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anj\Desktop\JUNSANJUAN\BootCampData\"/>
    </mc:Choice>
  </mc:AlternateContent>
  <bookViews>
    <workbookView xWindow="0" yWindow="0" windowWidth="23040" windowHeight="9060" activeTab="3"/>
  </bookViews>
  <sheets>
    <sheet name="Bonus" sheetId="6" r:id="rId1"/>
    <sheet name="Conclusions" sheetId="5" r:id="rId2"/>
    <sheet name="pivot table #1" sheetId="2" r:id="rId3"/>
    <sheet name="pivot table #2" sheetId="4" r:id="rId4"/>
    <sheet name="data" sheetId="1" r:id="rId5"/>
  </sheets>
  <definedNames>
    <definedName name="_xlnm._FilterDatabase" localSheetId="0" hidden="1">Bonus!$A$1:$H$1</definedName>
    <definedName name="_xlnm._FilterDatabase" localSheetId="4" hidden="1">data!$A$1:$W$4115</definedName>
    <definedName name="goal">data!$D$1:$D$4115</definedName>
    <definedName name="outcome">data!$F$1:$F$4115</definedName>
  </definedNames>
  <calcPr calcId="162913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6" l="1"/>
  <c r="B2" i="6"/>
  <c r="D9" i="6"/>
  <c r="D13" i="6" l="1"/>
  <c r="D12" i="6"/>
  <c r="D11" i="6"/>
  <c r="D10" i="6"/>
  <c r="D8" i="6"/>
  <c r="D7" i="6"/>
  <c r="D6" i="6"/>
  <c r="D5" i="6"/>
  <c r="D4" i="6"/>
  <c r="D3" i="6"/>
  <c r="D2" i="6"/>
  <c r="D14" i="6" s="1"/>
  <c r="C13" i="6"/>
  <c r="C12" i="6"/>
  <c r="C11" i="6"/>
  <c r="C10" i="6"/>
  <c r="C9" i="6"/>
  <c r="C8" i="6"/>
  <c r="C7" i="6"/>
  <c r="C6" i="6"/>
  <c r="C5" i="6"/>
  <c r="C4" i="6"/>
  <c r="C3" i="6"/>
  <c r="C2" i="6"/>
  <c r="C14" i="6" s="1"/>
  <c r="B3" i="6"/>
  <c r="B4" i="6"/>
  <c r="B5" i="6"/>
  <c r="B6" i="6"/>
  <c r="B7" i="6"/>
  <c r="B8" i="6"/>
  <c r="B9" i="6"/>
  <c r="B10" i="6"/>
  <c r="B11" i="6"/>
  <c r="B12" i="6"/>
  <c r="B13" i="6"/>
  <c r="B14" i="6" l="1"/>
  <c r="E3" i="6"/>
  <c r="E4" i="6"/>
  <c r="E5" i="6"/>
  <c r="E6" i="6"/>
  <c r="E7" i="6"/>
  <c r="E8" i="6"/>
  <c r="E9" i="6"/>
  <c r="E10" i="6"/>
  <c r="E11" i="6"/>
  <c r="E12" i="6"/>
  <c r="E13" i="6"/>
  <c r="S3" i="1"/>
  <c r="W3" i="1" s="1"/>
  <c r="T3" i="1"/>
  <c r="S4" i="1"/>
  <c r="T4" i="1"/>
  <c r="S5" i="1"/>
  <c r="W5" i="1" s="1"/>
  <c r="T5" i="1"/>
  <c r="S6" i="1"/>
  <c r="T6" i="1"/>
  <c r="S7" i="1"/>
  <c r="W7" i="1" s="1"/>
  <c r="T7" i="1"/>
  <c r="S8" i="1"/>
  <c r="T8" i="1"/>
  <c r="S9" i="1"/>
  <c r="W9" i="1" s="1"/>
  <c r="T9" i="1"/>
  <c r="S10" i="1"/>
  <c r="T10" i="1"/>
  <c r="S11" i="1"/>
  <c r="W11" i="1" s="1"/>
  <c r="T11" i="1"/>
  <c r="S12" i="1"/>
  <c r="T12" i="1"/>
  <c r="S13" i="1"/>
  <c r="W13" i="1" s="1"/>
  <c r="T13" i="1"/>
  <c r="S14" i="1"/>
  <c r="T14" i="1"/>
  <c r="S15" i="1"/>
  <c r="W15" i="1" s="1"/>
  <c r="T15" i="1"/>
  <c r="S16" i="1"/>
  <c r="T16" i="1"/>
  <c r="S17" i="1"/>
  <c r="W17" i="1" s="1"/>
  <c r="T17" i="1"/>
  <c r="S18" i="1"/>
  <c r="T18" i="1"/>
  <c r="S19" i="1"/>
  <c r="W19" i="1" s="1"/>
  <c r="T19" i="1"/>
  <c r="S20" i="1"/>
  <c r="T20" i="1"/>
  <c r="S21" i="1"/>
  <c r="W21" i="1" s="1"/>
  <c r="T21" i="1"/>
  <c r="S22" i="1"/>
  <c r="T22" i="1"/>
  <c r="S23" i="1"/>
  <c r="W23" i="1" s="1"/>
  <c r="T23" i="1"/>
  <c r="S24" i="1"/>
  <c r="T24" i="1"/>
  <c r="S25" i="1"/>
  <c r="W25" i="1" s="1"/>
  <c r="T25" i="1"/>
  <c r="S26" i="1"/>
  <c r="T26" i="1"/>
  <c r="S27" i="1"/>
  <c r="W27" i="1" s="1"/>
  <c r="T27" i="1"/>
  <c r="S28" i="1"/>
  <c r="T28" i="1"/>
  <c r="S29" i="1"/>
  <c r="W29" i="1" s="1"/>
  <c r="T29" i="1"/>
  <c r="S30" i="1"/>
  <c r="T30" i="1"/>
  <c r="S31" i="1"/>
  <c r="W31" i="1" s="1"/>
  <c r="T31" i="1"/>
  <c r="S32" i="1"/>
  <c r="T32" i="1"/>
  <c r="S33" i="1"/>
  <c r="W33" i="1" s="1"/>
  <c r="T33" i="1"/>
  <c r="S34" i="1"/>
  <c r="T34" i="1"/>
  <c r="S35" i="1"/>
  <c r="W35" i="1" s="1"/>
  <c r="T35" i="1"/>
  <c r="S36" i="1"/>
  <c r="T36" i="1"/>
  <c r="S37" i="1"/>
  <c r="W37" i="1" s="1"/>
  <c r="T37" i="1"/>
  <c r="S38" i="1"/>
  <c r="T38" i="1"/>
  <c r="S39" i="1"/>
  <c r="W39" i="1" s="1"/>
  <c r="T39" i="1"/>
  <c r="S40" i="1"/>
  <c r="T40" i="1"/>
  <c r="S41" i="1"/>
  <c r="W41" i="1" s="1"/>
  <c r="T41" i="1"/>
  <c r="S42" i="1"/>
  <c r="T42" i="1"/>
  <c r="S43" i="1"/>
  <c r="W43" i="1" s="1"/>
  <c r="T43" i="1"/>
  <c r="S44" i="1"/>
  <c r="T44" i="1"/>
  <c r="S45" i="1"/>
  <c r="W45" i="1" s="1"/>
  <c r="T45" i="1"/>
  <c r="S46" i="1"/>
  <c r="T46" i="1"/>
  <c r="S47" i="1"/>
  <c r="W47" i="1" s="1"/>
  <c r="T47" i="1"/>
  <c r="S48" i="1"/>
  <c r="T48" i="1"/>
  <c r="S49" i="1"/>
  <c r="W49" i="1" s="1"/>
  <c r="T49" i="1"/>
  <c r="S50" i="1"/>
  <c r="T50" i="1"/>
  <c r="S51" i="1"/>
  <c r="W51" i="1" s="1"/>
  <c r="T51" i="1"/>
  <c r="S52" i="1"/>
  <c r="T52" i="1"/>
  <c r="S53" i="1"/>
  <c r="W53" i="1" s="1"/>
  <c r="T53" i="1"/>
  <c r="S54" i="1"/>
  <c r="T54" i="1"/>
  <c r="S55" i="1"/>
  <c r="W55" i="1" s="1"/>
  <c r="T55" i="1"/>
  <c r="S56" i="1"/>
  <c r="T56" i="1"/>
  <c r="S57" i="1"/>
  <c r="W57" i="1" s="1"/>
  <c r="T57" i="1"/>
  <c r="S58" i="1"/>
  <c r="T58" i="1"/>
  <c r="S59" i="1"/>
  <c r="W59" i="1" s="1"/>
  <c r="T59" i="1"/>
  <c r="S60" i="1"/>
  <c r="T60" i="1"/>
  <c r="S61" i="1"/>
  <c r="W61" i="1" s="1"/>
  <c r="T61" i="1"/>
  <c r="S62" i="1"/>
  <c r="T62" i="1"/>
  <c r="S63" i="1"/>
  <c r="W63" i="1" s="1"/>
  <c r="T63" i="1"/>
  <c r="S64" i="1"/>
  <c r="T64" i="1"/>
  <c r="S65" i="1"/>
  <c r="W65" i="1" s="1"/>
  <c r="T65" i="1"/>
  <c r="S66" i="1"/>
  <c r="T66" i="1"/>
  <c r="S67" i="1"/>
  <c r="W67" i="1" s="1"/>
  <c r="T67" i="1"/>
  <c r="S68" i="1"/>
  <c r="T68" i="1"/>
  <c r="S69" i="1"/>
  <c r="W69" i="1" s="1"/>
  <c r="T69" i="1"/>
  <c r="S70" i="1"/>
  <c r="T70" i="1"/>
  <c r="S71" i="1"/>
  <c r="W71" i="1" s="1"/>
  <c r="T71" i="1"/>
  <c r="S72" i="1"/>
  <c r="T72" i="1"/>
  <c r="S73" i="1"/>
  <c r="W73" i="1" s="1"/>
  <c r="T73" i="1"/>
  <c r="S74" i="1"/>
  <c r="T74" i="1"/>
  <c r="S75" i="1"/>
  <c r="W75" i="1" s="1"/>
  <c r="T75" i="1"/>
  <c r="S76" i="1"/>
  <c r="T76" i="1"/>
  <c r="S77" i="1"/>
  <c r="W77" i="1" s="1"/>
  <c r="T77" i="1"/>
  <c r="S78" i="1"/>
  <c r="T78" i="1"/>
  <c r="S79" i="1"/>
  <c r="W79" i="1" s="1"/>
  <c r="T79" i="1"/>
  <c r="S80" i="1"/>
  <c r="T80" i="1"/>
  <c r="S81" i="1"/>
  <c r="W81" i="1" s="1"/>
  <c r="T81" i="1"/>
  <c r="S82" i="1"/>
  <c r="T82" i="1"/>
  <c r="S83" i="1"/>
  <c r="W83" i="1" s="1"/>
  <c r="T83" i="1"/>
  <c r="S84" i="1"/>
  <c r="T84" i="1"/>
  <c r="S85" i="1"/>
  <c r="W85" i="1" s="1"/>
  <c r="T85" i="1"/>
  <c r="S86" i="1"/>
  <c r="T86" i="1"/>
  <c r="S87" i="1"/>
  <c r="W87" i="1" s="1"/>
  <c r="T87" i="1"/>
  <c r="S88" i="1"/>
  <c r="T88" i="1"/>
  <c r="S89" i="1"/>
  <c r="W89" i="1" s="1"/>
  <c r="T89" i="1"/>
  <c r="S90" i="1"/>
  <c r="T90" i="1"/>
  <c r="S91" i="1"/>
  <c r="W91" i="1" s="1"/>
  <c r="T91" i="1"/>
  <c r="S92" i="1"/>
  <c r="T92" i="1"/>
  <c r="S93" i="1"/>
  <c r="W93" i="1" s="1"/>
  <c r="T93" i="1"/>
  <c r="S94" i="1"/>
  <c r="T94" i="1"/>
  <c r="S95" i="1"/>
  <c r="W95" i="1" s="1"/>
  <c r="T95" i="1"/>
  <c r="S96" i="1"/>
  <c r="T96" i="1"/>
  <c r="S97" i="1"/>
  <c r="W97" i="1" s="1"/>
  <c r="T97" i="1"/>
  <c r="S98" i="1"/>
  <c r="T98" i="1"/>
  <c r="S99" i="1"/>
  <c r="W99" i="1" s="1"/>
  <c r="T99" i="1"/>
  <c r="S100" i="1"/>
  <c r="T100" i="1"/>
  <c r="S101" i="1"/>
  <c r="W101" i="1" s="1"/>
  <c r="T101" i="1"/>
  <c r="S102" i="1"/>
  <c r="T102" i="1"/>
  <c r="S103" i="1"/>
  <c r="W103" i="1" s="1"/>
  <c r="T103" i="1"/>
  <c r="S104" i="1"/>
  <c r="T104" i="1"/>
  <c r="S105" i="1"/>
  <c r="W105" i="1" s="1"/>
  <c r="T105" i="1"/>
  <c r="S106" i="1"/>
  <c r="T106" i="1"/>
  <c r="S107" i="1"/>
  <c r="W107" i="1" s="1"/>
  <c r="T107" i="1"/>
  <c r="S108" i="1"/>
  <c r="T108" i="1"/>
  <c r="S109" i="1"/>
  <c r="W109" i="1" s="1"/>
  <c r="T109" i="1"/>
  <c r="S110" i="1"/>
  <c r="T110" i="1"/>
  <c r="S111" i="1"/>
  <c r="W111" i="1" s="1"/>
  <c r="T111" i="1"/>
  <c r="S112" i="1"/>
  <c r="T112" i="1"/>
  <c r="S113" i="1"/>
  <c r="W113" i="1" s="1"/>
  <c r="T113" i="1"/>
  <c r="S114" i="1"/>
  <c r="T114" i="1"/>
  <c r="S115" i="1"/>
  <c r="W115" i="1" s="1"/>
  <c r="T115" i="1"/>
  <c r="S116" i="1"/>
  <c r="T116" i="1"/>
  <c r="S117" i="1"/>
  <c r="W117" i="1" s="1"/>
  <c r="T117" i="1"/>
  <c r="S118" i="1"/>
  <c r="T118" i="1"/>
  <c r="S119" i="1"/>
  <c r="W119" i="1" s="1"/>
  <c r="T119" i="1"/>
  <c r="S120" i="1"/>
  <c r="T120" i="1"/>
  <c r="S121" i="1"/>
  <c r="W121" i="1" s="1"/>
  <c r="T121" i="1"/>
  <c r="S122" i="1"/>
  <c r="T122" i="1"/>
  <c r="S123" i="1"/>
  <c r="W123" i="1" s="1"/>
  <c r="T123" i="1"/>
  <c r="S124" i="1"/>
  <c r="T124" i="1"/>
  <c r="S125" i="1"/>
  <c r="W125" i="1" s="1"/>
  <c r="T125" i="1"/>
  <c r="S126" i="1"/>
  <c r="T126" i="1"/>
  <c r="S127" i="1"/>
  <c r="W127" i="1" s="1"/>
  <c r="T127" i="1"/>
  <c r="S128" i="1"/>
  <c r="T128" i="1"/>
  <c r="S129" i="1"/>
  <c r="W129" i="1" s="1"/>
  <c r="T129" i="1"/>
  <c r="S130" i="1"/>
  <c r="T130" i="1"/>
  <c r="S131" i="1"/>
  <c r="W131" i="1" s="1"/>
  <c r="T131" i="1"/>
  <c r="S132" i="1"/>
  <c r="T132" i="1"/>
  <c r="S133" i="1"/>
  <c r="W133" i="1" s="1"/>
  <c r="T133" i="1"/>
  <c r="S134" i="1"/>
  <c r="T134" i="1"/>
  <c r="S135" i="1"/>
  <c r="W135" i="1" s="1"/>
  <c r="T135" i="1"/>
  <c r="S136" i="1"/>
  <c r="T136" i="1"/>
  <c r="S137" i="1"/>
  <c r="W137" i="1" s="1"/>
  <c r="T137" i="1"/>
  <c r="S138" i="1"/>
  <c r="T138" i="1"/>
  <c r="S139" i="1"/>
  <c r="W139" i="1" s="1"/>
  <c r="T139" i="1"/>
  <c r="S140" i="1"/>
  <c r="T140" i="1"/>
  <c r="S141" i="1"/>
  <c r="W141" i="1" s="1"/>
  <c r="T141" i="1"/>
  <c r="S142" i="1"/>
  <c r="T142" i="1"/>
  <c r="S143" i="1"/>
  <c r="W143" i="1" s="1"/>
  <c r="T143" i="1"/>
  <c r="S144" i="1"/>
  <c r="T144" i="1"/>
  <c r="S145" i="1"/>
  <c r="W145" i="1" s="1"/>
  <c r="T145" i="1"/>
  <c r="S146" i="1"/>
  <c r="T146" i="1"/>
  <c r="S147" i="1"/>
  <c r="W147" i="1" s="1"/>
  <c r="T147" i="1"/>
  <c r="S148" i="1"/>
  <c r="T148" i="1"/>
  <c r="S149" i="1"/>
  <c r="W149" i="1" s="1"/>
  <c r="T149" i="1"/>
  <c r="S150" i="1"/>
  <c r="T150" i="1"/>
  <c r="S151" i="1"/>
  <c r="W151" i="1" s="1"/>
  <c r="T151" i="1"/>
  <c r="S152" i="1"/>
  <c r="T152" i="1"/>
  <c r="S153" i="1"/>
  <c r="W153" i="1" s="1"/>
  <c r="T153" i="1"/>
  <c r="S154" i="1"/>
  <c r="T154" i="1"/>
  <c r="S155" i="1"/>
  <c r="W155" i="1" s="1"/>
  <c r="T155" i="1"/>
  <c r="S156" i="1"/>
  <c r="T156" i="1"/>
  <c r="S157" i="1"/>
  <c r="W157" i="1" s="1"/>
  <c r="T157" i="1"/>
  <c r="S158" i="1"/>
  <c r="T158" i="1"/>
  <c r="S159" i="1"/>
  <c r="W159" i="1" s="1"/>
  <c r="T159" i="1"/>
  <c r="S160" i="1"/>
  <c r="T160" i="1"/>
  <c r="S161" i="1"/>
  <c r="W161" i="1" s="1"/>
  <c r="T161" i="1"/>
  <c r="S162" i="1"/>
  <c r="T162" i="1"/>
  <c r="S163" i="1"/>
  <c r="W163" i="1" s="1"/>
  <c r="T163" i="1"/>
  <c r="S164" i="1"/>
  <c r="T164" i="1"/>
  <c r="S165" i="1"/>
  <c r="W165" i="1" s="1"/>
  <c r="T165" i="1"/>
  <c r="S166" i="1"/>
  <c r="T166" i="1"/>
  <c r="S167" i="1"/>
  <c r="W167" i="1" s="1"/>
  <c r="T167" i="1"/>
  <c r="S168" i="1"/>
  <c r="T168" i="1"/>
  <c r="S169" i="1"/>
  <c r="W169" i="1" s="1"/>
  <c r="T169" i="1"/>
  <c r="S170" i="1"/>
  <c r="T170" i="1"/>
  <c r="S171" i="1"/>
  <c r="W171" i="1" s="1"/>
  <c r="T171" i="1"/>
  <c r="S172" i="1"/>
  <c r="T172" i="1"/>
  <c r="S173" i="1"/>
  <c r="W173" i="1" s="1"/>
  <c r="T173" i="1"/>
  <c r="S174" i="1"/>
  <c r="T174" i="1"/>
  <c r="S175" i="1"/>
  <c r="W175" i="1" s="1"/>
  <c r="T175" i="1"/>
  <c r="S176" i="1"/>
  <c r="T176" i="1"/>
  <c r="S177" i="1"/>
  <c r="W177" i="1" s="1"/>
  <c r="T177" i="1"/>
  <c r="S178" i="1"/>
  <c r="T178" i="1"/>
  <c r="S179" i="1"/>
  <c r="W179" i="1" s="1"/>
  <c r="T179" i="1"/>
  <c r="S180" i="1"/>
  <c r="T180" i="1"/>
  <c r="S181" i="1"/>
  <c r="W181" i="1" s="1"/>
  <c r="T181" i="1"/>
  <c r="S182" i="1"/>
  <c r="T182" i="1"/>
  <c r="S183" i="1"/>
  <c r="W183" i="1" s="1"/>
  <c r="T183" i="1"/>
  <c r="S184" i="1"/>
  <c r="T184" i="1"/>
  <c r="S185" i="1"/>
  <c r="W185" i="1" s="1"/>
  <c r="T185" i="1"/>
  <c r="S186" i="1"/>
  <c r="T186" i="1"/>
  <c r="S187" i="1"/>
  <c r="W187" i="1" s="1"/>
  <c r="T187" i="1"/>
  <c r="S188" i="1"/>
  <c r="T188" i="1"/>
  <c r="S189" i="1"/>
  <c r="W189" i="1" s="1"/>
  <c r="T189" i="1"/>
  <c r="S190" i="1"/>
  <c r="T190" i="1"/>
  <c r="S191" i="1"/>
  <c r="W191" i="1" s="1"/>
  <c r="T191" i="1"/>
  <c r="S192" i="1"/>
  <c r="T192" i="1"/>
  <c r="S193" i="1"/>
  <c r="W193" i="1" s="1"/>
  <c r="T193" i="1"/>
  <c r="S194" i="1"/>
  <c r="T194" i="1"/>
  <c r="S195" i="1"/>
  <c r="W195" i="1" s="1"/>
  <c r="T195" i="1"/>
  <c r="S196" i="1"/>
  <c r="T196" i="1"/>
  <c r="S197" i="1"/>
  <c r="W197" i="1" s="1"/>
  <c r="T197" i="1"/>
  <c r="S198" i="1"/>
  <c r="T198" i="1"/>
  <c r="S199" i="1"/>
  <c r="W199" i="1" s="1"/>
  <c r="T199" i="1"/>
  <c r="S200" i="1"/>
  <c r="T200" i="1"/>
  <c r="S201" i="1"/>
  <c r="W201" i="1" s="1"/>
  <c r="T201" i="1"/>
  <c r="S202" i="1"/>
  <c r="T202" i="1"/>
  <c r="S203" i="1"/>
  <c r="W203" i="1" s="1"/>
  <c r="T203" i="1"/>
  <c r="S204" i="1"/>
  <c r="T204" i="1"/>
  <c r="S205" i="1"/>
  <c r="W205" i="1" s="1"/>
  <c r="T205" i="1"/>
  <c r="S206" i="1"/>
  <c r="T206" i="1"/>
  <c r="S207" i="1"/>
  <c r="W207" i="1" s="1"/>
  <c r="T207" i="1"/>
  <c r="S208" i="1"/>
  <c r="T208" i="1"/>
  <c r="S209" i="1"/>
  <c r="W209" i="1" s="1"/>
  <c r="T209" i="1"/>
  <c r="S210" i="1"/>
  <c r="T210" i="1"/>
  <c r="S211" i="1"/>
  <c r="W211" i="1" s="1"/>
  <c r="T211" i="1"/>
  <c r="S212" i="1"/>
  <c r="T212" i="1"/>
  <c r="S213" i="1"/>
  <c r="W213" i="1" s="1"/>
  <c r="T213" i="1"/>
  <c r="S214" i="1"/>
  <c r="T214" i="1"/>
  <c r="S215" i="1"/>
  <c r="W215" i="1" s="1"/>
  <c r="T215" i="1"/>
  <c r="S216" i="1"/>
  <c r="T216" i="1"/>
  <c r="S217" i="1"/>
  <c r="W217" i="1" s="1"/>
  <c r="T217" i="1"/>
  <c r="S218" i="1"/>
  <c r="T218" i="1"/>
  <c r="S219" i="1"/>
  <c r="W219" i="1" s="1"/>
  <c r="T219" i="1"/>
  <c r="S220" i="1"/>
  <c r="T220" i="1"/>
  <c r="S221" i="1"/>
  <c r="W221" i="1" s="1"/>
  <c r="T221" i="1"/>
  <c r="S222" i="1"/>
  <c r="T222" i="1"/>
  <c r="S223" i="1"/>
  <c r="W223" i="1" s="1"/>
  <c r="T223" i="1"/>
  <c r="S224" i="1"/>
  <c r="T224" i="1"/>
  <c r="S225" i="1"/>
  <c r="W225" i="1" s="1"/>
  <c r="T225" i="1"/>
  <c r="S226" i="1"/>
  <c r="T226" i="1"/>
  <c r="S227" i="1"/>
  <c r="W227" i="1" s="1"/>
  <c r="T227" i="1"/>
  <c r="S228" i="1"/>
  <c r="T228" i="1"/>
  <c r="S229" i="1"/>
  <c r="W229" i="1" s="1"/>
  <c r="T229" i="1"/>
  <c r="S230" i="1"/>
  <c r="T230" i="1"/>
  <c r="S231" i="1"/>
  <c r="W231" i="1" s="1"/>
  <c r="T231" i="1"/>
  <c r="S232" i="1"/>
  <c r="T232" i="1"/>
  <c r="S233" i="1"/>
  <c r="W233" i="1" s="1"/>
  <c r="T233" i="1"/>
  <c r="S234" i="1"/>
  <c r="T234" i="1"/>
  <c r="S235" i="1"/>
  <c r="W235" i="1" s="1"/>
  <c r="T235" i="1"/>
  <c r="S236" i="1"/>
  <c r="T236" i="1"/>
  <c r="S237" i="1"/>
  <c r="W237" i="1" s="1"/>
  <c r="T237" i="1"/>
  <c r="S238" i="1"/>
  <c r="T238" i="1"/>
  <c r="S239" i="1"/>
  <c r="W239" i="1" s="1"/>
  <c r="T239" i="1"/>
  <c r="S240" i="1"/>
  <c r="T240" i="1"/>
  <c r="S241" i="1"/>
  <c r="W241" i="1" s="1"/>
  <c r="T241" i="1"/>
  <c r="S3559" i="1"/>
  <c r="T3559" i="1"/>
  <c r="S3560" i="1"/>
  <c r="W3560" i="1" s="1"/>
  <c r="T3560" i="1"/>
  <c r="S3561" i="1"/>
  <c r="T3561" i="1"/>
  <c r="S3562" i="1"/>
  <c r="W3562" i="1" s="1"/>
  <c r="T3562" i="1"/>
  <c r="S3563" i="1"/>
  <c r="T3563" i="1"/>
  <c r="S3564" i="1"/>
  <c r="W3564" i="1" s="1"/>
  <c r="T3564" i="1"/>
  <c r="S3565" i="1"/>
  <c r="T3565" i="1"/>
  <c r="S3566" i="1"/>
  <c r="W3566" i="1" s="1"/>
  <c r="T3566" i="1"/>
  <c r="S3567" i="1"/>
  <c r="T3567" i="1"/>
  <c r="S3568" i="1"/>
  <c r="W3568" i="1" s="1"/>
  <c r="T3568" i="1"/>
  <c r="S3569" i="1"/>
  <c r="T3569" i="1"/>
  <c r="S3570" i="1"/>
  <c r="W3570" i="1" s="1"/>
  <c r="T3570" i="1"/>
  <c r="S3571" i="1"/>
  <c r="T3571" i="1"/>
  <c r="S3572" i="1"/>
  <c r="W3572" i="1" s="1"/>
  <c r="T3572" i="1"/>
  <c r="S3573" i="1"/>
  <c r="T3573" i="1"/>
  <c r="S3574" i="1"/>
  <c r="W3574" i="1" s="1"/>
  <c r="T3574" i="1"/>
  <c r="S3575" i="1"/>
  <c r="T3575" i="1"/>
  <c r="S3576" i="1"/>
  <c r="W3576" i="1" s="1"/>
  <c r="T3576" i="1"/>
  <c r="S3577" i="1"/>
  <c r="T3577" i="1"/>
  <c r="S3578" i="1"/>
  <c r="W3578" i="1" s="1"/>
  <c r="T3578" i="1"/>
  <c r="S3579" i="1"/>
  <c r="T3579" i="1"/>
  <c r="S3580" i="1"/>
  <c r="W3580" i="1" s="1"/>
  <c r="T3580" i="1"/>
  <c r="S3581" i="1"/>
  <c r="T3581" i="1"/>
  <c r="S3582" i="1"/>
  <c r="W3582" i="1" s="1"/>
  <c r="T3582" i="1"/>
  <c r="S3583" i="1"/>
  <c r="T3583" i="1"/>
  <c r="S3584" i="1"/>
  <c r="W3584" i="1" s="1"/>
  <c r="T3584" i="1"/>
  <c r="S3585" i="1"/>
  <c r="T3585" i="1"/>
  <c r="S3586" i="1"/>
  <c r="W3586" i="1" s="1"/>
  <c r="T3586" i="1"/>
  <c r="S3587" i="1"/>
  <c r="T3587" i="1"/>
  <c r="S3588" i="1"/>
  <c r="W3588" i="1" s="1"/>
  <c r="T3588" i="1"/>
  <c r="S3589" i="1"/>
  <c r="T3589" i="1"/>
  <c r="S3590" i="1"/>
  <c r="W3590" i="1" s="1"/>
  <c r="T3590" i="1"/>
  <c r="S3591" i="1"/>
  <c r="T3591" i="1"/>
  <c r="S3592" i="1"/>
  <c r="W3592" i="1" s="1"/>
  <c r="T3592" i="1"/>
  <c r="S3593" i="1"/>
  <c r="T3593" i="1"/>
  <c r="S3594" i="1"/>
  <c r="W3594" i="1" s="1"/>
  <c r="T3594" i="1"/>
  <c r="S3595" i="1"/>
  <c r="T3595" i="1"/>
  <c r="S3596" i="1"/>
  <c r="W3596" i="1" s="1"/>
  <c r="T3596" i="1"/>
  <c r="S3597" i="1"/>
  <c r="T3597" i="1"/>
  <c r="S3598" i="1"/>
  <c r="W3598" i="1" s="1"/>
  <c r="T3598" i="1"/>
  <c r="S3599" i="1"/>
  <c r="T3599" i="1"/>
  <c r="S3600" i="1"/>
  <c r="W3600" i="1" s="1"/>
  <c r="T3600" i="1"/>
  <c r="S3601" i="1"/>
  <c r="T3601" i="1"/>
  <c r="S3602" i="1"/>
  <c r="W3602" i="1" s="1"/>
  <c r="T3602" i="1"/>
  <c r="S3603" i="1"/>
  <c r="T3603" i="1"/>
  <c r="S3604" i="1"/>
  <c r="W3604" i="1" s="1"/>
  <c r="T3604" i="1"/>
  <c r="S3605" i="1"/>
  <c r="T3605" i="1"/>
  <c r="S3606" i="1"/>
  <c r="W3606" i="1" s="1"/>
  <c r="T3606" i="1"/>
  <c r="S3607" i="1"/>
  <c r="T3607" i="1"/>
  <c r="S3608" i="1"/>
  <c r="W3608" i="1" s="1"/>
  <c r="T3608" i="1"/>
  <c r="S3609" i="1"/>
  <c r="T3609" i="1"/>
  <c r="S3610" i="1"/>
  <c r="W3610" i="1" s="1"/>
  <c r="T3610" i="1"/>
  <c r="S3611" i="1"/>
  <c r="T3611" i="1"/>
  <c r="S3612" i="1"/>
  <c r="W3612" i="1" s="1"/>
  <c r="T3612" i="1"/>
  <c r="S3613" i="1"/>
  <c r="T3613" i="1"/>
  <c r="S3614" i="1"/>
  <c r="W3614" i="1" s="1"/>
  <c r="T3614" i="1"/>
  <c r="S3615" i="1"/>
  <c r="T3615" i="1"/>
  <c r="S3616" i="1"/>
  <c r="W3616" i="1" s="1"/>
  <c r="T3616" i="1"/>
  <c r="S3617" i="1"/>
  <c r="T3617" i="1"/>
  <c r="S3618" i="1"/>
  <c r="W3618" i="1" s="1"/>
  <c r="T3618" i="1"/>
  <c r="S3619" i="1"/>
  <c r="T3619" i="1"/>
  <c r="S3620" i="1"/>
  <c r="W3620" i="1" s="1"/>
  <c r="T3620" i="1"/>
  <c r="S3621" i="1"/>
  <c r="T3621" i="1"/>
  <c r="S3622" i="1"/>
  <c r="W3622" i="1" s="1"/>
  <c r="T3622" i="1"/>
  <c r="S3623" i="1"/>
  <c r="T3623" i="1"/>
  <c r="S3624" i="1"/>
  <c r="W3624" i="1" s="1"/>
  <c r="T3624" i="1"/>
  <c r="S3625" i="1"/>
  <c r="T3625" i="1"/>
  <c r="S3626" i="1"/>
  <c r="W3626" i="1" s="1"/>
  <c r="T3626" i="1"/>
  <c r="S3627" i="1"/>
  <c r="T3627" i="1"/>
  <c r="S3628" i="1"/>
  <c r="W3628" i="1" s="1"/>
  <c r="T3628" i="1"/>
  <c r="S3629" i="1"/>
  <c r="T3629" i="1"/>
  <c r="S3630" i="1"/>
  <c r="W3630" i="1" s="1"/>
  <c r="T3630" i="1"/>
  <c r="S3631" i="1"/>
  <c r="T3631" i="1"/>
  <c r="S3632" i="1"/>
  <c r="W3632" i="1" s="1"/>
  <c r="T3632" i="1"/>
  <c r="S3633" i="1"/>
  <c r="T3633" i="1"/>
  <c r="S3634" i="1"/>
  <c r="W3634" i="1" s="1"/>
  <c r="T3634" i="1"/>
  <c r="S3635" i="1"/>
  <c r="T3635" i="1"/>
  <c r="S3636" i="1"/>
  <c r="W3636" i="1" s="1"/>
  <c r="T3636" i="1"/>
  <c r="S3637" i="1"/>
  <c r="T3637" i="1"/>
  <c r="S3638" i="1"/>
  <c r="W3638" i="1" s="1"/>
  <c r="T3638" i="1"/>
  <c r="S3639" i="1"/>
  <c r="T3639" i="1"/>
  <c r="S3640" i="1"/>
  <c r="W3640" i="1" s="1"/>
  <c r="T3640" i="1"/>
  <c r="S3641" i="1"/>
  <c r="T3641" i="1"/>
  <c r="S3642" i="1"/>
  <c r="W3642" i="1" s="1"/>
  <c r="T3642" i="1"/>
  <c r="S3643" i="1"/>
  <c r="T3643" i="1"/>
  <c r="S3644" i="1"/>
  <c r="W3644" i="1" s="1"/>
  <c r="T3644" i="1"/>
  <c r="S3645" i="1"/>
  <c r="T3645" i="1"/>
  <c r="S3646" i="1"/>
  <c r="W3646" i="1" s="1"/>
  <c r="T3646" i="1"/>
  <c r="S3647" i="1"/>
  <c r="T3647" i="1"/>
  <c r="S3648" i="1"/>
  <c r="W3648" i="1" s="1"/>
  <c r="T3648" i="1"/>
  <c r="S3649" i="1"/>
  <c r="T3649" i="1"/>
  <c r="S3650" i="1"/>
  <c r="W3650" i="1" s="1"/>
  <c r="T3650" i="1"/>
  <c r="S3651" i="1"/>
  <c r="T3651" i="1"/>
  <c r="S3652" i="1"/>
  <c r="W3652" i="1" s="1"/>
  <c r="T3652" i="1"/>
  <c r="S3653" i="1"/>
  <c r="T3653" i="1"/>
  <c r="S3654" i="1"/>
  <c r="W3654" i="1" s="1"/>
  <c r="T3654" i="1"/>
  <c r="S3655" i="1"/>
  <c r="T3655" i="1"/>
  <c r="S3656" i="1"/>
  <c r="W3656" i="1" s="1"/>
  <c r="T3656" i="1"/>
  <c r="S3657" i="1"/>
  <c r="T3657" i="1"/>
  <c r="S3658" i="1"/>
  <c r="W3658" i="1" s="1"/>
  <c r="T3658" i="1"/>
  <c r="S3659" i="1"/>
  <c r="T3659" i="1"/>
  <c r="S3660" i="1"/>
  <c r="W3660" i="1" s="1"/>
  <c r="T3660" i="1"/>
  <c r="S3661" i="1"/>
  <c r="T3661" i="1"/>
  <c r="S3662" i="1"/>
  <c r="W3662" i="1" s="1"/>
  <c r="T3662" i="1"/>
  <c r="S3663" i="1"/>
  <c r="T3663" i="1"/>
  <c r="S3664" i="1"/>
  <c r="W3664" i="1" s="1"/>
  <c r="T3664" i="1"/>
  <c r="S3665" i="1"/>
  <c r="T3665" i="1"/>
  <c r="S3666" i="1"/>
  <c r="W3666" i="1" s="1"/>
  <c r="T3666" i="1"/>
  <c r="S3667" i="1"/>
  <c r="T3667" i="1"/>
  <c r="S3668" i="1"/>
  <c r="W3668" i="1" s="1"/>
  <c r="T3668" i="1"/>
  <c r="S3669" i="1"/>
  <c r="T3669" i="1"/>
  <c r="S3670" i="1"/>
  <c r="W3670" i="1" s="1"/>
  <c r="T3670" i="1"/>
  <c r="S3671" i="1"/>
  <c r="T3671" i="1"/>
  <c r="S3672" i="1"/>
  <c r="W3672" i="1" s="1"/>
  <c r="T3672" i="1"/>
  <c r="S3673" i="1"/>
  <c r="T3673" i="1"/>
  <c r="S3674" i="1"/>
  <c r="W3674" i="1" s="1"/>
  <c r="T3674" i="1"/>
  <c r="S3675" i="1"/>
  <c r="T3675" i="1"/>
  <c r="S3676" i="1"/>
  <c r="W3676" i="1" s="1"/>
  <c r="T3676" i="1"/>
  <c r="S3677" i="1"/>
  <c r="T3677" i="1"/>
  <c r="S3678" i="1"/>
  <c r="W3678" i="1" s="1"/>
  <c r="T3678" i="1"/>
  <c r="S242" i="1"/>
  <c r="T242" i="1"/>
  <c r="S243" i="1"/>
  <c r="W243" i="1" s="1"/>
  <c r="T243" i="1"/>
  <c r="S244" i="1"/>
  <c r="T244" i="1"/>
  <c r="S245" i="1"/>
  <c r="W245" i="1" s="1"/>
  <c r="T245" i="1"/>
  <c r="S246" i="1"/>
  <c r="T246" i="1"/>
  <c r="S247" i="1"/>
  <c r="W247" i="1" s="1"/>
  <c r="T247" i="1"/>
  <c r="S248" i="1"/>
  <c r="T248" i="1"/>
  <c r="S249" i="1"/>
  <c r="W249" i="1" s="1"/>
  <c r="T249" i="1"/>
  <c r="S250" i="1"/>
  <c r="T250" i="1"/>
  <c r="S251" i="1"/>
  <c r="W251" i="1" s="1"/>
  <c r="T251" i="1"/>
  <c r="S252" i="1"/>
  <c r="T252" i="1"/>
  <c r="S253" i="1"/>
  <c r="W253" i="1" s="1"/>
  <c r="T253" i="1"/>
  <c r="S254" i="1"/>
  <c r="T254" i="1"/>
  <c r="S255" i="1"/>
  <c r="W255" i="1" s="1"/>
  <c r="T255" i="1"/>
  <c r="S256" i="1"/>
  <c r="T256" i="1"/>
  <c r="S257" i="1"/>
  <c r="W257" i="1" s="1"/>
  <c r="T257" i="1"/>
  <c r="S258" i="1"/>
  <c r="T258" i="1"/>
  <c r="S259" i="1"/>
  <c r="W259" i="1" s="1"/>
  <c r="T259" i="1"/>
  <c r="S260" i="1"/>
  <c r="T260" i="1"/>
  <c r="S261" i="1"/>
  <c r="W261" i="1" s="1"/>
  <c r="T261" i="1"/>
  <c r="S262" i="1"/>
  <c r="T262" i="1"/>
  <c r="S263" i="1"/>
  <c r="W263" i="1" s="1"/>
  <c r="T263" i="1"/>
  <c r="S264" i="1"/>
  <c r="T264" i="1"/>
  <c r="S265" i="1"/>
  <c r="W265" i="1" s="1"/>
  <c r="T265" i="1"/>
  <c r="S266" i="1"/>
  <c r="T266" i="1"/>
  <c r="S267" i="1"/>
  <c r="W267" i="1" s="1"/>
  <c r="T267" i="1"/>
  <c r="S268" i="1"/>
  <c r="T268" i="1"/>
  <c r="S269" i="1"/>
  <c r="W269" i="1" s="1"/>
  <c r="T269" i="1"/>
  <c r="S270" i="1"/>
  <c r="T270" i="1"/>
  <c r="S271" i="1"/>
  <c r="W271" i="1" s="1"/>
  <c r="T271" i="1"/>
  <c r="S272" i="1"/>
  <c r="T272" i="1"/>
  <c r="S273" i="1"/>
  <c r="W273" i="1" s="1"/>
  <c r="T273" i="1"/>
  <c r="S274" i="1"/>
  <c r="T274" i="1"/>
  <c r="S275" i="1"/>
  <c r="W275" i="1" s="1"/>
  <c r="T275" i="1"/>
  <c r="S276" i="1"/>
  <c r="T276" i="1"/>
  <c r="S277" i="1"/>
  <c r="W277" i="1" s="1"/>
  <c r="T277" i="1"/>
  <c r="S278" i="1"/>
  <c r="T278" i="1"/>
  <c r="S279" i="1"/>
  <c r="W279" i="1" s="1"/>
  <c r="T279" i="1"/>
  <c r="S280" i="1"/>
  <c r="T280" i="1"/>
  <c r="S281" i="1"/>
  <c r="W281" i="1" s="1"/>
  <c r="T281" i="1"/>
  <c r="S282" i="1"/>
  <c r="T282" i="1"/>
  <c r="S283" i="1"/>
  <c r="W283" i="1" s="1"/>
  <c r="T283" i="1"/>
  <c r="S284" i="1"/>
  <c r="T284" i="1"/>
  <c r="S285" i="1"/>
  <c r="W285" i="1" s="1"/>
  <c r="T285" i="1"/>
  <c r="S286" i="1"/>
  <c r="T286" i="1"/>
  <c r="S287" i="1"/>
  <c r="W287" i="1" s="1"/>
  <c r="T287" i="1"/>
  <c r="S288" i="1"/>
  <c r="T288" i="1"/>
  <c r="S289" i="1"/>
  <c r="W289" i="1" s="1"/>
  <c r="T289" i="1"/>
  <c r="S290" i="1"/>
  <c r="T290" i="1"/>
  <c r="S291" i="1"/>
  <c r="W291" i="1" s="1"/>
  <c r="T291" i="1"/>
  <c r="S292" i="1"/>
  <c r="T292" i="1"/>
  <c r="S293" i="1"/>
  <c r="W293" i="1" s="1"/>
  <c r="T293" i="1"/>
  <c r="S294" i="1"/>
  <c r="T294" i="1"/>
  <c r="S295" i="1"/>
  <c r="W295" i="1" s="1"/>
  <c r="T295" i="1"/>
  <c r="S296" i="1"/>
  <c r="T296" i="1"/>
  <c r="S297" i="1"/>
  <c r="W297" i="1" s="1"/>
  <c r="T297" i="1"/>
  <c r="S298" i="1"/>
  <c r="T298" i="1"/>
  <c r="S299" i="1"/>
  <c r="W299" i="1" s="1"/>
  <c r="T299" i="1"/>
  <c r="S300" i="1"/>
  <c r="T300" i="1"/>
  <c r="S301" i="1"/>
  <c r="W301" i="1" s="1"/>
  <c r="T301" i="1"/>
  <c r="S302" i="1"/>
  <c r="T302" i="1"/>
  <c r="S303" i="1"/>
  <c r="W303" i="1" s="1"/>
  <c r="T303" i="1"/>
  <c r="S304" i="1"/>
  <c r="T304" i="1"/>
  <c r="S305" i="1"/>
  <c r="W305" i="1" s="1"/>
  <c r="T305" i="1"/>
  <c r="S306" i="1"/>
  <c r="T306" i="1"/>
  <c r="S307" i="1"/>
  <c r="W307" i="1" s="1"/>
  <c r="T307" i="1"/>
  <c r="S308" i="1"/>
  <c r="T308" i="1"/>
  <c r="S309" i="1"/>
  <c r="W309" i="1" s="1"/>
  <c r="T309" i="1"/>
  <c r="S310" i="1"/>
  <c r="T310" i="1"/>
  <c r="S311" i="1"/>
  <c r="W311" i="1" s="1"/>
  <c r="T311" i="1"/>
  <c r="S312" i="1"/>
  <c r="T312" i="1"/>
  <c r="S313" i="1"/>
  <c r="W313" i="1" s="1"/>
  <c r="T313" i="1"/>
  <c r="S314" i="1"/>
  <c r="T314" i="1"/>
  <c r="S315" i="1"/>
  <c r="W315" i="1" s="1"/>
  <c r="T315" i="1"/>
  <c r="S316" i="1"/>
  <c r="T316" i="1"/>
  <c r="S317" i="1"/>
  <c r="W317" i="1" s="1"/>
  <c r="T317" i="1"/>
  <c r="S318" i="1"/>
  <c r="T318" i="1"/>
  <c r="S319" i="1"/>
  <c r="W319" i="1" s="1"/>
  <c r="T319" i="1"/>
  <c r="S320" i="1"/>
  <c r="T320" i="1"/>
  <c r="S321" i="1"/>
  <c r="W321" i="1" s="1"/>
  <c r="T321" i="1"/>
  <c r="S322" i="1"/>
  <c r="T322" i="1"/>
  <c r="S323" i="1"/>
  <c r="W323" i="1" s="1"/>
  <c r="T323" i="1"/>
  <c r="S324" i="1"/>
  <c r="T324" i="1"/>
  <c r="S325" i="1"/>
  <c r="W325" i="1" s="1"/>
  <c r="T325" i="1"/>
  <c r="S326" i="1"/>
  <c r="T326" i="1"/>
  <c r="S327" i="1"/>
  <c r="W327" i="1" s="1"/>
  <c r="T327" i="1"/>
  <c r="S328" i="1"/>
  <c r="T328" i="1"/>
  <c r="S329" i="1"/>
  <c r="W329" i="1" s="1"/>
  <c r="T329" i="1"/>
  <c r="S330" i="1"/>
  <c r="T330" i="1"/>
  <c r="S331" i="1"/>
  <c r="W331" i="1" s="1"/>
  <c r="T331" i="1"/>
  <c r="S332" i="1"/>
  <c r="T332" i="1"/>
  <c r="S333" i="1"/>
  <c r="W333" i="1" s="1"/>
  <c r="T333" i="1"/>
  <c r="S334" i="1"/>
  <c r="T334" i="1"/>
  <c r="S335" i="1"/>
  <c r="W335" i="1" s="1"/>
  <c r="T335" i="1"/>
  <c r="S336" i="1"/>
  <c r="T336" i="1"/>
  <c r="S337" i="1"/>
  <c r="W337" i="1" s="1"/>
  <c r="T337" i="1"/>
  <c r="S338" i="1"/>
  <c r="T338" i="1"/>
  <c r="S339" i="1"/>
  <c r="W339" i="1" s="1"/>
  <c r="T339" i="1"/>
  <c r="S340" i="1"/>
  <c r="T340" i="1"/>
  <c r="S341" i="1"/>
  <c r="W341" i="1" s="1"/>
  <c r="T341" i="1"/>
  <c r="S342" i="1"/>
  <c r="T342" i="1"/>
  <c r="S343" i="1"/>
  <c r="W343" i="1" s="1"/>
  <c r="T343" i="1"/>
  <c r="S344" i="1"/>
  <c r="T344" i="1"/>
  <c r="S345" i="1"/>
  <c r="W345" i="1" s="1"/>
  <c r="T345" i="1"/>
  <c r="S346" i="1"/>
  <c r="T346" i="1"/>
  <c r="S347" i="1"/>
  <c r="W347" i="1" s="1"/>
  <c r="T347" i="1"/>
  <c r="S348" i="1"/>
  <c r="T348" i="1"/>
  <c r="S349" i="1"/>
  <c r="W349" i="1" s="1"/>
  <c r="T349" i="1"/>
  <c r="S350" i="1"/>
  <c r="T350" i="1"/>
  <c r="S351" i="1"/>
  <c r="W351" i="1" s="1"/>
  <c r="T351" i="1"/>
  <c r="S352" i="1"/>
  <c r="T352" i="1"/>
  <c r="S353" i="1"/>
  <c r="W353" i="1" s="1"/>
  <c r="T353" i="1"/>
  <c r="S354" i="1"/>
  <c r="T354" i="1"/>
  <c r="S355" i="1"/>
  <c r="W355" i="1" s="1"/>
  <c r="T355" i="1"/>
  <c r="S356" i="1"/>
  <c r="T356" i="1"/>
  <c r="S357" i="1"/>
  <c r="W357" i="1" s="1"/>
  <c r="T357" i="1"/>
  <c r="S358" i="1"/>
  <c r="T358" i="1"/>
  <c r="S359" i="1"/>
  <c r="W359" i="1" s="1"/>
  <c r="T359" i="1"/>
  <c r="S360" i="1"/>
  <c r="T360" i="1"/>
  <c r="S361" i="1"/>
  <c r="W361" i="1" s="1"/>
  <c r="T361" i="1"/>
  <c r="S362" i="1"/>
  <c r="T362" i="1"/>
  <c r="S363" i="1"/>
  <c r="W363" i="1" s="1"/>
  <c r="T363" i="1"/>
  <c r="S364" i="1"/>
  <c r="T364" i="1"/>
  <c r="S365" i="1"/>
  <c r="W365" i="1" s="1"/>
  <c r="T365" i="1"/>
  <c r="S366" i="1"/>
  <c r="T366" i="1"/>
  <c r="S367" i="1"/>
  <c r="W367" i="1" s="1"/>
  <c r="T367" i="1"/>
  <c r="S368" i="1"/>
  <c r="T368" i="1"/>
  <c r="S369" i="1"/>
  <c r="W369" i="1" s="1"/>
  <c r="T369" i="1"/>
  <c r="S370" i="1"/>
  <c r="T370" i="1"/>
  <c r="S371" i="1"/>
  <c r="W371" i="1" s="1"/>
  <c r="T371" i="1"/>
  <c r="S372" i="1"/>
  <c r="T372" i="1"/>
  <c r="S373" i="1"/>
  <c r="W373" i="1" s="1"/>
  <c r="T373" i="1"/>
  <c r="S374" i="1"/>
  <c r="T374" i="1"/>
  <c r="S375" i="1"/>
  <c r="W375" i="1" s="1"/>
  <c r="T375" i="1"/>
  <c r="S376" i="1"/>
  <c r="T376" i="1"/>
  <c r="S377" i="1"/>
  <c r="W377" i="1" s="1"/>
  <c r="T377" i="1"/>
  <c r="S378" i="1"/>
  <c r="T378" i="1"/>
  <c r="S379" i="1"/>
  <c r="W379" i="1" s="1"/>
  <c r="T379" i="1"/>
  <c r="S380" i="1"/>
  <c r="T380" i="1"/>
  <c r="S381" i="1"/>
  <c r="W381" i="1" s="1"/>
  <c r="T381" i="1"/>
  <c r="S382" i="1"/>
  <c r="T382" i="1"/>
  <c r="S383" i="1"/>
  <c r="W383" i="1" s="1"/>
  <c r="T383" i="1"/>
  <c r="S384" i="1"/>
  <c r="T384" i="1"/>
  <c r="S385" i="1"/>
  <c r="W385" i="1" s="1"/>
  <c r="T385" i="1"/>
  <c r="S386" i="1"/>
  <c r="T386" i="1"/>
  <c r="S387" i="1"/>
  <c r="W387" i="1" s="1"/>
  <c r="T387" i="1"/>
  <c r="S388" i="1"/>
  <c r="T388" i="1"/>
  <c r="S389" i="1"/>
  <c r="W389" i="1" s="1"/>
  <c r="T389" i="1"/>
  <c r="S390" i="1"/>
  <c r="T390" i="1"/>
  <c r="S391" i="1"/>
  <c r="W391" i="1" s="1"/>
  <c r="T391" i="1"/>
  <c r="S392" i="1"/>
  <c r="T392" i="1"/>
  <c r="S393" i="1"/>
  <c r="W393" i="1" s="1"/>
  <c r="T393" i="1"/>
  <c r="S394" i="1"/>
  <c r="T394" i="1"/>
  <c r="S395" i="1"/>
  <c r="W395" i="1" s="1"/>
  <c r="T395" i="1"/>
  <c r="S396" i="1"/>
  <c r="T396" i="1"/>
  <c r="S397" i="1"/>
  <c r="W397" i="1" s="1"/>
  <c r="T397" i="1"/>
  <c r="S398" i="1"/>
  <c r="T398" i="1"/>
  <c r="S399" i="1"/>
  <c r="W399" i="1" s="1"/>
  <c r="T399" i="1"/>
  <c r="S400" i="1"/>
  <c r="T400" i="1"/>
  <c r="S401" i="1"/>
  <c r="W401" i="1" s="1"/>
  <c r="T401" i="1"/>
  <c r="S402" i="1"/>
  <c r="T402" i="1"/>
  <c r="S403" i="1"/>
  <c r="W403" i="1" s="1"/>
  <c r="T403" i="1"/>
  <c r="S404" i="1"/>
  <c r="T404" i="1"/>
  <c r="S405" i="1"/>
  <c r="W405" i="1" s="1"/>
  <c r="T405" i="1"/>
  <c r="S406" i="1"/>
  <c r="T406" i="1"/>
  <c r="S407" i="1"/>
  <c r="W407" i="1" s="1"/>
  <c r="T407" i="1"/>
  <c r="S408" i="1"/>
  <c r="T408" i="1"/>
  <c r="S409" i="1"/>
  <c r="W409" i="1" s="1"/>
  <c r="T409" i="1"/>
  <c r="S410" i="1"/>
  <c r="T410" i="1"/>
  <c r="S411" i="1"/>
  <c r="W411" i="1" s="1"/>
  <c r="T411" i="1"/>
  <c r="S412" i="1"/>
  <c r="T412" i="1"/>
  <c r="S413" i="1"/>
  <c r="W413" i="1" s="1"/>
  <c r="T413" i="1"/>
  <c r="S414" i="1"/>
  <c r="T414" i="1"/>
  <c r="S415" i="1"/>
  <c r="W415" i="1" s="1"/>
  <c r="T415" i="1"/>
  <c r="S416" i="1"/>
  <c r="T416" i="1"/>
  <c r="S417" i="1"/>
  <c r="W417" i="1" s="1"/>
  <c r="T417" i="1"/>
  <c r="S418" i="1"/>
  <c r="T418" i="1"/>
  <c r="S419" i="1"/>
  <c r="W419" i="1" s="1"/>
  <c r="T419" i="1"/>
  <c r="S420" i="1"/>
  <c r="T420" i="1"/>
  <c r="S421" i="1"/>
  <c r="W421" i="1" s="1"/>
  <c r="T421" i="1"/>
  <c r="S422" i="1"/>
  <c r="T422" i="1"/>
  <c r="S423" i="1"/>
  <c r="W423" i="1" s="1"/>
  <c r="T423" i="1"/>
  <c r="S424" i="1"/>
  <c r="T424" i="1"/>
  <c r="S425" i="1"/>
  <c r="W425" i="1" s="1"/>
  <c r="T425" i="1"/>
  <c r="S426" i="1"/>
  <c r="T426" i="1"/>
  <c r="S427" i="1"/>
  <c r="W427" i="1" s="1"/>
  <c r="T427" i="1"/>
  <c r="S428" i="1"/>
  <c r="T428" i="1"/>
  <c r="S429" i="1"/>
  <c r="W429" i="1" s="1"/>
  <c r="T429" i="1"/>
  <c r="S430" i="1"/>
  <c r="T430" i="1"/>
  <c r="S431" i="1"/>
  <c r="W431" i="1" s="1"/>
  <c r="T431" i="1"/>
  <c r="S432" i="1"/>
  <c r="T432" i="1"/>
  <c r="S433" i="1"/>
  <c r="W433" i="1" s="1"/>
  <c r="T433" i="1"/>
  <c r="S434" i="1"/>
  <c r="T434" i="1"/>
  <c r="S435" i="1"/>
  <c r="W435" i="1" s="1"/>
  <c r="T435" i="1"/>
  <c r="S436" i="1"/>
  <c r="T436" i="1"/>
  <c r="S437" i="1"/>
  <c r="W437" i="1" s="1"/>
  <c r="T437" i="1"/>
  <c r="S438" i="1"/>
  <c r="T438" i="1"/>
  <c r="S439" i="1"/>
  <c r="W439" i="1" s="1"/>
  <c r="T439" i="1"/>
  <c r="S440" i="1"/>
  <c r="T440" i="1"/>
  <c r="S441" i="1"/>
  <c r="W441" i="1" s="1"/>
  <c r="T441" i="1"/>
  <c r="S442" i="1"/>
  <c r="T442" i="1"/>
  <c r="S443" i="1"/>
  <c r="W443" i="1" s="1"/>
  <c r="T443" i="1"/>
  <c r="S444" i="1"/>
  <c r="T444" i="1"/>
  <c r="S445" i="1"/>
  <c r="W445" i="1" s="1"/>
  <c r="T445" i="1"/>
  <c r="S446" i="1"/>
  <c r="T446" i="1"/>
  <c r="S447" i="1"/>
  <c r="W447" i="1" s="1"/>
  <c r="T447" i="1"/>
  <c r="S448" i="1"/>
  <c r="T448" i="1"/>
  <c r="S449" i="1"/>
  <c r="W449" i="1" s="1"/>
  <c r="T449" i="1"/>
  <c r="S450" i="1"/>
  <c r="T450" i="1"/>
  <c r="S451" i="1"/>
  <c r="W451" i="1" s="1"/>
  <c r="T451" i="1"/>
  <c r="S452" i="1"/>
  <c r="T452" i="1"/>
  <c r="S453" i="1"/>
  <c r="W453" i="1" s="1"/>
  <c r="T453" i="1"/>
  <c r="S454" i="1"/>
  <c r="T454" i="1"/>
  <c r="S455" i="1"/>
  <c r="W455" i="1" s="1"/>
  <c r="T455" i="1"/>
  <c r="S456" i="1"/>
  <c r="T456" i="1"/>
  <c r="S457" i="1"/>
  <c r="W457" i="1" s="1"/>
  <c r="T457" i="1"/>
  <c r="S458" i="1"/>
  <c r="T458" i="1"/>
  <c r="S459" i="1"/>
  <c r="W459" i="1" s="1"/>
  <c r="T459" i="1"/>
  <c r="S460" i="1"/>
  <c r="T460" i="1"/>
  <c r="S461" i="1"/>
  <c r="W461" i="1" s="1"/>
  <c r="T461" i="1"/>
  <c r="S462" i="1"/>
  <c r="T462" i="1"/>
  <c r="S463" i="1"/>
  <c r="W463" i="1" s="1"/>
  <c r="T463" i="1"/>
  <c r="S464" i="1"/>
  <c r="T464" i="1"/>
  <c r="S465" i="1"/>
  <c r="W465" i="1" s="1"/>
  <c r="T465" i="1"/>
  <c r="S466" i="1"/>
  <c r="T466" i="1"/>
  <c r="S467" i="1"/>
  <c r="W467" i="1" s="1"/>
  <c r="T467" i="1"/>
  <c r="S468" i="1"/>
  <c r="T468" i="1"/>
  <c r="S469" i="1"/>
  <c r="W469" i="1" s="1"/>
  <c r="T469" i="1"/>
  <c r="S470" i="1"/>
  <c r="T470" i="1"/>
  <c r="S471" i="1"/>
  <c r="W471" i="1" s="1"/>
  <c r="T471" i="1"/>
  <c r="S472" i="1"/>
  <c r="T472" i="1"/>
  <c r="S473" i="1"/>
  <c r="W473" i="1" s="1"/>
  <c r="T473" i="1"/>
  <c r="S474" i="1"/>
  <c r="T474" i="1"/>
  <c r="S475" i="1"/>
  <c r="W475" i="1" s="1"/>
  <c r="T475" i="1"/>
  <c r="S476" i="1"/>
  <c r="T476" i="1"/>
  <c r="S477" i="1"/>
  <c r="W477" i="1" s="1"/>
  <c r="T477" i="1"/>
  <c r="S478" i="1"/>
  <c r="T478" i="1"/>
  <c r="S479" i="1"/>
  <c r="W479" i="1" s="1"/>
  <c r="T479" i="1"/>
  <c r="S480" i="1"/>
  <c r="T480" i="1"/>
  <c r="S481" i="1"/>
  <c r="W481" i="1" s="1"/>
  <c r="T481" i="1"/>
  <c r="S482" i="1"/>
  <c r="T482" i="1"/>
  <c r="S483" i="1"/>
  <c r="W483" i="1" s="1"/>
  <c r="T483" i="1"/>
  <c r="S484" i="1"/>
  <c r="T484" i="1"/>
  <c r="S485" i="1"/>
  <c r="W485" i="1" s="1"/>
  <c r="T485" i="1"/>
  <c r="S486" i="1"/>
  <c r="T486" i="1"/>
  <c r="S487" i="1"/>
  <c r="W487" i="1" s="1"/>
  <c r="T487" i="1"/>
  <c r="S488" i="1"/>
  <c r="T488" i="1"/>
  <c r="S489" i="1"/>
  <c r="W489" i="1" s="1"/>
  <c r="T489" i="1"/>
  <c r="S490" i="1"/>
  <c r="T490" i="1"/>
  <c r="S491" i="1"/>
  <c r="W491" i="1" s="1"/>
  <c r="T491" i="1"/>
  <c r="S492" i="1"/>
  <c r="T492" i="1"/>
  <c r="S493" i="1"/>
  <c r="W493" i="1" s="1"/>
  <c r="T493" i="1"/>
  <c r="S494" i="1"/>
  <c r="T494" i="1"/>
  <c r="S495" i="1"/>
  <c r="W495" i="1" s="1"/>
  <c r="T495" i="1"/>
  <c r="S496" i="1"/>
  <c r="T496" i="1"/>
  <c r="S497" i="1"/>
  <c r="W497" i="1" s="1"/>
  <c r="T497" i="1"/>
  <c r="S498" i="1"/>
  <c r="T498" i="1"/>
  <c r="S499" i="1"/>
  <c r="W499" i="1" s="1"/>
  <c r="T499" i="1"/>
  <c r="S500" i="1"/>
  <c r="T500" i="1"/>
  <c r="S501" i="1"/>
  <c r="W501" i="1" s="1"/>
  <c r="T501" i="1"/>
  <c r="S502" i="1"/>
  <c r="T502" i="1"/>
  <c r="S503" i="1"/>
  <c r="W503" i="1" s="1"/>
  <c r="T503" i="1"/>
  <c r="S504" i="1"/>
  <c r="T504" i="1"/>
  <c r="S505" i="1"/>
  <c r="W505" i="1" s="1"/>
  <c r="T505" i="1"/>
  <c r="S506" i="1"/>
  <c r="T506" i="1"/>
  <c r="S507" i="1"/>
  <c r="W507" i="1" s="1"/>
  <c r="T507" i="1"/>
  <c r="S508" i="1"/>
  <c r="T508" i="1"/>
  <c r="S509" i="1"/>
  <c r="W509" i="1" s="1"/>
  <c r="T509" i="1"/>
  <c r="S510" i="1"/>
  <c r="T510" i="1"/>
  <c r="S511" i="1"/>
  <c r="W511" i="1" s="1"/>
  <c r="T511" i="1"/>
  <c r="S512" i="1"/>
  <c r="T512" i="1"/>
  <c r="S513" i="1"/>
  <c r="W513" i="1" s="1"/>
  <c r="T513" i="1"/>
  <c r="S514" i="1"/>
  <c r="T514" i="1"/>
  <c r="S515" i="1"/>
  <c r="W515" i="1" s="1"/>
  <c r="T515" i="1"/>
  <c r="S516" i="1"/>
  <c r="T516" i="1"/>
  <c r="S517" i="1"/>
  <c r="W517" i="1" s="1"/>
  <c r="T517" i="1"/>
  <c r="S518" i="1"/>
  <c r="T518" i="1"/>
  <c r="S519" i="1"/>
  <c r="W519" i="1" s="1"/>
  <c r="T519" i="1"/>
  <c r="S520" i="1"/>
  <c r="T520" i="1"/>
  <c r="S521" i="1"/>
  <c r="W521" i="1" s="1"/>
  <c r="T521" i="1"/>
  <c r="S522" i="1"/>
  <c r="T522" i="1"/>
  <c r="S523" i="1"/>
  <c r="W523" i="1" s="1"/>
  <c r="T523" i="1"/>
  <c r="S524" i="1"/>
  <c r="T524" i="1"/>
  <c r="S525" i="1"/>
  <c r="W525" i="1" s="1"/>
  <c r="T525" i="1"/>
  <c r="S526" i="1"/>
  <c r="T526" i="1"/>
  <c r="S527" i="1"/>
  <c r="W527" i="1" s="1"/>
  <c r="T527" i="1"/>
  <c r="S528" i="1"/>
  <c r="T528" i="1"/>
  <c r="S529" i="1"/>
  <c r="W529" i="1" s="1"/>
  <c r="T529" i="1"/>
  <c r="S530" i="1"/>
  <c r="T530" i="1"/>
  <c r="S531" i="1"/>
  <c r="W531" i="1" s="1"/>
  <c r="T531" i="1"/>
  <c r="S532" i="1"/>
  <c r="T532" i="1"/>
  <c r="S533" i="1"/>
  <c r="W533" i="1" s="1"/>
  <c r="T533" i="1"/>
  <c r="S534" i="1"/>
  <c r="T534" i="1"/>
  <c r="S535" i="1"/>
  <c r="W535" i="1" s="1"/>
  <c r="T535" i="1"/>
  <c r="S536" i="1"/>
  <c r="T536" i="1"/>
  <c r="S537" i="1"/>
  <c r="W537" i="1" s="1"/>
  <c r="T537" i="1"/>
  <c r="S538" i="1"/>
  <c r="T538" i="1"/>
  <c r="S539" i="1"/>
  <c r="W539" i="1" s="1"/>
  <c r="T539" i="1"/>
  <c r="S540" i="1"/>
  <c r="T540" i="1"/>
  <c r="S541" i="1"/>
  <c r="W541" i="1" s="1"/>
  <c r="T541" i="1"/>
  <c r="S542" i="1"/>
  <c r="T542" i="1"/>
  <c r="S543" i="1"/>
  <c r="W543" i="1" s="1"/>
  <c r="T543" i="1"/>
  <c r="S544" i="1"/>
  <c r="T544" i="1"/>
  <c r="S545" i="1"/>
  <c r="W545" i="1" s="1"/>
  <c r="T545" i="1"/>
  <c r="S546" i="1"/>
  <c r="T546" i="1"/>
  <c r="S547" i="1"/>
  <c r="W547" i="1" s="1"/>
  <c r="T547" i="1"/>
  <c r="S548" i="1"/>
  <c r="T548" i="1"/>
  <c r="S549" i="1"/>
  <c r="W549" i="1" s="1"/>
  <c r="T549" i="1"/>
  <c r="S550" i="1"/>
  <c r="T550" i="1"/>
  <c r="S551" i="1"/>
  <c r="W551" i="1" s="1"/>
  <c r="T551" i="1"/>
  <c r="S552" i="1"/>
  <c r="T552" i="1"/>
  <c r="S553" i="1"/>
  <c r="W553" i="1" s="1"/>
  <c r="T553" i="1"/>
  <c r="S554" i="1"/>
  <c r="T554" i="1"/>
  <c r="S555" i="1"/>
  <c r="W555" i="1" s="1"/>
  <c r="T555" i="1"/>
  <c r="S556" i="1"/>
  <c r="T556" i="1"/>
  <c r="S557" i="1"/>
  <c r="W557" i="1" s="1"/>
  <c r="T557" i="1"/>
  <c r="S558" i="1"/>
  <c r="T558" i="1"/>
  <c r="S559" i="1"/>
  <c r="W559" i="1" s="1"/>
  <c r="T559" i="1"/>
  <c r="S560" i="1"/>
  <c r="T560" i="1"/>
  <c r="S561" i="1"/>
  <c r="W561" i="1" s="1"/>
  <c r="T561" i="1"/>
  <c r="S562" i="1"/>
  <c r="T562" i="1"/>
  <c r="S563" i="1"/>
  <c r="W563" i="1" s="1"/>
  <c r="T563" i="1"/>
  <c r="S564" i="1"/>
  <c r="T564" i="1"/>
  <c r="S565" i="1"/>
  <c r="W565" i="1" s="1"/>
  <c r="T565" i="1"/>
  <c r="S566" i="1"/>
  <c r="T566" i="1"/>
  <c r="S567" i="1"/>
  <c r="W567" i="1" s="1"/>
  <c r="T567" i="1"/>
  <c r="S568" i="1"/>
  <c r="T568" i="1"/>
  <c r="S569" i="1"/>
  <c r="W569" i="1" s="1"/>
  <c r="T569" i="1"/>
  <c r="S570" i="1"/>
  <c r="T570" i="1"/>
  <c r="S571" i="1"/>
  <c r="W571" i="1" s="1"/>
  <c r="T571" i="1"/>
  <c r="S572" i="1"/>
  <c r="T572" i="1"/>
  <c r="S573" i="1"/>
  <c r="W573" i="1" s="1"/>
  <c r="T573" i="1"/>
  <c r="S574" i="1"/>
  <c r="T574" i="1"/>
  <c r="S575" i="1"/>
  <c r="W575" i="1" s="1"/>
  <c r="T575" i="1"/>
  <c r="S576" i="1"/>
  <c r="T576" i="1"/>
  <c r="S577" i="1"/>
  <c r="W577" i="1" s="1"/>
  <c r="T577" i="1"/>
  <c r="S578" i="1"/>
  <c r="T578" i="1"/>
  <c r="S579" i="1"/>
  <c r="W579" i="1" s="1"/>
  <c r="T579" i="1"/>
  <c r="S580" i="1"/>
  <c r="T580" i="1"/>
  <c r="S581" i="1"/>
  <c r="W581" i="1" s="1"/>
  <c r="T581" i="1"/>
  <c r="S582" i="1"/>
  <c r="T582" i="1"/>
  <c r="S583" i="1"/>
  <c r="W583" i="1" s="1"/>
  <c r="T583" i="1"/>
  <c r="S584" i="1"/>
  <c r="T584" i="1"/>
  <c r="S585" i="1"/>
  <c r="W585" i="1" s="1"/>
  <c r="T585" i="1"/>
  <c r="S586" i="1"/>
  <c r="T586" i="1"/>
  <c r="S587" i="1"/>
  <c r="W587" i="1" s="1"/>
  <c r="T587" i="1"/>
  <c r="S588" i="1"/>
  <c r="T588" i="1"/>
  <c r="S589" i="1"/>
  <c r="W589" i="1" s="1"/>
  <c r="T589" i="1"/>
  <c r="S590" i="1"/>
  <c r="T590" i="1"/>
  <c r="S591" i="1"/>
  <c r="W591" i="1" s="1"/>
  <c r="T591" i="1"/>
  <c r="S592" i="1"/>
  <c r="T592" i="1"/>
  <c r="S593" i="1"/>
  <c r="W593" i="1" s="1"/>
  <c r="T593" i="1"/>
  <c r="S594" i="1"/>
  <c r="T594" i="1"/>
  <c r="S595" i="1"/>
  <c r="W595" i="1" s="1"/>
  <c r="T595" i="1"/>
  <c r="S596" i="1"/>
  <c r="T596" i="1"/>
  <c r="S597" i="1"/>
  <c r="W597" i="1" s="1"/>
  <c r="T597" i="1"/>
  <c r="S598" i="1"/>
  <c r="T598" i="1"/>
  <c r="S599" i="1"/>
  <c r="W599" i="1" s="1"/>
  <c r="T599" i="1"/>
  <c r="S600" i="1"/>
  <c r="T600" i="1"/>
  <c r="S601" i="1"/>
  <c r="W601" i="1" s="1"/>
  <c r="T601" i="1"/>
  <c r="S602" i="1"/>
  <c r="T602" i="1"/>
  <c r="S603" i="1"/>
  <c r="W603" i="1" s="1"/>
  <c r="T603" i="1"/>
  <c r="S604" i="1"/>
  <c r="T604" i="1"/>
  <c r="S605" i="1"/>
  <c r="W605" i="1" s="1"/>
  <c r="T605" i="1"/>
  <c r="S606" i="1"/>
  <c r="T606" i="1"/>
  <c r="S607" i="1"/>
  <c r="W607" i="1" s="1"/>
  <c r="T607" i="1"/>
  <c r="S608" i="1"/>
  <c r="T608" i="1"/>
  <c r="S609" i="1"/>
  <c r="W609" i="1" s="1"/>
  <c r="T609" i="1"/>
  <c r="S610" i="1"/>
  <c r="T610" i="1"/>
  <c r="S611" i="1"/>
  <c r="W611" i="1" s="1"/>
  <c r="T611" i="1"/>
  <c r="S612" i="1"/>
  <c r="T612" i="1"/>
  <c r="S613" i="1"/>
  <c r="W613" i="1" s="1"/>
  <c r="T613" i="1"/>
  <c r="S614" i="1"/>
  <c r="T614" i="1"/>
  <c r="S615" i="1"/>
  <c r="W615" i="1" s="1"/>
  <c r="T615" i="1"/>
  <c r="S616" i="1"/>
  <c r="T616" i="1"/>
  <c r="S617" i="1"/>
  <c r="W617" i="1" s="1"/>
  <c r="T617" i="1"/>
  <c r="S618" i="1"/>
  <c r="T618" i="1"/>
  <c r="S619" i="1"/>
  <c r="W619" i="1" s="1"/>
  <c r="T619" i="1"/>
  <c r="S620" i="1"/>
  <c r="T620" i="1"/>
  <c r="S621" i="1"/>
  <c r="W621" i="1" s="1"/>
  <c r="T621" i="1"/>
  <c r="S622" i="1"/>
  <c r="T622" i="1"/>
  <c r="S623" i="1"/>
  <c r="W623" i="1" s="1"/>
  <c r="T623" i="1"/>
  <c r="S624" i="1"/>
  <c r="T624" i="1"/>
  <c r="S625" i="1"/>
  <c r="W625" i="1" s="1"/>
  <c r="T625" i="1"/>
  <c r="S626" i="1"/>
  <c r="T626" i="1"/>
  <c r="S627" i="1"/>
  <c r="W627" i="1" s="1"/>
  <c r="T627" i="1"/>
  <c r="S628" i="1"/>
  <c r="T628" i="1"/>
  <c r="S629" i="1"/>
  <c r="W629" i="1" s="1"/>
  <c r="T629" i="1"/>
  <c r="S630" i="1"/>
  <c r="T630" i="1"/>
  <c r="S631" i="1"/>
  <c r="W631" i="1" s="1"/>
  <c r="T631" i="1"/>
  <c r="S632" i="1"/>
  <c r="T632" i="1"/>
  <c r="S633" i="1"/>
  <c r="W633" i="1" s="1"/>
  <c r="T633" i="1"/>
  <c r="S634" i="1"/>
  <c r="T634" i="1"/>
  <c r="S635" i="1"/>
  <c r="W635" i="1" s="1"/>
  <c r="T635" i="1"/>
  <c r="S636" i="1"/>
  <c r="T636" i="1"/>
  <c r="S637" i="1"/>
  <c r="W637" i="1" s="1"/>
  <c r="T637" i="1"/>
  <c r="S638" i="1"/>
  <c r="T638" i="1"/>
  <c r="S639" i="1"/>
  <c r="W639" i="1" s="1"/>
  <c r="T639" i="1"/>
  <c r="S640" i="1"/>
  <c r="T640" i="1"/>
  <c r="S641" i="1"/>
  <c r="W641" i="1" s="1"/>
  <c r="T641" i="1"/>
  <c r="S642" i="1"/>
  <c r="T642" i="1"/>
  <c r="S643" i="1"/>
  <c r="W643" i="1" s="1"/>
  <c r="T643" i="1"/>
  <c r="S644" i="1"/>
  <c r="T644" i="1"/>
  <c r="S645" i="1"/>
  <c r="W645" i="1" s="1"/>
  <c r="T645" i="1"/>
  <c r="S646" i="1"/>
  <c r="T646" i="1"/>
  <c r="S647" i="1"/>
  <c r="W647" i="1" s="1"/>
  <c r="T647" i="1"/>
  <c r="S648" i="1"/>
  <c r="T648" i="1"/>
  <c r="S649" i="1"/>
  <c r="W649" i="1" s="1"/>
  <c r="T649" i="1"/>
  <c r="S650" i="1"/>
  <c r="T650" i="1"/>
  <c r="S651" i="1"/>
  <c r="W651" i="1" s="1"/>
  <c r="T651" i="1"/>
  <c r="S652" i="1"/>
  <c r="T652" i="1"/>
  <c r="S653" i="1"/>
  <c r="W653" i="1" s="1"/>
  <c r="T653" i="1"/>
  <c r="S654" i="1"/>
  <c r="T654" i="1"/>
  <c r="S655" i="1"/>
  <c r="W655" i="1" s="1"/>
  <c r="T655" i="1"/>
  <c r="S656" i="1"/>
  <c r="T656" i="1"/>
  <c r="S657" i="1"/>
  <c r="W657" i="1" s="1"/>
  <c r="T657" i="1"/>
  <c r="S658" i="1"/>
  <c r="T658" i="1"/>
  <c r="S659" i="1"/>
  <c r="W659" i="1" s="1"/>
  <c r="T659" i="1"/>
  <c r="S660" i="1"/>
  <c r="T660" i="1"/>
  <c r="S661" i="1"/>
  <c r="W661" i="1" s="1"/>
  <c r="T661" i="1"/>
  <c r="S662" i="1"/>
  <c r="T662" i="1"/>
  <c r="S663" i="1"/>
  <c r="W663" i="1" s="1"/>
  <c r="T663" i="1"/>
  <c r="S664" i="1"/>
  <c r="T664" i="1"/>
  <c r="S665" i="1"/>
  <c r="W665" i="1" s="1"/>
  <c r="T665" i="1"/>
  <c r="S666" i="1"/>
  <c r="T666" i="1"/>
  <c r="S667" i="1"/>
  <c r="W667" i="1" s="1"/>
  <c r="T667" i="1"/>
  <c r="S668" i="1"/>
  <c r="T668" i="1"/>
  <c r="S669" i="1"/>
  <c r="W669" i="1" s="1"/>
  <c r="T669" i="1"/>
  <c r="S670" i="1"/>
  <c r="T670" i="1"/>
  <c r="S671" i="1"/>
  <c r="W671" i="1" s="1"/>
  <c r="T671" i="1"/>
  <c r="S672" i="1"/>
  <c r="T672" i="1"/>
  <c r="S673" i="1"/>
  <c r="W673" i="1" s="1"/>
  <c r="T673" i="1"/>
  <c r="S674" i="1"/>
  <c r="T674" i="1"/>
  <c r="S675" i="1"/>
  <c r="W675" i="1" s="1"/>
  <c r="T675" i="1"/>
  <c r="S676" i="1"/>
  <c r="T676" i="1"/>
  <c r="S677" i="1"/>
  <c r="W677" i="1" s="1"/>
  <c r="T677" i="1"/>
  <c r="S678" i="1"/>
  <c r="T678" i="1"/>
  <c r="S679" i="1"/>
  <c r="W679" i="1" s="1"/>
  <c r="T679" i="1"/>
  <c r="S680" i="1"/>
  <c r="T680" i="1"/>
  <c r="S681" i="1"/>
  <c r="W681" i="1" s="1"/>
  <c r="T681" i="1"/>
  <c r="S682" i="1"/>
  <c r="T682" i="1"/>
  <c r="S683" i="1"/>
  <c r="W683" i="1" s="1"/>
  <c r="T683" i="1"/>
  <c r="S684" i="1"/>
  <c r="T684" i="1"/>
  <c r="S685" i="1"/>
  <c r="W685" i="1" s="1"/>
  <c r="T685" i="1"/>
  <c r="S686" i="1"/>
  <c r="T686" i="1"/>
  <c r="S687" i="1"/>
  <c r="W687" i="1" s="1"/>
  <c r="T687" i="1"/>
  <c r="S688" i="1"/>
  <c r="T688" i="1"/>
  <c r="S689" i="1"/>
  <c r="W689" i="1" s="1"/>
  <c r="T689" i="1"/>
  <c r="S690" i="1"/>
  <c r="T690" i="1"/>
  <c r="S691" i="1"/>
  <c r="W691" i="1" s="1"/>
  <c r="T691" i="1"/>
  <c r="S692" i="1"/>
  <c r="T692" i="1"/>
  <c r="S693" i="1"/>
  <c r="W693" i="1" s="1"/>
  <c r="T693" i="1"/>
  <c r="S694" i="1"/>
  <c r="T694" i="1"/>
  <c r="S695" i="1"/>
  <c r="W695" i="1" s="1"/>
  <c r="T695" i="1"/>
  <c r="S696" i="1"/>
  <c r="T696" i="1"/>
  <c r="S697" i="1"/>
  <c r="W697" i="1" s="1"/>
  <c r="T697" i="1"/>
  <c r="S698" i="1"/>
  <c r="T698" i="1"/>
  <c r="S699" i="1"/>
  <c r="W699" i="1" s="1"/>
  <c r="T699" i="1"/>
  <c r="S700" i="1"/>
  <c r="T700" i="1"/>
  <c r="S701" i="1"/>
  <c r="W701" i="1" s="1"/>
  <c r="T701" i="1"/>
  <c r="S702" i="1"/>
  <c r="T702" i="1"/>
  <c r="S703" i="1"/>
  <c r="W703" i="1" s="1"/>
  <c r="T703" i="1"/>
  <c r="S704" i="1"/>
  <c r="T704" i="1"/>
  <c r="S705" i="1"/>
  <c r="W705" i="1" s="1"/>
  <c r="T705" i="1"/>
  <c r="S706" i="1"/>
  <c r="T706" i="1"/>
  <c r="S707" i="1"/>
  <c r="W707" i="1" s="1"/>
  <c r="T707" i="1"/>
  <c r="S708" i="1"/>
  <c r="T708" i="1"/>
  <c r="S709" i="1"/>
  <c r="W709" i="1" s="1"/>
  <c r="T709" i="1"/>
  <c r="S710" i="1"/>
  <c r="T710" i="1"/>
  <c r="S711" i="1"/>
  <c r="W711" i="1" s="1"/>
  <c r="T711" i="1"/>
  <c r="S712" i="1"/>
  <c r="T712" i="1"/>
  <c r="S713" i="1"/>
  <c r="W713" i="1" s="1"/>
  <c r="T713" i="1"/>
  <c r="S714" i="1"/>
  <c r="T714" i="1"/>
  <c r="S715" i="1"/>
  <c r="W715" i="1" s="1"/>
  <c r="T715" i="1"/>
  <c r="S716" i="1"/>
  <c r="T716" i="1"/>
  <c r="S717" i="1"/>
  <c r="W717" i="1" s="1"/>
  <c r="T717" i="1"/>
  <c r="S718" i="1"/>
  <c r="T718" i="1"/>
  <c r="S719" i="1"/>
  <c r="W719" i="1" s="1"/>
  <c r="T719" i="1"/>
  <c r="S720" i="1"/>
  <c r="T720" i="1"/>
  <c r="S721" i="1"/>
  <c r="W721" i="1" s="1"/>
  <c r="T721" i="1"/>
  <c r="S722" i="1"/>
  <c r="T722" i="1"/>
  <c r="S3679" i="1"/>
  <c r="W3679" i="1" s="1"/>
  <c r="T3679" i="1"/>
  <c r="S3680" i="1"/>
  <c r="T3680" i="1"/>
  <c r="S723" i="1"/>
  <c r="W723" i="1" s="1"/>
  <c r="T723" i="1"/>
  <c r="S3681" i="1"/>
  <c r="T3681" i="1"/>
  <c r="S724" i="1"/>
  <c r="W724" i="1" s="1"/>
  <c r="T724" i="1"/>
  <c r="S725" i="1"/>
  <c r="T725" i="1"/>
  <c r="S726" i="1"/>
  <c r="W726" i="1" s="1"/>
  <c r="T726" i="1"/>
  <c r="S727" i="1"/>
  <c r="T727" i="1"/>
  <c r="S728" i="1"/>
  <c r="W728" i="1" s="1"/>
  <c r="T728" i="1"/>
  <c r="S729" i="1"/>
  <c r="T729" i="1"/>
  <c r="S730" i="1"/>
  <c r="W730" i="1" s="1"/>
  <c r="T730" i="1"/>
  <c r="S731" i="1"/>
  <c r="T731" i="1"/>
  <c r="S732" i="1"/>
  <c r="W732" i="1" s="1"/>
  <c r="T732" i="1"/>
  <c r="S733" i="1"/>
  <c r="T733" i="1"/>
  <c r="S734" i="1"/>
  <c r="W734" i="1" s="1"/>
  <c r="T734" i="1"/>
  <c r="S735" i="1"/>
  <c r="T735" i="1"/>
  <c r="S736" i="1"/>
  <c r="W736" i="1" s="1"/>
  <c r="T736" i="1"/>
  <c r="S737" i="1"/>
  <c r="T737" i="1"/>
  <c r="S738" i="1"/>
  <c r="W738" i="1" s="1"/>
  <c r="T738" i="1"/>
  <c r="S739" i="1"/>
  <c r="T739" i="1"/>
  <c r="S740" i="1"/>
  <c r="W740" i="1" s="1"/>
  <c r="T740" i="1"/>
  <c r="S741" i="1"/>
  <c r="T741" i="1"/>
  <c r="S742" i="1"/>
  <c r="W742" i="1" s="1"/>
  <c r="T742" i="1"/>
  <c r="S743" i="1"/>
  <c r="T743" i="1"/>
  <c r="S744" i="1"/>
  <c r="W744" i="1" s="1"/>
  <c r="T744" i="1"/>
  <c r="S745" i="1"/>
  <c r="T745" i="1"/>
  <c r="S746" i="1"/>
  <c r="W746" i="1" s="1"/>
  <c r="T746" i="1"/>
  <c r="S747" i="1"/>
  <c r="T747" i="1"/>
  <c r="S748" i="1"/>
  <c r="W748" i="1" s="1"/>
  <c r="T748" i="1"/>
  <c r="S749" i="1"/>
  <c r="T749" i="1"/>
  <c r="S750" i="1"/>
  <c r="W750" i="1" s="1"/>
  <c r="T750" i="1"/>
  <c r="S751" i="1"/>
  <c r="T751" i="1"/>
  <c r="S752" i="1"/>
  <c r="W752" i="1" s="1"/>
  <c r="T752" i="1"/>
  <c r="S753" i="1"/>
  <c r="T753" i="1"/>
  <c r="S754" i="1"/>
  <c r="W754" i="1" s="1"/>
  <c r="T754" i="1"/>
  <c r="S755" i="1"/>
  <c r="T755" i="1"/>
  <c r="S756" i="1"/>
  <c r="W756" i="1" s="1"/>
  <c r="T756" i="1"/>
  <c r="S757" i="1"/>
  <c r="T757" i="1"/>
  <c r="S758" i="1"/>
  <c r="W758" i="1" s="1"/>
  <c r="T758" i="1"/>
  <c r="S759" i="1"/>
  <c r="T759" i="1"/>
  <c r="S760" i="1"/>
  <c r="W760" i="1" s="1"/>
  <c r="T760" i="1"/>
  <c r="S761" i="1"/>
  <c r="T761" i="1"/>
  <c r="S762" i="1"/>
  <c r="W762" i="1" s="1"/>
  <c r="T762" i="1"/>
  <c r="S763" i="1"/>
  <c r="T763" i="1"/>
  <c r="S764" i="1"/>
  <c r="W764" i="1" s="1"/>
  <c r="T764" i="1"/>
  <c r="S765" i="1"/>
  <c r="T765" i="1"/>
  <c r="S766" i="1"/>
  <c r="W766" i="1" s="1"/>
  <c r="T766" i="1"/>
  <c r="S767" i="1"/>
  <c r="T767" i="1"/>
  <c r="S768" i="1"/>
  <c r="W768" i="1" s="1"/>
  <c r="T768" i="1"/>
  <c r="S769" i="1"/>
  <c r="T769" i="1"/>
  <c r="S770" i="1"/>
  <c r="W770" i="1" s="1"/>
  <c r="T770" i="1"/>
  <c r="S771" i="1"/>
  <c r="T771" i="1"/>
  <c r="S772" i="1"/>
  <c r="W772" i="1" s="1"/>
  <c r="T772" i="1"/>
  <c r="S773" i="1"/>
  <c r="T773" i="1"/>
  <c r="S774" i="1"/>
  <c r="W774" i="1" s="1"/>
  <c r="T774" i="1"/>
  <c r="S775" i="1"/>
  <c r="T775" i="1"/>
  <c r="S776" i="1"/>
  <c r="W776" i="1" s="1"/>
  <c r="T776" i="1"/>
  <c r="S777" i="1"/>
  <c r="T777" i="1"/>
  <c r="S778" i="1"/>
  <c r="W778" i="1" s="1"/>
  <c r="T778" i="1"/>
  <c r="S779" i="1"/>
  <c r="T779" i="1"/>
  <c r="S780" i="1"/>
  <c r="W780" i="1" s="1"/>
  <c r="T780" i="1"/>
  <c r="S781" i="1"/>
  <c r="T781" i="1"/>
  <c r="S782" i="1"/>
  <c r="W782" i="1" s="1"/>
  <c r="T782" i="1"/>
  <c r="S783" i="1"/>
  <c r="T783" i="1"/>
  <c r="S784" i="1"/>
  <c r="W784" i="1" s="1"/>
  <c r="T784" i="1"/>
  <c r="S785" i="1"/>
  <c r="T785" i="1"/>
  <c r="S786" i="1"/>
  <c r="W786" i="1" s="1"/>
  <c r="T786" i="1"/>
  <c r="S787" i="1"/>
  <c r="T787" i="1"/>
  <c r="S788" i="1"/>
  <c r="W788" i="1" s="1"/>
  <c r="T788" i="1"/>
  <c r="S789" i="1"/>
  <c r="T789" i="1"/>
  <c r="S790" i="1"/>
  <c r="W790" i="1" s="1"/>
  <c r="T790" i="1"/>
  <c r="S791" i="1"/>
  <c r="T791" i="1"/>
  <c r="S792" i="1"/>
  <c r="W792" i="1" s="1"/>
  <c r="T792" i="1"/>
  <c r="S793" i="1"/>
  <c r="T793" i="1"/>
  <c r="S794" i="1"/>
  <c r="W794" i="1" s="1"/>
  <c r="T794" i="1"/>
  <c r="S795" i="1"/>
  <c r="T795" i="1"/>
  <c r="S796" i="1"/>
  <c r="W796" i="1" s="1"/>
  <c r="T796" i="1"/>
  <c r="S797" i="1"/>
  <c r="T797" i="1"/>
  <c r="S798" i="1"/>
  <c r="W798" i="1" s="1"/>
  <c r="T798" i="1"/>
  <c r="S799" i="1"/>
  <c r="T799" i="1"/>
  <c r="S800" i="1"/>
  <c r="W800" i="1" s="1"/>
  <c r="T800" i="1"/>
  <c r="S801" i="1"/>
  <c r="T801" i="1"/>
  <c r="S802" i="1"/>
  <c r="W802" i="1" s="1"/>
  <c r="T802" i="1"/>
  <c r="S803" i="1"/>
  <c r="T803" i="1"/>
  <c r="S804" i="1"/>
  <c r="W804" i="1" s="1"/>
  <c r="T804" i="1"/>
  <c r="S805" i="1"/>
  <c r="T805" i="1"/>
  <c r="S806" i="1"/>
  <c r="W806" i="1" s="1"/>
  <c r="T806" i="1"/>
  <c r="S807" i="1"/>
  <c r="T807" i="1"/>
  <c r="S808" i="1"/>
  <c r="W808" i="1" s="1"/>
  <c r="T808" i="1"/>
  <c r="S809" i="1"/>
  <c r="T809" i="1"/>
  <c r="S810" i="1"/>
  <c r="W810" i="1" s="1"/>
  <c r="T810" i="1"/>
  <c r="S811" i="1"/>
  <c r="T811" i="1"/>
  <c r="S812" i="1"/>
  <c r="W812" i="1" s="1"/>
  <c r="T812" i="1"/>
  <c r="S813" i="1"/>
  <c r="T813" i="1"/>
  <c r="S814" i="1"/>
  <c r="W814" i="1" s="1"/>
  <c r="T814" i="1"/>
  <c r="S815" i="1"/>
  <c r="T815" i="1"/>
  <c r="S816" i="1"/>
  <c r="W816" i="1" s="1"/>
  <c r="T816" i="1"/>
  <c r="S817" i="1"/>
  <c r="T817" i="1"/>
  <c r="S818" i="1"/>
  <c r="W818" i="1" s="1"/>
  <c r="T818" i="1"/>
  <c r="S819" i="1"/>
  <c r="T819" i="1"/>
  <c r="S820" i="1"/>
  <c r="W820" i="1" s="1"/>
  <c r="T820" i="1"/>
  <c r="S821" i="1"/>
  <c r="T821" i="1"/>
  <c r="S822" i="1"/>
  <c r="W822" i="1" s="1"/>
  <c r="T822" i="1"/>
  <c r="S823" i="1"/>
  <c r="T823" i="1"/>
  <c r="S824" i="1"/>
  <c r="W824" i="1" s="1"/>
  <c r="T824" i="1"/>
  <c r="S825" i="1"/>
  <c r="T825" i="1"/>
  <c r="S826" i="1"/>
  <c r="W826" i="1" s="1"/>
  <c r="T826" i="1"/>
  <c r="S827" i="1"/>
  <c r="T827" i="1"/>
  <c r="S828" i="1"/>
  <c r="W828" i="1" s="1"/>
  <c r="T828" i="1"/>
  <c r="S829" i="1"/>
  <c r="T829" i="1"/>
  <c r="S830" i="1"/>
  <c r="W830" i="1" s="1"/>
  <c r="T830" i="1"/>
  <c r="S831" i="1"/>
  <c r="T831" i="1"/>
  <c r="S832" i="1"/>
  <c r="W832" i="1" s="1"/>
  <c r="T832" i="1"/>
  <c r="S833" i="1"/>
  <c r="T833" i="1"/>
  <c r="S834" i="1"/>
  <c r="W834" i="1" s="1"/>
  <c r="T834" i="1"/>
  <c r="S835" i="1"/>
  <c r="T835" i="1"/>
  <c r="S836" i="1"/>
  <c r="W836" i="1" s="1"/>
  <c r="T836" i="1"/>
  <c r="S837" i="1"/>
  <c r="T837" i="1"/>
  <c r="S838" i="1"/>
  <c r="W838" i="1" s="1"/>
  <c r="T838" i="1"/>
  <c r="S839" i="1"/>
  <c r="T839" i="1"/>
  <c r="S840" i="1"/>
  <c r="W840" i="1" s="1"/>
  <c r="T840" i="1"/>
  <c r="S841" i="1"/>
  <c r="T841" i="1"/>
  <c r="S842" i="1"/>
  <c r="W842" i="1" s="1"/>
  <c r="T842" i="1"/>
  <c r="S843" i="1"/>
  <c r="T843" i="1"/>
  <c r="S844" i="1"/>
  <c r="W844" i="1" s="1"/>
  <c r="T844" i="1"/>
  <c r="S845" i="1"/>
  <c r="T845" i="1"/>
  <c r="S846" i="1"/>
  <c r="W846" i="1" s="1"/>
  <c r="T846" i="1"/>
  <c r="S847" i="1"/>
  <c r="T847" i="1"/>
  <c r="S848" i="1"/>
  <c r="W848" i="1" s="1"/>
  <c r="T848" i="1"/>
  <c r="S849" i="1"/>
  <c r="T849" i="1"/>
  <c r="S850" i="1"/>
  <c r="W850" i="1" s="1"/>
  <c r="T850" i="1"/>
  <c r="S851" i="1"/>
  <c r="T851" i="1"/>
  <c r="S852" i="1"/>
  <c r="W852" i="1" s="1"/>
  <c r="T852" i="1"/>
  <c r="S853" i="1"/>
  <c r="T853" i="1"/>
  <c r="S854" i="1"/>
  <c r="W854" i="1" s="1"/>
  <c r="T854" i="1"/>
  <c r="S855" i="1"/>
  <c r="T855" i="1"/>
  <c r="S856" i="1"/>
  <c r="W856" i="1" s="1"/>
  <c r="T856" i="1"/>
  <c r="S857" i="1"/>
  <c r="T857" i="1"/>
  <c r="S858" i="1"/>
  <c r="W858" i="1" s="1"/>
  <c r="T858" i="1"/>
  <c r="S859" i="1"/>
  <c r="T859" i="1"/>
  <c r="S860" i="1"/>
  <c r="W860" i="1" s="1"/>
  <c r="T860" i="1"/>
  <c r="S861" i="1"/>
  <c r="T861" i="1"/>
  <c r="S862" i="1"/>
  <c r="W862" i="1" s="1"/>
  <c r="T862" i="1"/>
  <c r="S863" i="1"/>
  <c r="T863" i="1"/>
  <c r="S864" i="1"/>
  <c r="W864" i="1" s="1"/>
  <c r="T864" i="1"/>
  <c r="S865" i="1"/>
  <c r="T865" i="1"/>
  <c r="S866" i="1"/>
  <c r="W866" i="1" s="1"/>
  <c r="T866" i="1"/>
  <c r="S867" i="1"/>
  <c r="T867" i="1"/>
  <c r="S868" i="1"/>
  <c r="W868" i="1" s="1"/>
  <c r="T868" i="1"/>
  <c r="S869" i="1"/>
  <c r="T869" i="1"/>
  <c r="S870" i="1"/>
  <c r="W870" i="1" s="1"/>
  <c r="T870" i="1"/>
  <c r="S871" i="1"/>
  <c r="T871" i="1"/>
  <c r="S872" i="1"/>
  <c r="W872" i="1" s="1"/>
  <c r="T872" i="1"/>
  <c r="S873" i="1"/>
  <c r="T873" i="1"/>
  <c r="S874" i="1"/>
  <c r="W874" i="1" s="1"/>
  <c r="T874" i="1"/>
  <c r="S875" i="1"/>
  <c r="T875" i="1"/>
  <c r="S876" i="1"/>
  <c r="W876" i="1" s="1"/>
  <c r="T876" i="1"/>
  <c r="S877" i="1"/>
  <c r="T877" i="1"/>
  <c r="S878" i="1"/>
  <c r="W878" i="1" s="1"/>
  <c r="T878" i="1"/>
  <c r="S879" i="1"/>
  <c r="T879" i="1"/>
  <c r="S880" i="1"/>
  <c r="W880" i="1" s="1"/>
  <c r="T880" i="1"/>
  <c r="S881" i="1"/>
  <c r="T881" i="1"/>
  <c r="S882" i="1"/>
  <c r="W882" i="1" s="1"/>
  <c r="T882" i="1"/>
  <c r="S883" i="1"/>
  <c r="T883" i="1"/>
  <c r="S884" i="1"/>
  <c r="W884" i="1" s="1"/>
  <c r="T884" i="1"/>
  <c r="S885" i="1"/>
  <c r="T885" i="1"/>
  <c r="S886" i="1"/>
  <c r="W886" i="1" s="1"/>
  <c r="T886" i="1"/>
  <c r="S887" i="1"/>
  <c r="T887" i="1"/>
  <c r="S888" i="1"/>
  <c r="W888" i="1" s="1"/>
  <c r="T888" i="1"/>
  <c r="S889" i="1"/>
  <c r="T889" i="1"/>
  <c r="S890" i="1"/>
  <c r="W890" i="1" s="1"/>
  <c r="T890" i="1"/>
  <c r="S891" i="1"/>
  <c r="T891" i="1"/>
  <c r="S892" i="1"/>
  <c r="W892" i="1" s="1"/>
  <c r="T892" i="1"/>
  <c r="S893" i="1"/>
  <c r="T893" i="1"/>
  <c r="S894" i="1"/>
  <c r="W894" i="1" s="1"/>
  <c r="T894" i="1"/>
  <c r="S895" i="1"/>
  <c r="T895" i="1"/>
  <c r="S896" i="1"/>
  <c r="W896" i="1" s="1"/>
  <c r="T896" i="1"/>
  <c r="S897" i="1"/>
  <c r="T897" i="1"/>
  <c r="S898" i="1"/>
  <c r="W898" i="1" s="1"/>
  <c r="T898" i="1"/>
  <c r="S899" i="1"/>
  <c r="T899" i="1"/>
  <c r="S3682" i="1"/>
  <c r="W3682" i="1" s="1"/>
  <c r="T3682" i="1"/>
  <c r="S3683" i="1"/>
  <c r="T3683" i="1"/>
  <c r="S900" i="1"/>
  <c r="W900" i="1" s="1"/>
  <c r="T900" i="1"/>
  <c r="S3684" i="1"/>
  <c r="T3684" i="1"/>
  <c r="S3685" i="1"/>
  <c r="W3685" i="1" s="1"/>
  <c r="T3685" i="1"/>
  <c r="S3686" i="1"/>
  <c r="T3686" i="1"/>
  <c r="S3687" i="1"/>
  <c r="W3687" i="1" s="1"/>
  <c r="T3687" i="1"/>
  <c r="S3688" i="1"/>
  <c r="T3688" i="1"/>
  <c r="S901" i="1"/>
  <c r="W901" i="1" s="1"/>
  <c r="T901" i="1"/>
  <c r="S902" i="1"/>
  <c r="T902" i="1"/>
  <c r="S903" i="1"/>
  <c r="W903" i="1" s="1"/>
  <c r="T903" i="1"/>
  <c r="S904" i="1"/>
  <c r="T904" i="1"/>
  <c r="S905" i="1"/>
  <c r="W905" i="1" s="1"/>
  <c r="T905" i="1"/>
  <c r="S906" i="1"/>
  <c r="T906" i="1"/>
  <c r="S907" i="1"/>
  <c r="W907" i="1" s="1"/>
  <c r="T907" i="1"/>
  <c r="S908" i="1"/>
  <c r="T908" i="1"/>
  <c r="S909" i="1"/>
  <c r="W909" i="1" s="1"/>
  <c r="T909" i="1"/>
  <c r="S910" i="1"/>
  <c r="T910" i="1"/>
  <c r="S911" i="1"/>
  <c r="W911" i="1" s="1"/>
  <c r="T911" i="1"/>
  <c r="S912" i="1"/>
  <c r="T912" i="1"/>
  <c r="S913" i="1"/>
  <c r="W913" i="1" s="1"/>
  <c r="T913" i="1"/>
  <c r="S914" i="1"/>
  <c r="T914" i="1"/>
  <c r="S915" i="1"/>
  <c r="W915" i="1" s="1"/>
  <c r="T915" i="1"/>
  <c r="S916" i="1"/>
  <c r="T916" i="1"/>
  <c r="S917" i="1"/>
  <c r="W917" i="1" s="1"/>
  <c r="T917" i="1"/>
  <c r="S918" i="1"/>
  <c r="T918" i="1"/>
  <c r="S919" i="1"/>
  <c r="W919" i="1" s="1"/>
  <c r="T919" i="1"/>
  <c r="S920" i="1"/>
  <c r="T920" i="1"/>
  <c r="S921" i="1"/>
  <c r="W921" i="1" s="1"/>
  <c r="T921" i="1"/>
  <c r="S922" i="1"/>
  <c r="T922" i="1"/>
  <c r="S923" i="1"/>
  <c r="W923" i="1" s="1"/>
  <c r="T923" i="1"/>
  <c r="S924" i="1"/>
  <c r="T924" i="1"/>
  <c r="S925" i="1"/>
  <c r="W925" i="1" s="1"/>
  <c r="T925" i="1"/>
  <c r="S926" i="1"/>
  <c r="T926" i="1"/>
  <c r="S927" i="1"/>
  <c r="W927" i="1" s="1"/>
  <c r="T927" i="1"/>
  <c r="S928" i="1"/>
  <c r="T928" i="1"/>
  <c r="S929" i="1"/>
  <c r="W929" i="1" s="1"/>
  <c r="T929" i="1"/>
  <c r="S930" i="1"/>
  <c r="T930" i="1"/>
  <c r="S931" i="1"/>
  <c r="W931" i="1" s="1"/>
  <c r="T931" i="1"/>
  <c r="S932" i="1"/>
  <c r="T932" i="1"/>
  <c r="S933" i="1"/>
  <c r="W933" i="1" s="1"/>
  <c r="T933" i="1"/>
  <c r="S934" i="1"/>
  <c r="T934" i="1"/>
  <c r="S935" i="1"/>
  <c r="W935" i="1" s="1"/>
  <c r="T935" i="1"/>
  <c r="S936" i="1"/>
  <c r="T936" i="1"/>
  <c r="S937" i="1"/>
  <c r="W937" i="1" s="1"/>
  <c r="T937" i="1"/>
  <c r="S938" i="1"/>
  <c r="T938" i="1"/>
  <c r="S939" i="1"/>
  <c r="W939" i="1" s="1"/>
  <c r="T939" i="1"/>
  <c r="S940" i="1"/>
  <c r="T940" i="1"/>
  <c r="S941" i="1"/>
  <c r="W941" i="1" s="1"/>
  <c r="T941" i="1"/>
  <c r="S942" i="1"/>
  <c r="T942" i="1"/>
  <c r="S943" i="1"/>
  <c r="W943" i="1" s="1"/>
  <c r="T943" i="1"/>
  <c r="S944" i="1"/>
  <c r="T944" i="1"/>
  <c r="S945" i="1"/>
  <c r="W945" i="1" s="1"/>
  <c r="T945" i="1"/>
  <c r="S946" i="1"/>
  <c r="T946" i="1"/>
  <c r="S947" i="1"/>
  <c r="W947" i="1" s="1"/>
  <c r="T947" i="1"/>
  <c r="S948" i="1"/>
  <c r="T948" i="1"/>
  <c r="S949" i="1"/>
  <c r="W949" i="1" s="1"/>
  <c r="T949" i="1"/>
  <c r="S950" i="1"/>
  <c r="T950" i="1"/>
  <c r="S951" i="1"/>
  <c r="W951" i="1" s="1"/>
  <c r="T951" i="1"/>
  <c r="S952" i="1"/>
  <c r="T952" i="1"/>
  <c r="S953" i="1"/>
  <c r="W953" i="1" s="1"/>
  <c r="T953" i="1"/>
  <c r="S954" i="1"/>
  <c r="T954" i="1"/>
  <c r="S955" i="1"/>
  <c r="W955" i="1" s="1"/>
  <c r="T955" i="1"/>
  <c r="S956" i="1"/>
  <c r="T956" i="1"/>
  <c r="S957" i="1"/>
  <c r="W957" i="1" s="1"/>
  <c r="T957" i="1"/>
  <c r="S958" i="1"/>
  <c r="T958" i="1"/>
  <c r="S959" i="1"/>
  <c r="W959" i="1" s="1"/>
  <c r="T959" i="1"/>
  <c r="S960" i="1"/>
  <c r="T960" i="1"/>
  <c r="S961" i="1"/>
  <c r="W961" i="1" s="1"/>
  <c r="T961" i="1"/>
  <c r="S962" i="1"/>
  <c r="T962" i="1"/>
  <c r="S963" i="1"/>
  <c r="W963" i="1" s="1"/>
  <c r="T963" i="1"/>
  <c r="S964" i="1"/>
  <c r="T964" i="1"/>
  <c r="S965" i="1"/>
  <c r="W965" i="1" s="1"/>
  <c r="T965" i="1"/>
  <c r="S966" i="1"/>
  <c r="T966" i="1"/>
  <c r="S967" i="1"/>
  <c r="W967" i="1" s="1"/>
  <c r="T967" i="1"/>
  <c r="S968" i="1"/>
  <c r="T968" i="1"/>
  <c r="S969" i="1"/>
  <c r="W969" i="1" s="1"/>
  <c r="T969" i="1"/>
  <c r="S970" i="1"/>
  <c r="T970" i="1"/>
  <c r="S971" i="1"/>
  <c r="W971" i="1" s="1"/>
  <c r="T971" i="1"/>
  <c r="S972" i="1"/>
  <c r="T972" i="1"/>
  <c r="S973" i="1"/>
  <c r="W973" i="1" s="1"/>
  <c r="T973" i="1"/>
  <c r="S974" i="1"/>
  <c r="T974" i="1"/>
  <c r="S975" i="1"/>
  <c r="W975" i="1" s="1"/>
  <c r="T975" i="1"/>
  <c r="S976" i="1"/>
  <c r="T976" i="1"/>
  <c r="S977" i="1"/>
  <c r="W977" i="1" s="1"/>
  <c r="T977" i="1"/>
  <c r="S978" i="1"/>
  <c r="T978" i="1"/>
  <c r="S979" i="1"/>
  <c r="W979" i="1" s="1"/>
  <c r="T979" i="1"/>
  <c r="S980" i="1"/>
  <c r="T980" i="1"/>
  <c r="S981" i="1"/>
  <c r="W981" i="1" s="1"/>
  <c r="T981" i="1"/>
  <c r="S982" i="1"/>
  <c r="T982" i="1"/>
  <c r="S983" i="1"/>
  <c r="W983" i="1" s="1"/>
  <c r="T983" i="1"/>
  <c r="S984" i="1"/>
  <c r="T984" i="1"/>
  <c r="S985" i="1"/>
  <c r="W985" i="1" s="1"/>
  <c r="T985" i="1"/>
  <c r="S986" i="1"/>
  <c r="T986" i="1"/>
  <c r="S987" i="1"/>
  <c r="W987" i="1" s="1"/>
  <c r="T987" i="1"/>
  <c r="S988" i="1"/>
  <c r="T988" i="1"/>
  <c r="S989" i="1"/>
  <c r="W989" i="1" s="1"/>
  <c r="T989" i="1"/>
  <c r="S990" i="1"/>
  <c r="T990" i="1"/>
  <c r="S991" i="1"/>
  <c r="W991" i="1" s="1"/>
  <c r="T991" i="1"/>
  <c r="S992" i="1"/>
  <c r="T992" i="1"/>
  <c r="S993" i="1"/>
  <c r="W993" i="1" s="1"/>
  <c r="T993" i="1"/>
  <c r="S994" i="1"/>
  <c r="T994" i="1"/>
  <c r="S995" i="1"/>
  <c r="W995" i="1" s="1"/>
  <c r="T995" i="1"/>
  <c r="S996" i="1"/>
  <c r="T996" i="1"/>
  <c r="S997" i="1"/>
  <c r="W997" i="1" s="1"/>
  <c r="T997" i="1"/>
  <c r="S998" i="1"/>
  <c r="T998" i="1"/>
  <c r="S999" i="1"/>
  <c r="W999" i="1" s="1"/>
  <c r="T999" i="1"/>
  <c r="S1000" i="1"/>
  <c r="T1000" i="1"/>
  <c r="S1001" i="1"/>
  <c r="W1001" i="1" s="1"/>
  <c r="T1001" i="1"/>
  <c r="S1002" i="1"/>
  <c r="T1002" i="1"/>
  <c r="S1003" i="1"/>
  <c r="W1003" i="1" s="1"/>
  <c r="T1003" i="1"/>
  <c r="S1004" i="1"/>
  <c r="T1004" i="1"/>
  <c r="S1005" i="1"/>
  <c r="W1005" i="1" s="1"/>
  <c r="T1005" i="1"/>
  <c r="S1006" i="1"/>
  <c r="T1006" i="1"/>
  <c r="S1007" i="1"/>
  <c r="W1007" i="1" s="1"/>
  <c r="T1007" i="1"/>
  <c r="S1008" i="1"/>
  <c r="T1008" i="1"/>
  <c r="S1009" i="1"/>
  <c r="W1009" i="1" s="1"/>
  <c r="T1009" i="1"/>
  <c r="S1010" i="1"/>
  <c r="T1010" i="1"/>
  <c r="S1011" i="1"/>
  <c r="W1011" i="1" s="1"/>
  <c r="T1011" i="1"/>
  <c r="S1012" i="1"/>
  <c r="T1012" i="1"/>
  <c r="S1013" i="1"/>
  <c r="W1013" i="1" s="1"/>
  <c r="T1013" i="1"/>
  <c r="S1014" i="1"/>
  <c r="T1014" i="1"/>
  <c r="S1015" i="1"/>
  <c r="W1015" i="1" s="1"/>
  <c r="T1015" i="1"/>
  <c r="S1016" i="1"/>
  <c r="T1016" i="1"/>
  <c r="S1017" i="1"/>
  <c r="W1017" i="1" s="1"/>
  <c r="T1017" i="1"/>
  <c r="S1018" i="1"/>
  <c r="T1018" i="1"/>
  <c r="S1019" i="1"/>
  <c r="W1019" i="1" s="1"/>
  <c r="T1019" i="1"/>
  <c r="S1020" i="1"/>
  <c r="T1020" i="1"/>
  <c r="S1021" i="1"/>
  <c r="W1021" i="1" s="1"/>
  <c r="T1021" i="1"/>
  <c r="S1022" i="1"/>
  <c r="T1022" i="1"/>
  <c r="S1023" i="1"/>
  <c r="W1023" i="1" s="1"/>
  <c r="T1023" i="1"/>
  <c r="S1024" i="1"/>
  <c r="T1024" i="1"/>
  <c r="S1025" i="1"/>
  <c r="W1025" i="1" s="1"/>
  <c r="T1025" i="1"/>
  <c r="S1026" i="1"/>
  <c r="T1026" i="1"/>
  <c r="S1027" i="1"/>
  <c r="W1027" i="1" s="1"/>
  <c r="T1027" i="1"/>
  <c r="S1028" i="1"/>
  <c r="T1028" i="1"/>
  <c r="S1029" i="1"/>
  <c r="W1029" i="1" s="1"/>
  <c r="T1029" i="1"/>
  <c r="S1030" i="1"/>
  <c r="T1030" i="1"/>
  <c r="S1031" i="1"/>
  <c r="W1031" i="1" s="1"/>
  <c r="T1031" i="1"/>
  <c r="S1032" i="1"/>
  <c r="T1032" i="1"/>
  <c r="S1033" i="1"/>
  <c r="W1033" i="1" s="1"/>
  <c r="T1033" i="1"/>
  <c r="S1034" i="1"/>
  <c r="T1034" i="1"/>
  <c r="S1035" i="1"/>
  <c r="W1035" i="1" s="1"/>
  <c r="T1035" i="1"/>
  <c r="S1036" i="1"/>
  <c r="T1036" i="1"/>
  <c r="S1037" i="1"/>
  <c r="W1037" i="1" s="1"/>
  <c r="T1037" i="1"/>
  <c r="S1038" i="1"/>
  <c r="T1038" i="1"/>
  <c r="S1039" i="1"/>
  <c r="W1039" i="1" s="1"/>
  <c r="T1039" i="1"/>
  <c r="S1040" i="1"/>
  <c r="T1040" i="1"/>
  <c r="S1041" i="1"/>
  <c r="W1041" i="1" s="1"/>
  <c r="T1041" i="1"/>
  <c r="S1042" i="1"/>
  <c r="T1042" i="1"/>
  <c r="S1043" i="1"/>
  <c r="W1043" i="1" s="1"/>
  <c r="T1043" i="1"/>
  <c r="S1044" i="1"/>
  <c r="T1044" i="1"/>
  <c r="S1045" i="1"/>
  <c r="W1045" i="1" s="1"/>
  <c r="T1045" i="1"/>
  <c r="S1046" i="1"/>
  <c r="T1046" i="1"/>
  <c r="S1047" i="1"/>
  <c r="W1047" i="1" s="1"/>
  <c r="T1047" i="1"/>
  <c r="S1048" i="1"/>
  <c r="T1048" i="1"/>
  <c r="S1049" i="1"/>
  <c r="W1049" i="1" s="1"/>
  <c r="T1049" i="1"/>
  <c r="S1050" i="1"/>
  <c r="T1050" i="1"/>
  <c r="S1051" i="1"/>
  <c r="W1051" i="1" s="1"/>
  <c r="T1051" i="1"/>
  <c r="S1052" i="1"/>
  <c r="T1052" i="1"/>
  <c r="S1053" i="1"/>
  <c r="W1053" i="1" s="1"/>
  <c r="T1053" i="1"/>
  <c r="S1054" i="1"/>
  <c r="T1054" i="1"/>
  <c r="S1055" i="1"/>
  <c r="W1055" i="1" s="1"/>
  <c r="T1055" i="1"/>
  <c r="S1056" i="1"/>
  <c r="T1056" i="1"/>
  <c r="S1057" i="1"/>
  <c r="W1057" i="1" s="1"/>
  <c r="T1057" i="1"/>
  <c r="S1058" i="1"/>
  <c r="T1058" i="1"/>
  <c r="S1059" i="1"/>
  <c r="W1059" i="1" s="1"/>
  <c r="T1059" i="1"/>
  <c r="S1060" i="1"/>
  <c r="T1060" i="1"/>
  <c r="S1061" i="1"/>
  <c r="W1061" i="1" s="1"/>
  <c r="T1061" i="1"/>
  <c r="S1062" i="1"/>
  <c r="T1062" i="1"/>
  <c r="S1063" i="1"/>
  <c r="W1063" i="1" s="1"/>
  <c r="T1063" i="1"/>
  <c r="S1064" i="1"/>
  <c r="T1064" i="1"/>
  <c r="S1065" i="1"/>
  <c r="W1065" i="1" s="1"/>
  <c r="T1065" i="1"/>
  <c r="S1066" i="1"/>
  <c r="T1066" i="1"/>
  <c r="S1067" i="1"/>
  <c r="W1067" i="1" s="1"/>
  <c r="T1067" i="1"/>
  <c r="S1068" i="1"/>
  <c r="T1068" i="1"/>
  <c r="S1069" i="1"/>
  <c r="W1069" i="1" s="1"/>
  <c r="T1069" i="1"/>
  <c r="S1070" i="1"/>
  <c r="T1070" i="1"/>
  <c r="S1071" i="1"/>
  <c r="W1071" i="1" s="1"/>
  <c r="T1071" i="1"/>
  <c r="S1072" i="1"/>
  <c r="T1072" i="1"/>
  <c r="S1073" i="1"/>
  <c r="W1073" i="1" s="1"/>
  <c r="T1073" i="1"/>
  <c r="S1074" i="1"/>
  <c r="T1074" i="1"/>
  <c r="S1075" i="1"/>
  <c r="W1075" i="1" s="1"/>
  <c r="T1075" i="1"/>
  <c r="S1076" i="1"/>
  <c r="T1076" i="1"/>
  <c r="S1077" i="1"/>
  <c r="W1077" i="1" s="1"/>
  <c r="T1077" i="1"/>
  <c r="S1078" i="1"/>
  <c r="T1078" i="1"/>
  <c r="S1079" i="1"/>
  <c r="W1079" i="1" s="1"/>
  <c r="T1079" i="1"/>
  <c r="S1080" i="1"/>
  <c r="T1080" i="1"/>
  <c r="S1081" i="1"/>
  <c r="W1081" i="1" s="1"/>
  <c r="T1081" i="1"/>
  <c r="S1082" i="1"/>
  <c r="T1082" i="1"/>
  <c r="S1083" i="1"/>
  <c r="W1083" i="1" s="1"/>
  <c r="T1083" i="1"/>
  <c r="S1084" i="1"/>
  <c r="T1084" i="1"/>
  <c r="S1085" i="1"/>
  <c r="W1085" i="1" s="1"/>
  <c r="T1085" i="1"/>
  <c r="S1086" i="1"/>
  <c r="T1086" i="1"/>
  <c r="S1087" i="1"/>
  <c r="W1087" i="1" s="1"/>
  <c r="T1087" i="1"/>
  <c r="S1088" i="1"/>
  <c r="T1088" i="1"/>
  <c r="S1089" i="1"/>
  <c r="W1089" i="1" s="1"/>
  <c r="T1089" i="1"/>
  <c r="S1090" i="1"/>
  <c r="T1090" i="1"/>
  <c r="S1091" i="1"/>
  <c r="W1091" i="1" s="1"/>
  <c r="T1091" i="1"/>
  <c r="S1092" i="1"/>
  <c r="T1092" i="1"/>
  <c r="S1093" i="1"/>
  <c r="W1093" i="1" s="1"/>
  <c r="T1093" i="1"/>
  <c r="S1094" i="1"/>
  <c r="T1094" i="1"/>
  <c r="S1095" i="1"/>
  <c r="W1095" i="1" s="1"/>
  <c r="T1095" i="1"/>
  <c r="S1096" i="1"/>
  <c r="T1096" i="1"/>
  <c r="S1097" i="1"/>
  <c r="W1097" i="1" s="1"/>
  <c r="T1097" i="1"/>
  <c r="S1098" i="1"/>
  <c r="T1098" i="1"/>
  <c r="S1099" i="1"/>
  <c r="W1099" i="1" s="1"/>
  <c r="T1099" i="1"/>
  <c r="S1100" i="1"/>
  <c r="T1100" i="1"/>
  <c r="S1101" i="1"/>
  <c r="W1101" i="1" s="1"/>
  <c r="T1101" i="1"/>
  <c r="S1102" i="1"/>
  <c r="T1102" i="1"/>
  <c r="S1103" i="1"/>
  <c r="W1103" i="1" s="1"/>
  <c r="T1103" i="1"/>
  <c r="S1104" i="1"/>
  <c r="T1104" i="1"/>
  <c r="S1105" i="1"/>
  <c r="W1105" i="1" s="1"/>
  <c r="T1105" i="1"/>
  <c r="S1106" i="1"/>
  <c r="T1106" i="1"/>
  <c r="S1107" i="1"/>
  <c r="W1107" i="1" s="1"/>
  <c r="T1107" i="1"/>
  <c r="S1108" i="1"/>
  <c r="T1108" i="1"/>
  <c r="S1109" i="1"/>
  <c r="W1109" i="1" s="1"/>
  <c r="T1109" i="1"/>
  <c r="S1110" i="1"/>
  <c r="T1110" i="1"/>
  <c r="S1111" i="1"/>
  <c r="W1111" i="1" s="1"/>
  <c r="T1111" i="1"/>
  <c r="S1112" i="1"/>
  <c r="T1112" i="1"/>
  <c r="S1113" i="1"/>
  <c r="W1113" i="1" s="1"/>
  <c r="T1113" i="1"/>
  <c r="S1114" i="1"/>
  <c r="T1114" i="1"/>
  <c r="S1115" i="1"/>
  <c r="W1115" i="1" s="1"/>
  <c r="T1115" i="1"/>
  <c r="S3689" i="1"/>
  <c r="T3689" i="1"/>
  <c r="S3690" i="1"/>
  <c r="W3690" i="1" s="1"/>
  <c r="T3690" i="1"/>
  <c r="S3691" i="1"/>
  <c r="T3691" i="1"/>
  <c r="S3692" i="1"/>
  <c r="W3692" i="1" s="1"/>
  <c r="T3692" i="1"/>
  <c r="S3693" i="1"/>
  <c r="T3693" i="1"/>
  <c r="S3694" i="1"/>
  <c r="W3694" i="1" s="1"/>
  <c r="T3694" i="1"/>
  <c r="S3695" i="1"/>
  <c r="T3695" i="1"/>
  <c r="S3696" i="1"/>
  <c r="W3696" i="1" s="1"/>
  <c r="T3696" i="1"/>
  <c r="S3697" i="1"/>
  <c r="T3697" i="1"/>
  <c r="S3698" i="1"/>
  <c r="W3698" i="1" s="1"/>
  <c r="T3698" i="1"/>
  <c r="S3699" i="1"/>
  <c r="T3699" i="1"/>
  <c r="S3700" i="1"/>
  <c r="W3700" i="1" s="1"/>
  <c r="T3700" i="1"/>
  <c r="S3701" i="1"/>
  <c r="T3701" i="1"/>
  <c r="S3702" i="1"/>
  <c r="W3702" i="1" s="1"/>
  <c r="T3702" i="1"/>
  <c r="S3703" i="1"/>
  <c r="T3703" i="1"/>
  <c r="S3704" i="1"/>
  <c r="W3704" i="1" s="1"/>
  <c r="T3704" i="1"/>
  <c r="S3705" i="1"/>
  <c r="T3705" i="1"/>
  <c r="S3706" i="1"/>
  <c r="W3706" i="1" s="1"/>
  <c r="T3706" i="1"/>
  <c r="S3707" i="1"/>
  <c r="T3707" i="1"/>
  <c r="S3708" i="1"/>
  <c r="W3708" i="1" s="1"/>
  <c r="T3708" i="1"/>
  <c r="S3709" i="1"/>
  <c r="T3709" i="1"/>
  <c r="S3710" i="1"/>
  <c r="W3710" i="1" s="1"/>
  <c r="T3710" i="1"/>
  <c r="S3711" i="1"/>
  <c r="T3711" i="1"/>
  <c r="S3712" i="1"/>
  <c r="W3712" i="1" s="1"/>
  <c r="T3712" i="1"/>
  <c r="S3713" i="1"/>
  <c r="T3713" i="1"/>
  <c r="S3714" i="1"/>
  <c r="W3714" i="1" s="1"/>
  <c r="T3714" i="1"/>
  <c r="S3715" i="1"/>
  <c r="T3715" i="1"/>
  <c r="S3716" i="1"/>
  <c r="W3716" i="1" s="1"/>
  <c r="T3716" i="1"/>
  <c r="S3717" i="1"/>
  <c r="T3717" i="1"/>
  <c r="S3718" i="1"/>
  <c r="W3718" i="1" s="1"/>
  <c r="T3718" i="1"/>
  <c r="S3719" i="1"/>
  <c r="T3719" i="1"/>
  <c r="S3720" i="1"/>
  <c r="W3720" i="1" s="1"/>
  <c r="T3720" i="1"/>
  <c r="S3721" i="1"/>
  <c r="T3721" i="1"/>
  <c r="S3722" i="1"/>
  <c r="W3722" i="1" s="1"/>
  <c r="T3722" i="1"/>
  <c r="S3723" i="1"/>
  <c r="T3723" i="1"/>
  <c r="S3724" i="1"/>
  <c r="W3724" i="1" s="1"/>
  <c r="T3724" i="1"/>
  <c r="S3725" i="1"/>
  <c r="T3725" i="1"/>
  <c r="S3726" i="1"/>
  <c r="W3726" i="1" s="1"/>
  <c r="T3726" i="1"/>
  <c r="S3727" i="1"/>
  <c r="T3727" i="1"/>
  <c r="S3728" i="1"/>
  <c r="W3728" i="1" s="1"/>
  <c r="T3728" i="1"/>
  <c r="S1116" i="1"/>
  <c r="T1116" i="1"/>
  <c r="S1117" i="1"/>
  <c r="W1117" i="1" s="1"/>
  <c r="T1117" i="1"/>
  <c r="S1118" i="1"/>
  <c r="T1118" i="1"/>
  <c r="S1119" i="1"/>
  <c r="W1119" i="1" s="1"/>
  <c r="T1119" i="1"/>
  <c r="S1120" i="1"/>
  <c r="T1120" i="1"/>
  <c r="S1121" i="1"/>
  <c r="W1121" i="1" s="1"/>
  <c r="T1121" i="1"/>
  <c r="S1122" i="1"/>
  <c r="T1122" i="1"/>
  <c r="S1123" i="1"/>
  <c r="W1123" i="1" s="1"/>
  <c r="T1123" i="1"/>
  <c r="S1124" i="1"/>
  <c r="T1124" i="1"/>
  <c r="S1125" i="1"/>
  <c r="W1125" i="1" s="1"/>
  <c r="T1125" i="1"/>
  <c r="S1126" i="1"/>
  <c r="T1126" i="1"/>
  <c r="S1127" i="1"/>
  <c r="W1127" i="1" s="1"/>
  <c r="T1127" i="1"/>
  <c r="S1128" i="1"/>
  <c r="T1128" i="1"/>
  <c r="S1129" i="1"/>
  <c r="W1129" i="1" s="1"/>
  <c r="T1129" i="1"/>
  <c r="S1130" i="1"/>
  <c r="T1130" i="1"/>
  <c r="S1131" i="1"/>
  <c r="W1131" i="1" s="1"/>
  <c r="T1131" i="1"/>
  <c r="S1132" i="1"/>
  <c r="T1132" i="1"/>
  <c r="S1133" i="1"/>
  <c r="W1133" i="1" s="1"/>
  <c r="T1133" i="1"/>
  <c r="S1134" i="1"/>
  <c r="T1134" i="1"/>
  <c r="S1135" i="1"/>
  <c r="W1135" i="1" s="1"/>
  <c r="T1135" i="1"/>
  <c r="S1136" i="1"/>
  <c r="T1136" i="1"/>
  <c r="S1137" i="1"/>
  <c r="W1137" i="1" s="1"/>
  <c r="T1137" i="1"/>
  <c r="S1138" i="1"/>
  <c r="T1138" i="1"/>
  <c r="S1139" i="1"/>
  <c r="W1139" i="1" s="1"/>
  <c r="T1139" i="1"/>
  <c r="S1140" i="1"/>
  <c r="T1140" i="1"/>
  <c r="S1141" i="1"/>
  <c r="W1141" i="1" s="1"/>
  <c r="T1141" i="1"/>
  <c r="S1142" i="1"/>
  <c r="T1142" i="1"/>
  <c r="S1143" i="1"/>
  <c r="W1143" i="1" s="1"/>
  <c r="T1143" i="1"/>
  <c r="S1144" i="1"/>
  <c r="T1144" i="1"/>
  <c r="S1145" i="1"/>
  <c r="W1145" i="1" s="1"/>
  <c r="T1145" i="1"/>
  <c r="S1146" i="1"/>
  <c r="T1146" i="1"/>
  <c r="S1147" i="1"/>
  <c r="W1147" i="1" s="1"/>
  <c r="T1147" i="1"/>
  <c r="S1148" i="1"/>
  <c r="T1148" i="1"/>
  <c r="S1149" i="1"/>
  <c r="W1149" i="1" s="1"/>
  <c r="T1149" i="1"/>
  <c r="S1150" i="1"/>
  <c r="T1150" i="1"/>
  <c r="S1151" i="1"/>
  <c r="W1151" i="1" s="1"/>
  <c r="T1151" i="1"/>
  <c r="S1152" i="1"/>
  <c r="T1152" i="1"/>
  <c r="S1153" i="1"/>
  <c r="W1153" i="1" s="1"/>
  <c r="T1153" i="1"/>
  <c r="S1154" i="1"/>
  <c r="T1154" i="1"/>
  <c r="S1155" i="1"/>
  <c r="W1155" i="1" s="1"/>
  <c r="T1155" i="1"/>
  <c r="S1156" i="1"/>
  <c r="T1156" i="1"/>
  <c r="S1157" i="1"/>
  <c r="W1157" i="1" s="1"/>
  <c r="T1157" i="1"/>
  <c r="S1158" i="1"/>
  <c r="T1158" i="1"/>
  <c r="S1159" i="1"/>
  <c r="W1159" i="1" s="1"/>
  <c r="T1159" i="1"/>
  <c r="S1160" i="1"/>
  <c r="T1160" i="1"/>
  <c r="S1161" i="1"/>
  <c r="W1161" i="1" s="1"/>
  <c r="T1161" i="1"/>
  <c r="S1162" i="1"/>
  <c r="T1162" i="1"/>
  <c r="S1163" i="1"/>
  <c r="W1163" i="1" s="1"/>
  <c r="T1163" i="1"/>
  <c r="S1164" i="1"/>
  <c r="T1164" i="1"/>
  <c r="S1165" i="1"/>
  <c r="W1165" i="1" s="1"/>
  <c r="T1165" i="1"/>
  <c r="S1166" i="1"/>
  <c r="T1166" i="1"/>
  <c r="S1167" i="1"/>
  <c r="W1167" i="1" s="1"/>
  <c r="T1167" i="1"/>
  <c r="S1168" i="1"/>
  <c r="T1168" i="1"/>
  <c r="S1169" i="1"/>
  <c r="W1169" i="1" s="1"/>
  <c r="T1169" i="1"/>
  <c r="S1170" i="1"/>
  <c r="T1170" i="1"/>
  <c r="S1171" i="1"/>
  <c r="W1171" i="1" s="1"/>
  <c r="T1171" i="1"/>
  <c r="S1172" i="1"/>
  <c r="T1172" i="1"/>
  <c r="S1173" i="1"/>
  <c r="W1173" i="1" s="1"/>
  <c r="T1173" i="1"/>
  <c r="S1174" i="1"/>
  <c r="T1174" i="1"/>
  <c r="S1175" i="1"/>
  <c r="W1175" i="1" s="1"/>
  <c r="T1175" i="1"/>
  <c r="S1176" i="1"/>
  <c r="T1176" i="1"/>
  <c r="S1177" i="1"/>
  <c r="W1177" i="1" s="1"/>
  <c r="T1177" i="1"/>
  <c r="S1178" i="1"/>
  <c r="T1178" i="1"/>
  <c r="S1179" i="1"/>
  <c r="W1179" i="1" s="1"/>
  <c r="T1179" i="1"/>
  <c r="S1180" i="1"/>
  <c r="T1180" i="1"/>
  <c r="S1181" i="1"/>
  <c r="W1181" i="1" s="1"/>
  <c r="T1181" i="1"/>
  <c r="S1182" i="1"/>
  <c r="T1182" i="1"/>
  <c r="S1183" i="1"/>
  <c r="W1183" i="1" s="1"/>
  <c r="T1183" i="1"/>
  <c r="S1184" i="1"/>
  <c r="W1184" i="1" s="1"/>
  <c r="T1184" i="1"/>
  <c r="S1185" i="1"/>
  <c r="W1185" i="1" s="1"/>
  <c r="T1185" i="1"/>
  <c r="S1186" i="1"/>
  <c r="W1186" i="1" s="1"/>
  <c r="T1186" i="1"/>
  <c r="S1187" i="1"/>
  <c r="W1187" i="1" s="1"/>
  <c r="T1187" i="1"/>
  <c r="S1188" i="1"/>
  <c r="W1188" i="1" s="1"/>
  <c r="T1188" i="1"/>
  <c r="S1189" i="1"/>
  <c r="W1189" i="1" s="1"/>
  <c r="T1189" i="1"/>
  <c r="S1190" i="1"/>
  <c r="W1190" i="1" s="1"/>
  <c r="T1190" i="1"/>
  <c r="S1191" i="1"/>
  <c r="W1191" i="1" s="1"/>
  <c r="T1191" i="1"/>
  <c r="S1192" i="1"/>
  <c r="W1192" i="1" s="1"/>
  <c r="T1192" i="1"/>
  <c r="S1193" i="1"/>
  <c r="W1193" i="1" s="1"/>
  <c r="T1193" i="1"/>
  <c r="S1194" i="1"/>
  <c r="W1194" i="1" s="1"/>
  <c r="T1194" i="1"/>
  <c r="S1195" i="1"/>
  <c r="W1195" i="1" s="1"/>
  <c r="T1195" i="1"/>
  <c r="S1196" i="1"/>
  <c r="W1196" i="1" s="1"/>
  <c r="T1196" i="1"/>
  <c r="S1197" i="1"/>
  <c r="W1197" i="1" s="1"/>
  <c r="T1197" i="1"/>
  <c r="S1198" i="1"/>
  <c r="W1198" i="1" s="1"/>
  <c r="T1198" i="1"/>
  <c r="S1199" i="1"/>
  <c r="W1199" i="1" s="1"/>
  <c r="T1199" i="1"/>
  <c r="S1200" i="1"/>
  <c r="W1200" i="1" s="1"/>
  <c r="T1200" i="1"/>
  <c r="S1201" i="1"/>
  <c r="W1201" i="1" s="1"/>
  <c r="T1201" i="1"/>
  <c r="S1202" i="1"/>
  <c r="W1202" i="1" s="1"/>
  <c r="T1202" i="1"/>
  <c r="S1203" i="1"/>
  <c r="W1203" i="1" s="1"/>
  <c r="T1203" i="1"/>
  <c r="S1204" i="1"/>
  <c r="W1204" i="1" s="1"/>
  <c r="T1204" i="1"/>
  <c r="S1205" i="1"/>
  <c r="W1205" i="1" s="1"/>
  <c r="T1205" i="1"/>
  <c r="S1206" i="1"/>
  <c r="W1206" i="1" s="1"/>
  <c r="T1206" i="1"/>
  <c r="S1207" i="1"/>
  <c r="W1207" i="1" s="1"/>
  <c r="T1207" i="1"/>
  <c r="S1208" i="1"/>
  <c r="W1208" i="1" s="1"/>
  <c r="T1208" i="1"/>
  <c r="S1209" i="1"/>
  <c r="W1209" i="1" s="1"/>
  <c r="T1209" i="1"/>
  <c r="S1210" i="1"/>
  <c r="W1210" i="1" s="1"/>
  <c r="T1210" i="1"/>
  <c r="S1211" i="1"/>
  <c r="W1211" i="1" s="1"/>
  <c r="T1211" i="1"/>
  <c r="S1212" i="1"/>
  <c r="W1212" i="1" s="1"/>
  <c r="T1212" i="1"/>
  <c r="S1213" i="1"/>
  <c r="W1213" i="1" s="1"/>
  <c r="T1213" i="1"/>
  <c r="S1214" i="1"/>
  <c r="W1214" i="1" s="1"/>
  <c r="T1214" i="1"/>
  <c r="S1215" i="1"/>
  <c r="W1215" i="1" s="1"/>
  <c r="T1215" i="1"/>
  <c r="S1216" i="1"/>
  <c r="W1216" i="1" s="1"/>
  <c r="T1216" i="1"/>
  <c r="S1217" i="1"/>
  <c r="W1217" i="1" s="1"/>
  <c r="T1217" i="1"/>
  <c r="S1218" i="1"/>
  <c r="W1218" i="1" s="1"/>
  <c r="T1218" i="1"/>
  <c r="S1219" i="1"/>
  <c r="W1219" i="1" s="1"/>
  <c r="T1219" i="1"/>
  <c r="S1220" i="1"/>
  <c r="W1220" i="1" s="1"/>
  <c r="T1220" i="1"/>
  <c r="S1221" i="1"/>
  <c r="W1221" i="1" s="1"/>
  <c r="T1221" i="1"/>
  <c r="S1222" i="1"/>
  <c r="W1222" i="1" s="1"/>
  <c r="T1222" i="1"/>
  <c r="S1223" i="1"/>
  <c r="W1223" i="1" s="1"/>
  <c r="T1223" i="1"/>
  <c r="S1224" i="1"/>
  <c r="W1224" i="1" s="1"/>
  <c r="T1224" i="1"/>
  <c r="S1225" i="1"/>
  <c r="W1225" i="1" s="1"/>
  <c r="T1225" i="1"/>
  <c r="S1226" i="1"/>
  <c r="W1226" i="1" s="1"/>
  <c r="T1226" i="1"/>
  <c r="S1227" i="1"/>
  <c r="W1227" i="1" s="1"/>
  <c r="T1227" i="1"/>
  <c r="S1228" i="1"/>
  <c r="W1228" i="1" s="1"/>
  <c r="T1228" i="1"/>
  <c r="S1229" i="1"/>
  <c r="W1229" i="1" s="1"/>
  <c r="T1229" i="1"/>
  <c r="S1230" i="1"/>
  <c r="W1230" i="1" s="1"/>
  <c r="T1230" i="1"/>
  <c r="S1231" i="1"/>
  <c r="W1231" i="1" s="1"/>
  <c r="T1231" i="1"/>
  <c r="S1232" i="1"/>
  <c r="W1232" i="1" s="1"/>
  <c r="T1232" i="1"/>
  <c r="S1233" i="1"/>
  <c r="W1233" i="1" s="1"/>
  <c r="T1233" i="1"/>
  <c r="S1234" i="1"/>
  <c r="W1234" i="1" s="1"/>
  <c r="T1234" i="1"/>
  <c r="S1235" i="1"/>
  <c r="W1235" i="1" s="1"/>
  <c r="T1235" i="1"/>
  <c r="S3729" i="1"/>
  <c r="W3729" i="1" s="1"/>
  <c r="T3729" i="1"/>
  <c r="S3730" i="1"/>
  <c r="W3730" i="1" s="1"/>
  <c r="T3730" i="1"/>
  <c r="S1236" i="1"/>
  <c r="W1236" i="1" s="1"/>
  <c r="T1236" i="1"/>
  <c r="S1237" i="1"/>
  <c r="W1237" i="1" s="1"/>
  <c r="T1237" i="1"/>
  <c r="S1238" i="1"/>
  <c r="W1238" i="1" s="1"/>
  <c r="T1238" i="1"/>
  <c r="S1239" i="1"/>
  <c r="W1239" i="1" s="1"/>
  <c r="T1239" i="1"/>
  <c r="S1240" i="1"/>
  <c r="W1240" i="1" s="1"/>
  <c r="T1240" i="1"/>
  <c r="S1241" i="1"/>
  <c r="W1241" i="1" s="1"/>
  <c r="T1241" i="1"/>
  <c r="S1242" i="1"/>
  <c r="W1242" i="1" s="1"/>
  <c r="T1242" i="1"/>
  <c r="S1243" i="1"/>
  <c r="W1243" i="1" s="1"/>
  <c r="T1243" i="1"/>
  <c r="S1244" i="1"/>
  <c r="W1244" i="1" s="1"/>
  <c r="T1244" i="1"/>
  <c r="S1245" i="1"/>
  <c r="W1245" i="1" s="1"/>
  <c r="T1245" i="1"/>
  <c r="S1246" i="1"/>
  <c r="W1246" i="1" s="1"/>
  <c r="T1246" i="1"/>
  <c r="S1247" i="1"/>
  <c r="W1247" i="1" s="1"/>
  <c r="T1247" i="1"/>
  <c r="S1248" i="1"/>
  <c r="W1248" i="1" s="1"/>
  <c r="T1248" i="1"/>
  <c r="S1249" i="1"/>
  <c r="W1249" i="1" s="1"/>
  <c r="T1249" i="1"/>
  <c r="S1250" i="1"/>
  <c r="W1250" i="1" s="1"/>
  <c r="T1250" i="1"/>
  <c r="S1251" i="1"/>
  <c r="W1251" i="1" s="1"/>
  <c r="T1251" i="1"/>
  <c r="S1252" i="1"/>
  <c r="W1252" i="1" s="1"/>
  <c r="T1252" i="1"/>
  <c r="S1253" i="1"/>
  <c r="W1253" i="1" s="1"/>
  <c r="T1253" i="1"/>
  <c r="S1254" i="1"/>
  <c r="W1254" i="1" s="1"/>
  <c r="T1254" i="1"/>
  <c r="S1255" i="1"/>
  <c r="W1255" i="1" s="1"/>
  <c r="T1255" i="1"/>
  <c r="S1256" i="1"/>
  <c r="W1256" i="1" s="1"/>
  <c r="T1256" i="1"/>
  <c r="S1257" i="1"/>
  <c r="W1257" i="1" s="1"/>
  <c r="T1257" i="1"/>
  <c r="S1258" i="1"/>
  <c r="W1258" i="1" s="1"/>
  <c r="T1258" i="1"/>
  <c r="S1259" i="1"/>
  <c r="W1259" i="1" s="1"/>
  <c r="T1259" i="1"/>
  <c r="S1260" i="1"/>
  <c r="W1260" i="1" s="1"/>
  <c r="T1260" i="1"/>
  <c r="S1261" i="1"/>
  <c r="W1261" i="1" s="1"/>
  <c r="T1261" i="1"/>
  <c r="S1262" i="1"/>
  <c r="W1262" i="1" s="1"/>
  <c r="T1262" i="1"/>
  <c r="S1263" i="1"/>
  <c r="W1263" i="1" s="1"/>
  <c r="T1263" i="1"/>
  <c r="S1264" i="1"/>
  <c r="W1264" i="1" s="1"/>
  <c r="T1264" i="1"/>
  <c r="S1265" i="1"/>
  <c r="W1265" i="1" s="1"/>
  <c r="T1265" i="1"/>
  <c r="S1266" i="1"/>
  <c r="W1266" i="1" s="1"/>
  <c r="T1266" i="1"/>
  <c r="S1267" i="1"/>
  <c r="W1267" i="1" s="1"/>
  <c r="T1267" i="1"/>
  <c r="S1268" i="1"/>
  <c r="W1268" i="1" s="1"/>
  <c r="T1268" i="1"/>
  <c r="S1269" i="1"/>
  <c r="W1269" i="1" s="1"/>
  <c r="T1269" i="1"/>
  <c r="S1270" i="1"/>
  <c r="W1270" i="1" s="1"/>
  <c r="T1270" i="1"/>
  <c r="S1271" i="1"/>
  <c r="W1271" i="1" s="1"/>
  <c r="T1271" i="1"/>
  <c r="S1272" i="1"/>
  <c r="W1272" i="1" s="1"/>
  <c r="T1272" i="1"/>
  <c r="S1273" i="1"/>
  <c r="W1273" i="1" s="1"/>
  <c r="T1273" i="1"/>
  <c r="S1274" i="1"/>
  <c r="W1274" i="1" s="1"/>
  <c r="T1274" i="1"/>
  <c r="S1275" i="1"/>
  <c r="W1275" i="1" s="1"/>
  <c r="T1275" i="1"/>
  <c r="S1276" i="1"/>
  <c r="W1276" i="1" s="1"/>
  <c r="T1276" i="1"/>
  <c r="S1277" i="1"/>
  <c r="W1277" i="1" s="1"/>
  <c r="T1277" i="1"/>
  <c r="S1278" i="1"/>
  <c r="W1278" i="1" s="1"/>
  <c r="T1278" i="1"/>
  <c r="S1279" i="1"/>
  <c r="W1279" i="1" s="1"/>
  <c r="T1279" i="1"/>
  <c r="S1280" i="1"/>
  <c r="W1280" i="1" s="1"/>
  <c r="T1280" i="1"/>
  <c r="S1281" i="1"/>
  <c r="W1281" i="1" s="1"/>
  <c r="T1281" i="1"/>
  <c r="S1282" i="1"/>
  <c r="W1282" i="1" s="1"/>
  <c r="T1282" i="1"/>
  <c r="S1283" i="1"/>
  <c r="W1283" i="1" s="1"/>
  <c r="T1283" i="1"/>
  <c r="S1284" i="1"/>
  <c r="W1284" i="1" s="1"/>
  <c r="T1284" i="1"/>
  <c r="S1285" i="1"/>
  <c r="W1285" i="1" s="1"/>
  <c r="T1285" i="1"/>
  <c r="S1286" i="1"/>
  <c r="W1286" i="1" s="1"/>
  <c r="T1286" i="1"/>
  <c r="S1287" i="1"/>
  <c r="W1287" i="1" s="1"/>
  <c r="T1287" i="1"/>
  <c r="S1288" i="1"/>
  <c r="W1288" i="1" s="1"/>
  <c r="T1288" i="1"/>
  <c r="S1289" i="1"/>
  <c r="W1289" i="1" s="1"/>
  <c r="T1289" i="1"/>
  <c r="S1290" i="1"/>
  <c r="W1290" i="1" s="1"/>
  <c r="T1290" i="1"/>
  <c r="S3731" i="1"/>
  <c r="W3731" i="1" s="1"/>
  <c r="T3731" i="1"/>
  <c r="S3732" i="1"/>
  <c r="W3732" i="1" s="1"/>
  <c r="T3732" i="1"/>
  <c r="S3733" i="1"/>
  <c r="W3733" i="1" s="1"/>
  <c r="T3733" i="1"/>
  <c r="S3734" i="1"/>
  <c r="W3734" i="1" s="1"/>
  <c r="T3734" i="1"/>
  <c r="S3735" i="1"/>
  <c r="W3735" i="1" s="1"/>
  <c r="T3735" i="1"/>
  <c r="S3736" i="1"/>
  <c r="W3736" i="1" s="1"/>
  <c r="T3736" i="1"/>
  <c r="S3737" i="1"/>
  <c r="W3737" i="1" s="1"/>
  <c r="T3737" i="1"/>
  <c r="S3738" i="1"/>
  <c r="W3738" i="1" s="1"/>
  <c r="T3738" i="1"/>
  <c r="S3739" i="1"/>
  <c r="W3739" i="1" s="1"/>
  <c r="T3739" i="1"/>
  <c r="S3740" i="1"/>
  <c r="W3740" i="1" s="1"/>
  <c r="T3740" i="1"/>
  <c r="S3741" i="1"/>
  <c r="W3741" i="1" s="1"/>
  <c r="T3741" i="1"/>
  <c r="S3742" i="1"/>
  <c r="W3742" i="1" s="1"/>
  <c r="T3742" i="1"/>
  <c r="S3743" i="1"/>
  <c r="W3743" i="1" s="1"/>
  <c r="T3743" i="1"/>
  <c r="S3744" i="1"/>
  <c r="W3744" i="1" s="1"/>
  <c r="T3744" i="1"/>
  <c r="S3745" i="1"/>
  <c r="W3745" i="1" s="1"/>
  <c r="T3745" i="1"/>
  <c r="S3746" i="1"/>
  <c r="W3746" i="1" s="1"/>
  <c r="T3746" i="1"/>
  <c r="S3747" i="1"/>
  <c r="W3747" i="1" s="1"/>
  <c r="T3747" i="1"/>
  <c r="S3748" i="1"/>
  <c r="W3748" i="1" s="1"/>
  <c r="T3748" i="1"/>
  <c r="S3749" i="1"/>
  <c r="W3749" i="1" s="1"/>
  <c r="T3749" i="1"/>
  <c r="S3750" i="1"/>
  <c r="W3750" i="1" s="1"/>
  <c r="T3750" i="1"/>
  <c r="S1291" i="1"/>
  <c r="W1291" i="1" s="1"/>
  <c r="T1291" i="1"/>
  <c r="S1292" i="1"/>
  <c r="W1292" i="1" s="1"/>
  <c r="T1292" i="1"/>
  <c r="S1293" i="1"/>
  <c r="W1293" i="1" s="1"/>
  <c r="T1293" i="1"/>
  <c r="S1294" i="1"/>
  <c r="W1294" i="1" s="1"/>
  <c r="T1294" i="1"/>
  <c r="S1295" i="1"/>
  <c r="W1295" i="1" s="1"/>
  <c r="T1295" i="1"/>
  <c r="S1296" i="1"/>
  <c r="W1296" i="1" s="1"/>
  <c r="T1296" i="1"/>
  <c r="S1297" i="1"/>
  <c r="W1297" i="1" s="1"/>
  <c r="T1297" i="1"/>
  <c r="S1298" i="1"/>
  <c r="W1298" i="1" s="1"/>
  <c r="T1298" i="1"/>
  <c r="S1299" i="1"/>
  <c r="W1299" i="1" s="1"/>
  <c r="T1299" i="1"/>
  <c r="S1300" i="1"/>
  <c r="W1300" i="1" s="1"/>
  <c r="T1300" i="1"/>
  <c r="S1301" i="1"/>
  <c r="W1301" i="1" s="1"/>
  <c r="T1301" i="1"/>
  <c r="S1302" i="1"/>
  <c r="W1302" i="1" s="1"/>
  <c r="T1302" i="1"/>
  <c r="S1303" i="1"/>
  <c r="W1303" i="1" s="1"/>
  <c r="T1303" i="1"/>
  <c r="S1304" i="1"/>
  <c r="W1304" i="1" s="1"/>
  <c r="T1304" i="1"/>
  <c r="S1305" i="1"/>
  <c r="W1305" i="1" s="1"/>
  <c r="T1305" i="1"/>
  <c r="S1306" i="1"/>
  <c r="W1306" i="1" s="1"/>
  <c r="T1306" i="1"/>
  <c r="S1307" i="1"/>
  <c r="W1307" i="1" s="1"/>
  <c r="T1307" i="1"/>
  <c r="S1308" i="1"/>
  <c r="W1308" i="1" s="1"/>
  <c r="T1308" i="1"/>
  <c r="S1309" i="1"/>
  <c r="W1309" i="1" s="1"/>
  <c r="T1309" i="1"/>
  <c r="S1310" i="1"/>
  <c r="W1310" i="1" s="1"/>
  <c r="T1310" i="1"/>
  <c r="S3751" i="1"/>
  <c r="W3751" i="1" s="1"/>
  <c r="T3751" i="1"/>
  <c r="S3752" i="1"/>
  <c r="W3752" i="1" s="1"/>
  <c r="T3752" i="1"/>
  <c r="S3753" i="1"/>
  <c r="W3753" i="1" s="1"/>
  <c r="T3753" i="1"/>
  <c r="S3754" i="1"/>
  <c r="W3754" i="1" s="1"/>
  <c r="T3754" i="1"/>
  <c r="S3755" i="1"/>
  <c r="W3755" i="1" s="1"/>
  <c r="T3755" i="1"/>
  <c r="S3756" i="1"/>
  <c r="W3756" i="1" s="1"/>
  <c r="T3756" i="1"/>
  <c r="S3757" i="1"/>
  <c r="W3757" i="1" s="1"/>
  <c r="T3757" i="1"/>
  <c r="S3758" i="1"/>
  <c r="W3758" i="1" s="1"/>
  <c r="T3758" i="1"/>
  <c r="S3759" i="1"/>
  <c r="W3759" i="1" s="1"/>
  <c r="T3759" i="1"/>
  <c r="S3760" i="1"/>
  <c r="W3760" i="1" s="1"/>
  <c r="T3760" i="1"/>
  <c r="S3761" i="1"/>
  <c r="W3761" i="1" s="1"/>
  <c r="T3761" i="1"/>
  <c r="S3762" i="1"/>
  <c r="W3762" i="1" s="1"/>
  <c r="T3762" i="1"/>
  <c r="S3763" i="1"/>
  <c r="W3763" i="1" s="1"/>
  <c r="T3763" i="1"/>
  <c r="S3764" i="1"/>
  <c r="W3764" i="1" s="1"/>
  <c r="T3764" i="1"/>
  <c r="S3765" i="1"/>
  <c r="W3765" i="1" s="1"/>
  <c r="T3765" i="1"/>
  <c r="S3766" i="1"/>
  <c r="W3766" i="1" s="1"/>
  <c r="T3766" i="1"/>
  <c r="S3767" i="1"/>
  <c r="W3767" i="1" s="1"/>
  <c r="T3767" i="1"/>
  <c r="S3768" i="1"/>
  <c r="W3768" i="1" s="1"/>
  <c r="T3768" i="1"/>
  <c r="S3769" i="1"/>
  <c r="W3769" i="1" s="1"/>
  <c r="T3769" i="1"/>
  <c r="S3770" i="1"/>
  <c r="W3770" i="1" s="1"/>
  <c r="T3770" i="1"/>
  <c r="S3771" i="1"/>
  <c r="W3771" i="1" s="1"/>
  <c r="T3771" i="1"/>
  <c r="S3772" i="1"/>
  <c r="W3772" i="1" s="1"/>
  <c r="T3772" i="1"/>
  <c r="S3773" i="1"/>
  <c r="W3773" i="1" s="1"/>
  <c r="T3773" i="1"/>
  <c r="S3774" i="1"/>
  <c r="W3774" i="1" s="1"/>
  <c r="T3774" i="1"/>
  <c r="S3775" i="1"/>
  <c r="W3775" i="1" s="1"/>
  <c r="T3775" i="1"/>
  <c r="S3776" i="1"/>
  <c r="W3776" i="1" s="1"/>
  <c r="T3776" i="1"/>
  <c r="S3777" i="1"/>
  <c r="W3777" i="1" s="1"/>
  <c r="T3777" i="1"/>
  <c r="S3778" i="1"/>
  <c r="W3778" i="1" s="1"/>
  <c r="T3778" i="1"/>
  <c r="S3779" i="1"/>
  <c r="W3779" i="1" s="1"/>
  <c r="T3779" i="1"/>
  <c r="S3780" i="1"/>
  <c r="W3780" i="1" s="1"/>
  <c r="T3780" i="1"/>
  <c r="S3781" i="1"/>
  <c r="W3781" i="1" s="1"/>
  <c r="T3781" i="1"/>
  <c r="S3782" i="1"/>
  <c r="W3782" i="1" s="1"/>
  <c r="T3782" i="1"/>
  <c r="S3783" i="1"/>
  <c r="W3783" i="1" s="1"/>
  <c r="T3783" i="1"/>
  <c r="S3784" i="1"/>
  <c r="W3784" i="1" s="1"/>
  <c r="T3784" i="1"/>
  <c r="S3785" i="1"/>
  <c r="W3785" i="1" s="1"/>
  <c r="T3785" i="1"/>
  <c r="S3786" i="1"/>
  <c r="W3786" i="1" s="1"/>
  <c r="T3786" i="1"/>
  <c r="S3787" i="1"/>
  <c r="W3787" i="1" s="1"/>
  <c r="T3787" i="1"/>
  <c r="S3788" i="1"/>
  <c r="W3788" i="1" s="1"/>
  <c r="T3788" i="1"/>
  <c r="S1311" i="1"/>
  <c r="W1311" i="1" s="1"/>
  <c r="T1311" i="1"/>
  <c r="S3789" i="1"/>
  <c r="W3789" i="1" s="1"/>
  <c r="T3789" i="1"/>
  <c r="S1312" i="1"/>
  <c r="W1312" i="1" s="1"/>
  <c r="T1312" i="1"/>
  <c r="S1313" i="1"/>
  <c r="W1313" i="1" s="1"/>
  <c r="T1313" i="1"/>
  <c r="S1314" i="1"/>
  <c r="W1314" i="1" s="1"/>
  <c r="T1314" i="1"/>
  <c r="S1315" i="1"/>
  <c r="W1315" i="1" s="1"/>
  <c r="T1315" i="1"/>
  <c r="S1316" i="1"/>
  <c r="W1316" i="1" s="1"/>
  <c r="T1316" i="1"/>
  <c r="S1317" i="1"/>
  <c r="W1317" i="1" s="1"/>
  <c r="T1317" i="1"/>
  <c r="S1318" i="1"/>
  <c r="W1318" i="1" s="1"/>
  <c r="T1318" i="1"/>
  <c r="S1319" i="1"/>
  <c r="W1319" i="1" s="1"/>
  <c r="T1319" i="1"/>
  <c r="S1320" i="1"/>
  <c r="W1320" i="1" s="1"/>
  <c r="T1320" i="1"/>
  <c r="S1321" i="1"/>
  <c r="W1321" i="1" s="1"/>
  <c r="T1321" i="1"/>
  <c r="S1322" i="1"/>
  <c r="W1322" i="1" s="1"/>
  <c r="T1322" i="1"/>
  <c r="S1323" i="1"/>
  <c r="W1323" i="1" s="1"/>
  <c r="T1323" i="1"/>
  <c r="S1324" i="1"/>
  <c r="W1324" i="1" s="1"/>
  <c r="T1324" i="1"/>
  <c r="S1325" i="1"/>
  <c r="W1325" i="1" s="1"/>
  <c r="T1325" i="1"/>
  <c r="S1326" i="1"/>
  <c r="W1326" i="1" s="1"/>
  <c r="T1326" i="1"/>
  <c r="S1327" i="1"/>
  <c r="W1327" i="1" s="1"/>
  <c r="T1327" i="1"/>
  <c r="S1328" i="1"/>
  <c r="W1328" i="1" s="1"/>
  <c r="T1328" i="1"/>
  <c r="S1329" i="1"/>
  <c r="W1329" i="1" s="1"/>
  <c r="T1329" i="1"/>
  <c r="S1330" i="1"/>
  <c r="W1330" i="1" s="1"/>
  <c r="T1330" i="1"/>
  <c r="S1331" i="1"/>
  <c r="W1331" i="1" s="1"/>
  <c r="T1331" i="1"/>
  <c r="S1332" i="1"/>
  <c r="W1332" i="1" s="1"/>
  <c r="T1332" i="1"/>
  <c r="S1333" i="1"/>
  <c r="W1333" i="1" s="1"/>
  <c r="T1333" i="1"/>
  <c r="S1334" i="1"/>
  <c r="W1334" i="1" s="1"/>
  <c r="T1334" i="1"/>
  <c r="S1335" i="1"/>
  <c r="W1335" i="1" s="1"/>
  <c r="T1335" i="1"/>
  <c r="S1336" i="1"/>
  <c r="W1336" i="1" s="1"/>
  <c r="T1336" i="1"/>
  <c r="S1337" i="1"/>
  <c r="W1337" i="1" s="1"/>
  <c r="T1337" i="1"/>
  <c r="S1338" i="1"/>
  <c r="W1338" i="1" s="1"/>
  <c r="T1338" i="1"/>
  <c r="S1339" i="1"/>
  <c r="W1339" i="1" s="1"/>
  <c r="T1339" i="1"/>
  <c r="S1340" i="1"/>
  <c r="W1340" i="1" s="1"/>
  <c r="T1340" i="1"/>
  <c r="S1341" i="1"/>
  <c r="W1341" i="1" s="1"/>
  <c r="T1341" i="1"/>
  <c r="S1342" i="1"/>
  <c r="W1342" i="1" s="1"/>
  <c r="T1342" i="1"/>
  <c r="S1343" i="1"/>
  <c r="W1343" i="1" s="1"/>
  <c r="T1343" i="1"/>
  <c r="S1344" i="1"/>
  <c r="W1344" i="1" s="1"/>
  <c r="T1344" i="1"/>
  <c r="S1345" i="1"/>
  <c r="W1345" i="1" s="1"/>
  <c r="T1345" i="1"/>
  <c r="S1346" i="1"/>
  <c r="W1346" i="1" s="1"/>
  <c r="T1346" i="1"/>
  <c r="S1347" i="1"/>
  <c r="W1347" i="1" s="1"/>
  <c r="T1347" i="1"/>
  <c r="S1348" i="1"/>
  <c r="W1348" i="1" s="1"/>
  <c r="T1348" i="1"/>
  <c r="S1349" i="1"/>
  <c r="W1349" i="1" s="1"/>
  <c r="T1349" i="1"/>
  <c r="S1350" i="1"/>
  <c r="W1350" i="1" s="1"/>
  <c r="T1350" i="1"/>
  <c r="S1351" i="1"/>
  <c r="W1351" i="1" s="1"/>
  <c r="T1351" i="1"/>
  <c r="S1352" i="1"/>
  <c r="W1352" i="1" s="1"/>
  <c r="T1352" i="1"/>
  <c r="S1353" i="1"/>
  <c r="W1353" i="1" s="1"/>
  <c r="T1353" i="1"/>
  <c r="S1354" i="1"/>
  <c r="W1354" i="1" s="1"/>
  <c r="T1354" i="1"/>
  <c r="S1355" i="1"/>
  <c r="W1355" i="1" s="1"/>
  <c r="T1355" i="1"/>
  <c r="S1356" i="1"/>
  <c r="W1356" i="1" s="1"/>
  <c r="T1356" i="1"/>
  <c r="S1357" i="1"/>
  <c r="W1357" i="1" s="1"/>
  <c r="T1357" i="1"/>
  <c r="S1358" i="1"/>
  <c r="W1358" i="1" s="1"/>
  <c r="T1358" i="1"/>
  <c r="S1359" i="1"/>
  <c r="W1359" i="1" s="1"/>
  <c r="T1359" i="1"/>
  <c r="S1360" i="1"/>
  <c r="W1360" i="1" s="1"/>
  <c r="T1360" i="1"/>
  <c r="S1361" i="1"/>
  <c r="W1361" i="1" s="1"/>
  <c r="T1361" i="1"/>
  <c r="S1362" i="1"/>
  <c r="W1362" i="1" s="1"/>
  <c r="T1362" i="1"/>
  <c r="S1363" i="1"/>
  <c r="W1363" i="1" s="1"/>
  <c r="T1363" i="1"/>
  <c r="S1364" i="1"/>
  <c r="W1364" i="1" s="1"/>
  <c r="T1364" i="1"/>
  <c r="S1365" i="1"/>
  <c r="W1365" i="1" s="1"/>
  <c r="T1365" i="1"/>
  <c r="S1366" i="1"/>
  <c r="W1366" i="1" s="1"/>
  <c r="T1366" i="1"/>
  <c r="S1367" i="1"/>
  <c r="W1367" i="1" s="1"/>
  <c r="T1367" i="1"/>
  <c r="S1368" i="1"/>
  <c r="W1368" i="1" s="1"/>
  <c r="T1368" i="1"/>
  <c r="S1369" i="1"/>
  <c r="W1369" i="1" s="1"/>
  <c r="T1369" i="1"/>
  <c r="S1370" i="1"/>
  <c r="W1370" i="1" s="1"/>
  <c r="T1370" i="1"/>
  <c r="S1371" i="1"/>
  <c r="W1371" i="1" s="1"/>
  <c r="T1371" i="1"/>
  <c r="S1372" i="1"/>
  <c r="W1372" i="1" s="1"/>
  <c r="T1372" i="1"/>
  <c r="S1373" i="1"/>
  <c r="W1373" i="1" s="1"/>
  <c r="T1373" i="1"/>
  <c r="S1374" i="1"/>
  <c r="W1374" i="1" s="1"/>
  <c r="T1374" i="1"/>
  <c r="S1375" i="1"/>
  <c r="W1375" i="1" s="1"/>
  <c r="T1375" i="1"/>
  <c r="S1376" i="1"/>
  <c r="W1376" i="1" s="1"/>
  <c r="T1376" i="1"/>
  <c r="S1377" i="1"/>
  <c r="W1377" i="1" s="1"/>
  <c r="T1377" i="1"/>
  <c r="S1378" i="1"/>
  <c r="W1378" i="1" s="1"/>
  <c r="T1378" i="1"/>
  <c r="S1379" i="1"/>
  <c r="W1379" i="1" s="1"/>
  <c r="T1379" i="1"/>
  <c r="S1380" i="1"/>
  <c r="W1380" i="1" s="1"/>
  <c r="T1380" i="1"/>
  <c r="S1381" i="1"/>
  <c r="W1381" i="1" s="1"/>
  <c r="T1381" i="1"/>
  <c r="S1382" i="1"/>
  <c r="W1382" i="1" s="1"/>
  <c r="T1382" i="1"/>
  <c r="S1383" i="1"/>
  <c r="W1383" i="1" s="1"/>
  <c r="T1383" i="1"/>
  <c r="S1384" i="1"/>
  <c r="W1384" i="1" s="1"/>
  <c r="T1384" i="1"/>
  <c r="S1385" i="1"/>
  <c r="W1385" i="1" s="1"/>
  <c r="T1385" i="1"/>
  <c r="S1386" i="1"/>
  <c r="W1386" i="1" s="1"/>
  <c r="T1386" i="1"/>
  <c r="S1387" i="1"/>
  <c r="W1387" i="1" s="1"/>
  <c r="T1387" i="1"/>
  <c r="S1388" i="1"/>
  <c r="W1388" i="1" s="1"/>
  <c r="T1388" i="1"/>
  <c r="S1389" i="1"/>
  <c r="W1389" i="1" s="1"/>
  <c r="T1389" i="1"/>
  <c r="S1390" i="1"/>
  <c r="W1390" i="1" s="1"/>
  <c r="T1390" i="1"/>
  <c r="S1391" i="1"/>
  <c r="W1391" i="1" s="1"/>
  <c r="T1391" i="1"/>
  <c r="S1392" i="1"/>
  <c r="W1392" i="1" s="1"/>
  <c r="T1392" i="1"/>
  <c r="S1393" i="1"/>
  <c r="W1393" i="1" s="1"/>
  <c r="T1393" i="1"/>
  <c r="S1394" i="1"/>
  <c r="W1394" i="1" s="1"/>
  <c r="T1394" i="1"/>
  <c r="S1395" i="1"/>
  <c r="W1395" i="1" s="1"/>
  <c r="T1395" i="1"/>
  <c r="S1396" i="1"/>
  <c r="W1396" i="1" s="1"/>
  <c r="T1396" i="1"/>
  <c r="S1397" i="1"/>
  <c r="W1397" i="1" s="1"/>
  <c r="T1397" i="1"/>
  <c r="S1398" i="1"/>
  <c r="W1398" i="1" s="1"/>
  <c r="T1398" i="1"/>
  <c r="S1399" i="1"/>
  <c r="W1399" i="1" s="1"/>
  <c r="T1399" i="1"/>
  <c r="S1400" i="1"/>
  <c r="W1400" i="1" s="1"/>
  <c r="T1400" i="1"/>
  <c r="S1401" i="1"/>
  <c r="W1401" i="1" s="1"/>
  <c r="T1401" i="1"/>
  <c r="S1402" i="1"/>
  <c r="W1402" i="1" s="1"/>
  <c r="T1402" i="1"/>
  <c r="S1403" i="1"/>
  <c r="W1403" i="1" s="1"/>
  <c r="T1403" i="1"/>
  <c r="S1404" i="1"/>
  <c r="W1404" i="1" s="1"/>
  <c r="T1404" i="1"/>
  <c r="S1405" i="1"/>
  <c r="W1405" i="1" s="1"/>
  <c r="T1405" i="1"/>
  <c r="S1406" i="1"/>
  <c r="W1406" i="1" s="1"/>
  <c r="T1406" i="1"/>
  <c r="S1407" i="1"/>
  <c r="W1407" i="1" s="1"/>
  <c r="T1407" i="1"/>
  <c r="S1408" i="1"/>
  <c r="W1408" i="1" s="1"/>
  <c r="T1408" i="1"/>
  <c r="S1409" i="1"/>
  <c r="W1409" i="1" s="1"/>
  <c r="T1409" i="1"/>
  <c r="S1410" i="1"/>
  <c r="W1410" i="1" s="1"/>
  <c r="T1410" i="1"/>
  <c r="S1411" i="1"/>
  <c r="W1411" i="1" s="1"/>
  <c r="T1411" i="1"/>
  <c r="S1412" i="1"/>
  <c r="W1412" i="1" s="1"/>
  <c r="T1412" i="1"/>
  <c r="S1413" i="1"/>
  <c r="W1413" i="1" s="1"/>
  <c r="T1413" i="1"/>
  <c r="S1414" i="1"/>
  <c r="W1414" i="1" s="1"/>
  <c r="T1414" i="1"/>
  <c r="S1415" i="1"/>
  <c r="W1415" i="1" s="1"/>
  <c r="T1415" i="1"/>
  <c r="S1416" i="1"/>
  <c r="W1416" i="1" s="1"/>
  <c r="T1416" i="1"/>
  <c r="S1417" i="1"/>
  <c r="W1417" i="1" s="1"/>
  <c r="T1417" i="1"/>
  <c r="S1418" i="1"/>
  <c r="W1418" i="1" s="1"/>
  <c r="T1418" i="1"/>
  <c r="S1419" i="1"/>
  <c r="W1419" i="1" s="1"/>
  <c r="T1419" i="1"/>
  <c r="S1420" i="1"/>
  <c r="W1420" i="1" s="1"/>
  <c r="T1420" i="1"/>
  <c r="S1421" i="1"/>
  <c r="W1421" i="1" s="1"/>
  <c r="T1421" i="1"/>
  <c r="S1422" i="1"/>
  <c r="W1422" i="1" s="1"/>
  <c r="T1422" i="1"/>
  <c r="S1423" i="1"/>
  <c r="W1423" i="1" s="1"/>
  <c r="T1423" i="1"/>
  <c r="S1424" i="1"/>
  <c r="W1424" i="1" s="1"/>
  <c r="T1424" i="1"/>
  <c r="S1425" i="1"/>
  <c r="W1425" i="1" s="1"/>
  <c r="T1425" i="1"/>
  <c r="S1426" i="1"/>
  <c r="W1426" i="1" s="1"/>
  <c r="T1426" i="1"/>
  <c r="S1427" i="1"/>
  <c r="W1427" i="1" s="1"/>
  <c r="T1427" i="1"/>
  <c r="S1428" i="1"/>
  <c r="W1428" i="1" s="1"/>
  <c r="T1428" i="1"/>
  <c r="S1429" i="1"/>
  <c r="W1429" i="1" s="1"/>
  <c r="T1429" i="1"/>
  <c r="S1430" i="1"/>
  <c r="W1430" i="1" s="1"/>
  <c r="T1430" i="1"/>
  <c r="S1431" i="1"/>
  <c r="W1431" i="1" s="1"/>
  <c r="T1431" i="1"/>
  <c r="S1432" i="1"/>
  <c r="W1432" i="1" s="1"/>
  <c r="T1432" i="1"/>
  <c r="S1433" i="1"/>
  <c r="W1433" i="1" s="1"/>
  <c r="T1433" i="1"/>
  <c r="S1434" i="1"/>
  <c r="W1434" i="1" s="1"/>
  <c r="T1434" i="1"/>
  <c r="S1435" i="1"/>
  <c r="W1435" i="1" s="1"/>
  <c r="T1435" i="1"/>
  <c r="S1436" i="1"/>
  <c r="W1436" i="1" s="1"/>
  <c r="T1436" i="1"/>
  <c r="S1437" i="1"/>
  <c r="W1437" i="1" s="1"/>
  <c r="T1437" i="1"/>
  <c r="S1438" i="1"/>
  <c r="W1438" i="1" s="1"/>
  <c r="T1438" i="1"/>
  <c r="S1439" i="1"/>
  <c r="W1439" i="1" s="1"/>
  <c r="T1439" i="1"/>
  <c r="S1440" i="1"/>
  <c r="W1440" i="1" s="1"/>
  <c r="T1440" i="1"/>
  <c r="S1441" i="1"/>
  <c r="W1441" i="1" s="1"/>
  <c r="T1441" i="1"/>
  <c r="S1442" i="1"/>
  <c r="W1442" i="1" s="1"/>
  <c r="T1442" i="1"/>
  <c r="S1443" i="1"/>
  <c r="W1443" i="1" s="1"/>
  <c r="T1443" i="1"/>
  <c r="S1444" i="1"/>
  <c r="W1444" i="1" s="1"/>
  <c r="T1444" i="1"/>
  <c r="S1445" i="1"/>
  <c r="W1445" i="1" s="1"/>
  <c r="T1445" i="1"/>
  <c r="S1446" i="1"/>
  <c r="W1446" i="1" s="1"/>
  <c r="T1446" i="1"/>
  <c r="S1447" i="1"/>
  <c r="W1447" i="1" s="1"/>
  <c r="T1447" i="1"/>
  <c r="S1448" i="1"/>
  <c r="W1448" i="1" s="1"/>
  <c r="T1448" i="1"/>
  <c r="S1449" i="1"/>
  <c r="W1449" i="1" s="1"/>
  <c r="T1449" i="1"/>
  <c r="S1450" i="1"/>
  <c r="W1450" i="1" s="1"/>
  <c r="T1450" i="1"/>
  <c r="S1451" i="1"/>
  <c r="W1451" i="1" s="1"/>
  <c r="T1451" i="1"/>
  <c r="S1452" i="1"/>
  <c r="W1452" i="1" s="1"/>
  <c r="T1452" i="1"/>
  <c r="S1453" i="1"/>
  <c r="W1453" i="1" s="1"/>
  <c r="T1453" i="1"/>
  <c r="S1454" i="1"/>
  <c r="W1454" i="1" s="1"/>
  <c r="T1454" i="1"/>
  <c r="S1455" i="1"/>
  <c r="W1455" i="1" s="1"/>
  <c r="T1455" i="1"/>
  <c r="S1456" i="1"/>
  <c r="W1456" i="1" s="1"/>
  <c r="T1456" i="1"/>
  <c r="S1457" i="1"/>
  <c r="W1457" i="1" s="1"/>
  <c r="T1457" i="1"/>
  <c r="S1458" i="1"/>
  <c r="W1458" i="1" s="1"/>
  <c r="T1458" i="1"/>
  <c r="S1459" i="1"/>
  <c r="W1459" i="1" s="1"/>
  <c r="T1459" i="1"/>
  <c r="S1460" i="1"/>
  <c r="W1460" i="1" s="1"/>
  <c r="T1460" i="1"/>
  <c r="S1461" i="1"/>
  <c r="W1461" i="1" s="1"/>
  <c r="T1461" i="1"/>
  <c r="S1462" i="1"/>
  <c r="W1462" i="1" s="1"/>
  <c r="T1462" i="1"/>
  <c r="S1463" i="1"/>
  <c r="W1463" i="1" s="1"/>
  <c r="T1463" i="1"/>
  <c r="S1464" i="1"/>
  <c r="W1464" i="1" s="1"/>
  <c r="T1464" i="1"/>
  <c r="S1465" i="1"/>
  <c r="W1465" i="1" s="1"/>
  <c r="T1465" i="1"/>
  <c r="S1466" i="1"/>
  <c r="W1466" i="1" s="1"/>
  <c r="T1466" i="1"/>
  <c r="S1467" i="1"/>
  <c r="W1467" i="1" s="1"/>
  <c r="T1467" i="1"/>
  <c r="S1468" i="1"/>
  <c r="W1468" i="1" s="1"/>
  <c r="T1468" i="1"/>
  <c r="S1469" i="1"/>
  <c r="W1469" i="1" s="1"/>
  <c r="T1469" i="1"/>
  <c r="S1470" i="1"/>
  <c r="W1470" i="1" s="1"/>
  <c r="T1470" i="1"/>
  <c r="S1471" i="1"/>
  <c r="W1471" i="1" s="1"/>
  <c r="T1471" i="1"/>
  <c r="S1472" i="1"/>
  <c r="W1472" i="1" s="1"/>
  <c r="T1472" i="1"/>
  <c r="S1473" i="1"/>
  <c r="W1473" i="1" s="1"/>
  <c r="T1473" i="1"/>
  <c r="S1474" i="1"/>
  <c r="W1474" i="1" s="1"/>
  <c r="T1474" i="1"/>
  <c r="S1475" i="1"/>
  <c r="W1475" i="1" s="1"/>
  <c r="T1475" i="1"/>
  <c r="S1476" i="1"/>
  <c r="W1476" i="1" s="1"/>
  <c r="T1476" i="1"/>
  <c r="S1477" i="1"/>
  <c r="W1477" i="1" s="1"/>
  <c r="T1477" i="1"/>
  <c r="S1478" i="1"/>
  <c r="W1478" i="1" s="1"/>
  <c r="T1478" i="1"/>
  <c r="S1479" i="1"/>
  <c r="W1479" i="1" s="1"/>
  <c r="T1479" i="1"/>
  <c r="S1480" i="1"/>
  <c r="W1480" i="1" s="1"/>
  <c r="T1480" i="1"/>
  <c r="S1481" i="1"/>
  <c r="W1481" i="1" s="1"/>
  <c r="T1481" i="1"/>
  <c r="S1482" i="1"/>
  <c r="W1482" i="1" s="1"/>
  <c r="T1482" i="1"/>
  <c r="S1483" i="1"/>
  <c r="W1483" i="1" s="1"/>
  <c r="T1483" i="1"/>
  <c r="S1484" i="1"/>
  <c r="W1484" i="1" s="1"/>
  <c r="T1484" i="1"/>
  <c r="S1485" i="1"/>
  <c r="W1485" i="1" s="1"/>
  <c r="T1485" i="1"/>
  <c r="S1486" i="1"/>
  <c r="W1486" i="1" s="1"/>
  <c r="T1486" i="1"/>
  <c r="S1487" i="1"/>
  <c r="W1487" i="1" s="1"/>
  <c r="T1487" i="1"/>
  <c r="S1488" i="1"/>
  <c r="W1488" i="1" s="1"/>
  <c r="T1488" i="1"/>
  <c r="S1489" i="1"/>
  <c r="W1489" i="1" s="1"/>
  <c r="T1489" i="1"/>
  <c r="S1490" i="1"/>
  <c r="W1490" i="1" s="1"/>
  <c r="T1490" i="1"/>
  <c r="S1491" i="1"/>
  <c r="W1491" i="1" s="1"/>
  <c r="T1491" i="1"/>
  <c r="S1492" i="1"/>
  <c r="W1492" i="1" s="1"/>
  <c r="T1492" i="1"/>
  <c r="S1493" i="1"/>
  <c r="W1493" i="1" s="1"/>
  <c r="T1493" i="1"/>
  <c r="S1494" i="1"/>
  <c r="W1494" i="1" s="1"/>
  <c r="T1494" i="1"/>
  <c r="S1495" i="1"/>
  <c r="W1495" i="1" s="1"/>
  <c r="T1495" i="1"/>
  <c r="S1496" i="1"/>
  <c r="W1496" i="1" s="1"/>
  <c r="T1496" i="1"/>
  <c r="S1497" i="1"/>
  <c r="W1497" i="1" s="1"/>
  <c r="T1497" i="1"/>
  <c r="S1498" i="1"/>
  <c r="W1498" i="1" s="1"/>
  <c r="T1498" i="1"/>
  <c r="S1499" i="1"/>
  <c r="W1499" i="1" s="1"/>
  <c r="T1499" i="1"/>
  <c r="S1500" i="1"/>
  <c r="W1500" i="1" s="1"/>
  <c r="T1500" i="1"/>
  <c r="S1501" i="1"/>
  <c r="W1501" i="1" s="1"/>
  <c r="T1501" i="1"/>
  <c r="S1502" i="1"/>
  <c r="W1502" i="1" s="1"/>
  <c r="T1502" i="1"/>
  <c r="S1503" i="1"/>
  <c r="W1503" i="1" s="1"/>
  <c r="T1503" i="1"/>
  <c r="S1504" i="1"/>
  <c r="W1504" i="1" s="1"/>
  <c r="T1504" i="1"/>
  <c r="S1505" i="1"/>
  <c r="W1505" i="1" s="1"/>
  <c r="T1505" i="1"/>
  <c r="S1506" i="1"/>
  <c r="W1506" i="1" s="1"/>
  <c r="T1506" i="1"/>
  <c r="S1507" i="1"/>
  <c r="W1507" i="1" s="1"/>
  <c r="T1507" i="1"/>
  <c r="S1508" i="1"/>
  <c r="W1508" i="1" s="1"/>
  <c r="T1508" i="1"/>
  <c r="S1509" i="1"/>
  <c r="W1509" i="1" s="1"/>
  <c r="T1509" i="1"/>
  <c r="S1510" i="1"/>
  <c r="W1510" i="1" s="1"/>
  <c r="T1510" i="1"/>
  <c r="S1511" i="1"/>
  <c r="W1511" i="1" s="1"/>
  <c r="T1511" i="1"/>
  <c r="S1512" i="1"/>
  <c r="W1512" i="1" s="1"/>
  <c r="T1512" i="1"/>
  <c r="S1513" i="1"/>
  <c r="W1513" i="1" s="1"/>
  <c r="T1513" i="1"/>
  <c r="S1514" i="1"/>
  <c r="W1514" i="1" s="1"/>
  <c r="T1514" i="1"/>
  <c r="S1515" i="1"/>
  <c r="W1515" i="1" s="1"/>
  <c r="T1515" i="1"/>
  <c r="S1516" i="1"/>
  <c r="W1516" i="1" s="1"/>
  <c r="T1516" i="1"/>
  <c r="S1517" i="1"/>
  <c r="W1517" i="1" s="1"/>
  <c r="T1517" i="1"/>
  <c r="S1518" i="1"/>
  <c r="W1518" i="1" s="1"/>
  <c r="T1518" i="1"/>
  <c r="S1519" i="1"/>
  <c r="W1519" i="1" s="1"/>
  <c r="T1519" i="1"/>
  <c r="S1520" i="1"/>
  <c r="W1520" i="1" s="1"/>
  <c r="T1520" i="1"/>
  <c r="S1521" i="1"/>
  <c r="W1521" i="1" s="1"/>
  <c r="T1521" i="1"/>
  <c r="S1522" i="1"/>
  <c r="W1522" i="1" s="1"/>
  <c r="T1522" i="1"/>
  <c r="S1523" i="1"/>
  <c r="W1523" i="1" s="1"/>
  <c r="T1523" i="1"/>
  <c r="S1524" i="1"/>
  <c r="W1524" i="1" s="1"/>
  <c r="T1524" i="1"/>
  <c r="S1525" i="1"/>
  <c r="W1525" i="1" s="1"/>
  <c r="T1525" i="1"/>
  <c r="S1526" i="1"/>
  <c r="W1526" i="1" s="1"/>
  <c r="T1526" i="1"/>
  <c r="S1527" i="1"/>
  <c r="W1527" i="1" s="1"/>
  <c r="T1527" i="1"/>
  <c r="S1528" i="1"/>
  <c r="W1528" i="1" s="1"/>
  <c r="T1528" i="1"/>
  <c r="S1529" i="1"/>
  <c r="W1529" i="1" s="1"/>
  <c r="T1529" i="1"/>
  <c r="S1530" i="1"/>
  <c r="W1530" i="1" s="1"/>
  <c r="T1530" i="1"/>
  <c r="S1531" i="1"/>
  <c r="W1531" i="1" s="1"/>
  <c r="T1531" i="1"/>
  <c r="S1532" i="1"/>
  <c r="W1532" i="1" s="1"/>
  <c r="T1532" i="1"/>
  <c r="S1533" i="1"/>
  <c r="W1533" i="1" s="1"/>
  <c r="T1533" i="1"/>
  <c r="S1534" i="1"/>
  <c r="W1534" i="1" s="1"/>
  <c r="T1534" i="1"/>
  <c r="S3790" i="1"/>
  <c r="W3790" i="1" s="1"/>
  <c r="T3790" i="1"/>
  <c r="S3791" i="1"/>
  <c r="W3791" i="1" s="1"/>
  <c r="T3791" i="1"/>
  <c r="S3792" i="1"/>
  <c r="W3792" i="1" s="1"/>
  <c r="T3792" i="1"/>
  <c r="S3793" i="1"/>
  <c r="W3793" i="1" s="1"/>
  <c r="T3793" i="1"/>
  <c r="S3794" i="1"/>
  <c r="W3794" i="1" s="1"/>
  <c r="T3794" i="1"/>
  <c r="S3795" i="1"/>
  <c r="W3795" i="1" s="1"/>
  <c r="T3795" i="1"/>
  <c r="S3796" i="1"/>
  <c r="W3796" i="1" s="1"/>
  <c r="T3796" i="1"/>
  <c r="S3797" i="1"/>
  <c r="W3797" i="1" s="1"/>
  <c r="T3797" i="1"/>
  <c r="S3798" i="1"/>
  <c r="W3798" i="1" s="1"/>
  <c r="T3798" i="1"/>
  <c r="S3799" i="1"/>
  <c r="W3799" i="1" s="1"/>
  <c r="T3799" i="1"/>
  <c r="S3800" i="1"/>
  <c r="W3800" i="1" s="1"/>
  <c r="T3800" i="1"/>
  <c r="S3801" i="1"/>
  <c r="W3801" i="1" s="1"/>
  <c r="T3801" i="1"/>
  <c r="S3802" i="1"/>
  <c r="W3802" i="1" s="1"/>
  <c r="T3802" i="1"/>
  <c r="S3803" i="1"/>
  <c r="W3803" i="1" s="1"/>
  <c r="T3803" i="1"/>
  <c r="S3804" i="1"/>
  <c r="W3804" i="1" s="1"/>
  <c r="T3804" i="1"/>
  <c r="S3805" i="1"/>
  <c r="W3805" i="1" s="1"/>
  <c r="T3805" i="1"/>
  <c r="S3806" i="1"/>
  <c r="W3806" i="1" s="1"/>
  <c r="T3806" i="1"/>
  <c r="S3807" i="1"/>
  <c r="W3807" i="1" s="1"/>
  <c r="T3807" i="1"/>
  <c r="S3808" i="1"/>
  <c r="W3808" i="1" s="1"/>
  <c r="T3808" i="1"/>
  <c r="S3809" i="1"/>
  <c r="W3809" i="1" s="1"/>
  <c r="T3809" i="1"/>
  <c r="S3810" i="1"/>
  <c r="W3810" i="1" s="1"/>
  <c r="T3810" i="1"/>
  <c r="S3811" i="1"/>
  <c r="W3811" i="1" s="1"/>
  <c r="T3811" i="1"/>
  <c r="S3812" i="1"/>
  <c r="W3812" i="1" s="1"/>
  <c r="T3812" i="1"/>
  <c r="S3813" i="1"/>
  <c r="W3813" i="1" s="1"/>
  <c r="T3813" i="1"/>
  <c r="S3814" i="1"/>
  <c r="W3814" i="1" s="1"/>
  <c r="T3814" i="1"/>
  <c r="S3815" i="1"/>
  <c r="W3815" i="1" s="1"/>
  <c r="T3815" i="1"/>
  <c r="S3816" i="1"/>
  <c r="W3816" i="1" s="1"/>
  <c r="T3816" i="1"/>
  <c r="S3817" i="1"/>
  <c r="W3817" i="1" s="1"/>
  <c r="T3817" i="1"/>
  <c r="S3818" i="1"/>
  <c r="W3818" i="1" s="1"/>
  <c r="T3818" i="1"/>
  <c r="S3819" i="1"/>
  <c r="W3819" i="1" s="1"/>
  <c r="T3819" i="1"/>
  <c r="S3820" i="1"/>
  <c r="W3820" i="1" s="1"/>
  <c r="T3820" i="1"/>
  <c r="S3821" i="1"/>
  <c r="W3821" i="1" s="1"/>
  <c r="T3821" i="1"/>
  <c r="S3822" i="1"/>
  <c r="W3822" i="1" s="1"/>
  <c r="T3822" i="1"/>
  <c r="S3823" i="1"/>
  <c r="W3823" i="1" s="1"/>
  <c r="T3823" i="1"/>
  <c r="S3824" i="1"/>
  <c r="W3824" i="1" s="1"/>
  <c r="T3824" i="1"/>
  <c r="S3825" i="1"/>
  <c r="W3825" i="1" s="1"/>
  <c r="T3825" i="1"/>
  <c r="S3826" i="1"/>
  <c r="W3826" i="1" s="1"/>
  <c r="T3826" i="1"/>
  <c r="S3827" i="1"/>
  <c r="W3827" i="1" s="1"/>
  <c r="T3827" i="1"/>
  <c r="S3828" i="1"/>
  <c r="W3828" i="1" s="1"/>
  <c r="T3828" i="1"/>
  <c r="S3829" i="1"/>
  <c r="W3829" i="1" s="1"/>
  <c r="T3829" i="1"/>
  <c r="S3830" i="1"/>
  <c r="W3830" i="1" s="1"/>
  <c r="T3830" i="1"/>
  <c r="S3831" i="1"/>
  <c r="W3831" i="1" s="1"/>
  <c r="T3831" i="1"/>
  <c r="S3832" i="1"/>
  <c r="W3832" i="1" s="1"/>
  <c r="T3832" i="1"/>
  <c r="S3833" i="1"/>
  <c r="W3833" i="1" s="1"/>
  <c r="T3833" i="1"/>
  <c r="S3834" i="1"/>
  <c r="W3834" i="1" s="1"/>
  <c r="T3834" i="1"/>
  <c r="S3835" i="1"/>
  <c r="W3835" i="1" s="1"/>
  <c r="T3835" i="1"/>
  <c r="S1535" i="1"/>
  <c r="W1535" i="1" s="1"/>
  <c r="T1535" i="1"/>
  <c r="S1536" i="1"/>
  <c r="W1536" i="1" s="1"/>
  <c r="T1536" i="1"/>
  <c r="S1537" i="1"/>
  <c r="W1537" i="1" s="1"/>
  <c r="T1537" i="1"/>
  <c r="S1538" i="1"/>
  <c r="W1538" i="1" s="1"/>
  <c r="T1538" i="1"/>
  <c r="S1539" i="1"/>
  <c r="W1539" i="1" s="1"/>
  <c r="T1539" i="1"/>
  <c r="S1540" i="1"/>
  <c r="W1540" i="1" s="1"/>
  <c r="T1540" i="1"/>
  <c r="S1541" i="1"/>
  <c r="W1541" i="1" s="1"/>
  <c r="T1541" i="1"/>
  <c r="S1542" i="1"/>
  <c r="W1542" i="1" s="1"/>
  <c r="T1542" i="1"/>
  <c r="S1543" i="1"/>
  <c r="W1543" i="1" s="1"/>
  <c r="T1543" i="1"/>
  <c r="S1544" i="1"/>
  <c r="W1544" i="1" s="1"/>
  <c r="T1544" i="1"/>
  <c r="S1545" i="1"/>
  <c r="W1545" i="1" s="1"/>
  <c r="T1545" i="1"/>
  <c r="S1546" i="1"/>
  <c r="W1546" i="1" s="1"/>
  <c r="T1546" i="1"/>
  <c r="S1547" i="1"/>
  <c r="W1547" i="1" s="1"/>
  <c r="T1547" i="1"/>
  <c r="S1548" i="1"/>
  <c r="W1548" i="1" s="1"/>
  <c r="T1548" i="1"/>
  <c r="S1549" i="1"/>
  <c r="W1549" i="1" s="1"/>
  <c r="T1549" i="1"/>
  <c r="S1550" i="1"/>
  <c r="W1550" i="1" s="1"/>
  <c r="T1550" i="1"/>
  <c r="S1551" i="1"/>
  <c r="W1551" i="1" s="1"/>
  <c r="T1551" i="1"/>
  <c r="S1552" i="1"/>
  <c r="W1552" i="1" s="1"/>
  <c r="T1552" i="1"/>
  <c r="S1553" i="1"/>
  <c r="W1553" i="1" s="1"/>
  <c r="T1553" i="1"/>
  <c r="S1554" i="1"/>
  <c r="W1554" i="1" s="1"/>
  <c r="T1554" i="1"/>
  <c r="S1555" i="1"/>
  <c r="W1555" i="1" s="1"/>
  <c r="T1555" i="1"/>
  <c r="S1556" i="1"/>
  <c r="W1556" i="1" s="1"/>
  <c r="T1556" i="1"/>
  <c r="S1557" i="1"/>
  <c r="W1557" i="1" s="1"/>
  <c r="T1557" i="1"/>
  <c r="S1558" i="1"/>
  <c r="W1558" i="1" s="1"/>
  <c r="T1558" i="1"/>
  <c r="S1559" i="1"/>
  <c r="W1559" i="1" s="1"/>
  <c r="T1559" i="1"/>
  <c r="S1560" i="1"/>
  <c r="W1560" i="1" s="1"/>
  <c r="T1560" i="1"/>
  <c r="S1561" i="1"/>
  <c r="W1561" i="1" s="1"/>
  <c r="T1561" i="1"/>
  <c r="S1562" i="1"/>
  <c r="W1562" i="1" s="1"/>
  <c r="T1562" i="1"/>
  <c r="S1563" i="1"/>
  <c r="W1563" i="1" s="1"/>
  <c r="T1563" i="1"/>
  <c r="S1564" i="1"/>
  <c r="W1564" i="1" s="1"/>
  <c r="T1564" i="1"/>
  <c r="S1565" i="1"/>
  <c r="W1565" i="1" s="1"/>
  <c r="T1565" i="1"/>
  <c r="S1566" i="1"/>
  <c r="W1566" i="1" s="1"/>
  <c r="T1566" i="1"/>
  <c r="S1567" i="1"/>
  <c r="W1567" i="1" s="1"/>
  <c r="T1567" i="1"/>
  <c r="S1568" i="1"/>
  <c r="W1568" i="1" s="1"/>
  <c r="T1568" i="1"/>
  <c r="S1569" i="1"/>
  <c r="W1569" i="1" s="1"/>
  <c r="T1569" i="1"/>
  <c r="S1570" i="1"/>
  <c r="W1570" i="1" s="1"/>
  <c r="T1570" i="1"/>
  <c r="S1571" i="1"/>
  <c r="W1571" i="1" s="1"/>
  <c r="T1571" i="1"/>
  <c r="S1572" i="1"/>
  <c r="W1572" i="1" s="1"/>
  <c r="T1572" i="1"/>
  <c r="S1573" i="1"/>
  <c r="W1573" i="1" s="1"/>
  <c r="T1573" i="1"/>
  <c r="S1574" i="1"/>
  <c r="W1574" i="1" s="1"/>
  <c r="T1574" i="1"/>
  <c r="S1575" i="1"/>
  <c r="W1575" i="1" s="1"/>
  <c r="T1575" i="1"/>
  <c r="S1576" i="1"/>
  <c r="W1576" i="1" s="1"/>
  <c r="T1576" i="1"/>
  <c r="S1577" i="1"/>
  <c r="W1577" i="1" s="1"/>
  <c r="T1577" i="1"/>
  <c r="S1578" i="1"/>
  <c r="W1578" i="1" s="1"/>
  <c r="T1578" i="1"/>
  <c r="S1579" i="1"/>
  <c r="W1579" i="1" s="1"/>
  <c r="T1579" i="1"/>
  <c r="S1580" i="1"/>
  <c r="W1580" i="1" s="1"/>
  <c r="T1580" i="1"/>
  <c r="S1581" i="1"/>
  <c r="W1581" i="1" s="1"/>
  <c r="T1581" i="1"/>
  <c r="S1582" i="1"/>
  <c r="W1582" i="1" s="1"/>
  <c r="T1582" i="1"/>
  <c r="S1583" i="1"/>
  <c r="W1583" i="1" s="1"/>
  <c r="T1583" i="1"/>
  <c r="S1584" i="1"/>
  <c r="W1584" i="1" s="1"/>
  <c r="T1584" i="1"/>
  <c r="S1585" i="1"/>
  <c r="W1585" i="1" s="1"/>
  <c r="T1585" i="1"/>
  <c r="S1586" i="1"/>
  <c r="W1586" i="1" s="1"/>
  <c r="T1586" i="1"/>
  <c r="S1587" i="1"/>
  <c r="W1587" i="1" s="1"/>
  <c r="T1587" i="1"/>
  <c r="S1588" i="1"/>
  <c r="W1588" i="1" s="1"/>
  <c r="T1588" i="1"/>
  <c r="S1589" i="1"/>
  <c r="W1589" i="1" s="1"/>
  <c r="T1589" i="1"/>
  <c r="S1590" i="1"/>
  <c r="W1590" i="1" s="1"/>
  <c r="T1590" i="1"/>
  <c r="S1591" i="1"/>
  <c r="W1591" i="1" s="1"/>
  <c r="T1591" i="1"/>
  <c r="S1592" i="1"/>
  <c r="W1592" i="1" s="1"/>
  <c r="T1592" i="1"/>
  <c r="S1593" i="1"/>
  <c r="W1593" i="1" s="1"/>
  <c r="T1593" i="1"/>
  <c r="S1594" i="1"/>
  <c r="W1594" i="1" s="1"/>
  <c r="T1594" i="1"/>
  <c r="S1595" i="1"/>
  <c r="W1595" i="1" s="1"/>
  <c r="T1595" i="1"/>
  <c r="S1596" i="1"/>
  <c r="W1596" i="1" s="1"/>
  <c r="T1596" i="1"/>
  <c r="S1597" i="1"/>
  <c r="W1597" i="1" s="1"/>
  <c r="T1597" i="1"/>
  <c r="S1598" i="1"/>
  <c r="W1598" i="1" s="1"/>
  <c r="T1598" i="1"/>
  <c r="S1599" i="1"/>
  <c r="W1599" i="1" s="1"/>
  <c r="T1599" i="1"/>
  <c r="S1600" i="1"/>
  <c r="W1600" i="1" s="1"/>
  <c r="T1600" i="1"/>
  <c r="S1601" i="1"/>
  <c r="W1601" i="1" s="1"/>
  <c r="T1601" i="1"/>
  <c r="S1602" i="1"/>
  <c r="W1602" i="1" s="1"/>
  <c r="T1602" i="1"/>
  <c r="S1603" i="1"/>
  <c r="W1603" i="1" s="1"/>
  <c r="T1603" i="1"/>
  <c r="S1604" i="1"/>
  <c r="W1604" i="1" s="1"/>
  <c r="T1604" i="1"/>
  <c r="S1605" i="1"/>
  <c r="W1605" i="1" s="1"/>
  <c r="T1605" i="1"/>
  <c r="S1606" i="1"/>
  <c r="W1606" i="1" s="1"/>
  <c r="T1606" i="1"/>
  <c r="S1607" i="1"/>
  <c r="W1607" i="1" s="1"/>
  <c r="T1607" i="1"/>
  <c r="S1608" i="1"/>
  <c r="W1608" i="1" s="1"/>
  <c r="T1608" i="1"/>
  <c r="S1609" i="1"/>
  <c r="W1609" i="1" s="1"/>
  <c r="T1609" i="1"/>
  <c r="S1610" i="1"/>
  <c r="W1610" i="1" s="1"/>
  <c r="T1610" i="1"/>
  <c r="S1611" i="1"/>
  <c r="W1611" i="1" s="1"/>
  <c r="T1611" i="1"/>
  <c r="S1612" i="1"/>
  <c r="W1612" i="1" s="1"/>
  <c r="T1612" i="1"/>
  <c r="S1613" i="1"/>
  <c r="W1613" i="1" s="1"/>
  <c r="T1613" i="1"/>
  <c r="S1614" i="1"/>
  <c r="W1614" i="1" s="1"/>
  <c r="T1614" i="1"/>
  <c r="S1615" i="1"/>
  <c r="W1615" i="1" s="1"/>
  <c r="T1615" i="1"/>
  <c r="S1616" i="1"/>
  <c r="W1616" i="1" s="1"/>
  <c r="T1616" i="1"/>
  <c r="S1617" i="1"/>
  <c r="W1617" i="1" s="1"/>
  <c r="T1617" i="1"/>
  <c r="S1618" i="1"/>
  <c r="W1618" i="1" s="1"/>
  <c r="T1618" i="1"/>
  <c r="S1619" i="1"/>
  <c r="W1619" i="1" s="1"/>
  <c r="T1619" i="1"/>
  <c r="S1620" i="1"/>
  <c r="W1620" i="1" s="1"/>
  <c r="T1620" i="1"/>
  <c r="S1621" i="1"/>
  <c r="W1621" i="1" s="1"/>
  <c r="T1621" i="1"/>
  <c r="S1622" i="1"/>
  <c r="W1622" i="1" s="1"/>
  <c r="T1622" i="1"/>
  <c r="S1623" i="1"/>
  <c r="W1623" i="1" s="1"/>
  <c r="T1623" i="1"/>
  <c r="S1624" i="1"/>
  <c r="W1624" i="1" s="1"/>
  <c r="T1624" i="1"/>
  <c r="S1625" i="1"/>
  <c r="W1625" i="1" s="1"/>
  <c r="T1625" i="1"/>
  <c r="S1626" i="1"/>
  <c r="W1626" i="1" s="1"/>
  <c r="T1626" i="1"/>
  <c r="S1627" i="1"/>
  <c r="W1627" i="1" s="1"/>
  <c r="T1627" i="1"/>
  <c r="S1628" i="1"/>
  <c r="W1628" i="1" s="1"/>
  <c r="T1628" i="1"/>
  <c r="S1629" i="1"/>
  <c r="W1629" i="1" s="1"/>
  <c r="T1629" i="1"/>
  <c r="S1630" i="1"/>
  <c r="W1630" i="1" s="1"/>
  <c r="T1630" i="1"/>
  <c r="S1631" i="1"/>
  <c r="W1631" i="1" s="1"/>
  <c r="T1631" i="1"/>
  <c r="S1632" i="1"/>
  <c r="W1632" i="1" s="1"/>
  <c r="T1632" i="1"/>
  <c r="S1633" i="1"/>
  <c r="W1633" i="1" s="1"/>
  <c r="T1633" i="1"/>
  <c r="S1634" i="1"/>
  <c r="W1634" i="1" s="1"/>
  <c r="T1634" i="1"/>
  <c r="S1635" i="1"/>
  <c r="W1635" i="1" s="1"/>
  <c r="T1635" i="1"/>
  <c r="S1636" i="1"/>
  <c r="W1636" i="1" s="1"/>
  <c r="T1636" i="1"/>
  <c r="S1637" i="1"/>
  <c r="W1637" i="1" s="1"/>
  <c r="T1637" i="1"/>
  <c r="S1638" i="1"/>
  <c r="W1638" i="1" s="1"/>
  <c r="T1638" i="1"/>
  <c r="S1639" i="1"/>
  <c r="W1639" i="1" s="1"/>
  <c r="T1639" i="1"/>
  <c r="S1640" i="1"/>
  <c r="W1640" i="1" s="1"/>
  <c r="T1640" i="1"/>
  <c r="S1641" i="1"/>
  <c r="W1641" i="1" s="1"/>
  <c r="T1641" i="1"/>
  <c r="S1642" i="1"/>
  <c r="W1642" i="1" s="1"/>
  <c r="T1642" i="1"/>
  <c r="S1643" i="1"/>
  <c r="W1643" i="1" s="1"/>
  <c r="T1643" i="1"/>
  <c r="S1644" i="1"/>
  <c r="W1644" i="1" s="1"/>
  <c r="T1644" i="1"/>
  <c r="S1645" i="1"/>
  <c r="W1645" i="1" s="1"/>
  <c r="T1645" i="1"/>
  <c r="S1646" i="1"/>
  <c r="W1646" i="1" s="1"/>
  <c r="T1646" i="1"/>
  <c r="S1647" i="1"/>
  <c r="W1647" i="1" s="1"/>
  <c r="T1647" i="1"/>
  <c r="S1648" i="1"/>
  <c r="W1648" i="1" s="1"/>
  <c r="T1648" i="1"/>
  <c r="S1649" i="1"/>
  <c r="W1649" i="1" s="1"/>
  <c r="T1649" i="1"/>
  <c r="S1650" i="1"/>
  <c r="W1650" i="1" s="1"/>
  <c r="T1650" i="1"/>
  <c r="S1651" i="1"/>
  <c r="W1651" i="1" s="1"/>
  <c r="T1651" i="1"/>
  <c r="S1652" i="1"/>
  <c r="W1652" i="1" s="1"/>
  <c r="T1652" i="1"/>
  <c r="S1653" i="1"/>
  <c r="W1653" i="1" s="1"/>
  <c r="T1653" i="1"/>
  <c r="S1654" i="1"/>
  <c r="W1654" i="1" s="1"/>
  <c r="T1654" i="1"/>
  <c r="S1655" i="1"/>
  <c r="W1655" i="1" s="1"/>
  <c r="T1655" i="1"/>
  <c r="S1656" i="1"/>
  <c r="W1656" i="1" s="1"/>
  <c r="T1656" i="1"/>
  <c r="S1657" i="1"/>
  <c r="W1657" i="1" s="1"/>
  <c r="T1657" i="1"/>
  <c r="S1658" i="1"/>
  <c r="W1658" i="1" s="1"/>
  <c r="T1658" i="1"/>
  <c r="S1659" i="1"/>
  <c r="W1659" i="1" s="1"/>
  <c r="T1659" i="1"/>
  <c r="S1660" i="1"/>
  <c r="W1660" i="1" s="1"/>
  <c r="T1660" i="1"/>
  <c r="S1661" i="1"/>
  <c r="W1661" i="1" s="1"/>
  <c r="T1661" i="1"/>
  <c r="S1662" i="1"/>
  <c r="W1662" i="1" s="1"/>
  <c r="T1662" i="1"/>
  <c r="S1663" i="1"/>
  <c r="W1663" i="1" s="1"/>
  <c r="T1663" i="1"/>
  <c r="S1664" i="1"/>
  <c r="W1664" i="1" s="1"/>
  <c r="T1664" i="1"/>
  <c r="S1665" i="1"/>
  <c r="W1665" i="1" s="1"/>
  <c r="T1665" i="1"/>
  <c r="S3836" i="1"/>
  <c r="W3836" i="1" s="1"/>
  <c r="T3836" i="1"/>
  <c r="S3837" i="1"/>
  <c r="W3837" i="1" s="1"/>
  <c r="T3837" i="1"/>
  <c r="S3838" i="1"/>
  <c r="T3838" i="1"/>
  <c r="S3839" i="1"/>
  <c r="W3839" i="1" s="1"/>
  <c r="T3839" i="1"/>
  <c r="S3840" i="1"/>
  <c r="T3840" i="1"/>
  <c r="S3841" i="1"/>
  <c r="W3841" i="1" s="1"/>
  <c r="T3841" i="1"/>
  <c r="S3842" i="1"/>
  <c r="T3842" i="1"/>
  <c r="S3843" i="1"/>
  <c r="W3843" i="1" s="1"/>
  <c r="T3843" i="1"/>
  <c r="S3844" i="1"/>
  <c r="T3844" i="1"/>
  <c r="S3845" i="1"/>
  <c r="W3845" i="1" s="1"/>
  <c r="T3845" i="1"/>
  <c r="S3846" i="1"/>
  <c r="T3846" i="1"/>
  <c r="S3847" i="1"/>
  <c r="W3847" i="1" s="1"/>
  <c r="T3847" i="1"/>
  <c r="S3848" i="1"/>
  <c r="T3848" i="1"/>
  <c r="S3849" i="1"/>
  <c r="W3849" i="1" s="1"/>
  <c r="T3849" i="1"/>
  <c r="S3850" i="1"/>
  <c r="T3850" i="1"/>
  <c r="S3851" i="1"/>
  <c r="W3851" i="1" s="1"/>
  <c r="T3851" i="1"/>
  <c r="S3852" i="1"/>
  <c r="T3852" i="1"/>
  <c r="S3853" i="1"/>
  <c r="W3853" i="1" s="1"/>
  <c r="T3853" i="1"/>
  <c r="S3854" i="1"/>
  <c r="T3854" i="1"/>
  <c r="S3855" i="1"/>
  <c r="W3855" i="1" s="1"/>
  <c r="T3855" i="1"/>
  <c r="S3856" i="1"/>
  <c r="T3856" i="1"/>
  <c r="S3857" i="1"/>
  <c r="W3857" i="1" s="1"/>
  <c r="T3857" i="1"/>
  <c r="S3858" i="1"/>
  <c r="T3858" i="1"/>
  <c r="S3859" i="1"/>
  <c r="W3859" i="1" s="1"/>
  <c r="T3859" i="1"/>
  <c r="S3860" i="1"/>
  <c r="T3860" i="1"/>
  <c r="S3861" i="1"/>
  <c r="W3861" i="1" s="1"/>
  <c r="T3861" i="1"/>
  <c r="S3862" i="1"/>
  <c r="T3862" i="1"/>
  <c r="S3863" i="1"/>
  <c r="W3863" i="1" s="1"/>
  <c r="T3863" i="1"/>
  <c r="S3864" i="1"/>
  <c r="T3864" i="1"/>
  <c r="S3865" i="1"/>
  <c r="W3865" i="1" s="1"/>
  <c r="T3865" i="1"/>
  <c r="S3866" i="1"/>
  <c r="T3866" i="1"/>
  <c r="S3867" i="1"/>
  <c r="W3867" i="1" s="1"/>
  <c r="T3867" i="1"/>
  <c r="S3868" i="1"/>
  <c r="T3868" i="1"/>
  <c r="S3869" i="1"/>
  <c r="W3869" i="1" s="1"/>
  <c r="T3869" i="1"/>
  <c r="S3870" i="1"/>
  <c r="T3870" i="1"/>
  <c r="S3871" i="1"/>
  <c r="W3871" i="1" s="1"/>
  <c r="T3871" i="1"/>
  <c r="S3872" i="1"/>
  <c r="T3872" i="1"/>
  <c r="S3873" i="1"/>
  <c r="W3873" i="1" s="1"/>
  <c r="T3873" i="1"/>
  <c r="S3874" i="1"/>
  <c r="T3874" i="1"/>
  <c r="S3875" i="1"/>
  <c r="W3875" i="1" s="1"/>
  <c r="T3875" i="1"/>
  <c r="S1666" i="1"/>
  <c r="T1666" i="1"/>
  <c r="S1667" i="1"/>
  <c r="W1667" i="1" s="1"/>
  <c r="T1667" i="1"/>
  <c r="S1668" i="1"/>
  <c r="T1668" i="1"/>
  <c r="S1669" i="1"/>
  <c r="W1669" i="1" s="1"/>
  <c r="T1669" i="1"/>
  <c r="S1670" i="1"/>
  <c r="T1670" i="1"/>
  <c r="S1671" i="1"/>
  <c r="W1671" i="1" s="1"/>
  <c r="T1671" i="1"/>
  <c r="S1672" i="1"/>
  <c r="T1672" i="1"/>
  <c r="S1673" i="1"/>
  <c r="W1673" i="1" s="1"/>
  <c r="T1673" i="1"/>
  <c r="S1674" i="1"/>
  <c r="T1674" i="1"/>
  <c r="S1675" i="1"/>
  <c r="W1675" i="1" s="1"/>
  <c r="T1675" i="1"/>
  <c r="S1676" i="1"/>
  <c r="T1676" i="1"/>
  <c r="S1677" i="1"/>
  <c r="W1677" i="1" s="1"/>
  <c r="T1677" i="1"/>
  <c r="S1678" i="1"/>
  <c r="T1678" i="1"/>
  <c r="S1679" i="1"/>
  <c r="W1679" i="1" s="1"/>
  <c r="T1679" i="1"/>
  <c r="S1680" i="1"/>
  <c r="T1680" i="1"/>
  <c r="S1681" i="1"/>
  <c r="W1681" i="1" s="1"/>
  <c r="T1681" i="1"/>
  <c r="S1682" i="1"/>
  <c r="T1682" i="1"/>
  <c r="S1683" i="1"/>
  <c r="W1683" i="1" s="1"/>
  <c r="T1683" i="1"/>
  <c r="S1684" i="1"/>
  <c r="T1684" i="1"/>
  <c r="S1685" i="1"/>
  <c r="W1685" i="1" s="1"/>
  <c r="T1685" i="1"/>
  <c r="S3876" i="1"/>
  <c r="T3876" i="1"/>
  <c r="S3877" i="1"/>
  <c r="W3877" i="1" s="1"/>
  <c r="T3877" i="1"/>
  <c r="S3878" i="1"/>
  <c r="T3878" i="1"/>
  <c r="S3879" i="1"/>
  <c r="W3879" i="1" s="1"/>
  <c r="T3879" i="1"/>
  <c r="S3880" i="1"/>
  <c r="T3880" i="1"/>
  <c r="S3881" i="1"/>
  <c r="W3881" i="1" s="1"/>
  <c r="T3881" i="1"/>
  <c r="S3882" i="1"/>
  <c r="T3882" i="1"/>
  <c r="S3883" i="1"/>
  <c r="W3883" i="1" s="1"/>
  <c r="T3883" i="1"/>
  <c r="S3884" i="1"/>
  <c r="T3884" i="1"/>
  <c r="S3885" i="1"/>
  <c r="W3885" i="1" s="1"/>
  <c r="T3885" i="1"/>
  <c r="S3886" i="1"/>
  <c r="T3886" i="1"/>
  <c r="S3887" i="1"/>
  <c r="W3887" i="1" s="1"/>
  <c r="T3887" i="1"/>
  <c r="S3888" i="1"/>
  <c r="T3888" i="1"/>
  <c r="S3889" i="1"/>
  <c r="W3889" i="1" s="1"/>
  <c r="T3889" i="1"/>
  <c r="S3890" i="1"/>
  <c r="T3890" i="1"/>
  <c r="S3891" i="1"/>
  <c r="W3891" i="1" s="1"/>
  <c r="T3891" i="1"/>
  <c r="S3892" i="1"/>
  <c r="T3892" i="1"/>
  <c r="S3893" i="1"/>
  <c r="W3893" i="1" s="1"/>
  <c r="T3893" i="1"/>
  <c r="S3894" i="1"/>
  <c r="T3894" i="1"/>
  <c r="S3895" i="1"/>
  <c r="W3895" i="1" s="1"/>
  <c r="T3895" i="1"/>
  <c r="S3896" i="1"/>
  <c r="T3896" i="1"/>
  <c r="S3897" i="1"/>
  <c r="W3897" i="1" s="1"/>
  <c r="T3897" i="1"/>
  <c r="S3898" i="1"/>
  <c r="T3898" i="1"/>
  <c r="S3899" i="1"/>
  <c r="W3899" i="1" s="1"/>
  <c r="T3899" i="1"/>
  <c r="S3900" i="1"/>
  <c r="T3900" i="1"/>
  <c r="S3901" i="1"/>
  <c r="W3901" i="1" s="1"/>
  <c r="T3901" i="1"/>
  <c r="S3902" i="1"/>
  <c r="T3902" i="1"/>
  <c r="S3903" i="1"/>
  <c r="W3903" i="1" s="1"/>
  <c r="T3903" i="1"/>
  <c r="S3904" i="1"/>
  <c r="T3904" i="1"/>
  <c r="S3905" i="1"/>
  <c r="W3905" i="1" s="1"/>
  <c r="T3905" i="1"/>
  <c r="S3906" i="1"/>
  <c r="T3906" i="1"/>
  <c r="S3907" i="1"/>
  <c r="W3907" i="1" s="1"/>
  <c r="T3907" i="1"/>
  <c r="S3908" i="1"/>
  <c r="T3908" i="1"/>
  <c r="S3909" i="1"/>
  <c r="W3909" i="1" s="1"/>
  <c r="T3909" i="1"/>
  <c r="S3910" i="1"/>
  <c r="T3910" i="1"/>
  <c r="S3911" i="1"/>
  <c r="W3911" i="1" s="1"/>
  <c r="T3911" i="1"/>
  <c r="S3912" i="1"/>
  <c r="T3912" i="1"/>
  <c r="S3913" i="1"/>
  <c r="W3913" i="1" s="1"/>
  <c r="T3913" i="1"/>
  <c r="S3914" i="1"/>
  <c r="T3914" i="1"/>
  <c r="S3915" i="1"/>
  <c r="W3915" i="1" s="1"/>
  <c r="T3915" i="1"/>
  <c r="S1686" i="1"/>
  <c r="T1686" i="1"/>
  <c r="S1687" i="1"/>
  <c r="W1687" i="1" s="1"/>
  <c r="T1687" i="1"/>
  <c r="S1688" i="1"/>
  <c r="T1688" i="1"/>
  <c r="S1689" i="1"/>
  <c r="W1689" i="1" s="1"/>
  <c r="T1689" i="1"/>
  <c r="S1690" i="1"/>
  <c r="T1690" i="1"/>
  <c r="S1691" i="1"/>
  <c r="W1691" i="1" s="1"/>
  <c r="T1691" i="1"/>
  <c r="S1692" i="1"/>
  <c r="T1692" i="1"/>
  <c r="S1693" i="1"/>
  <c r="W1693" i="1" s="1"/>
  <c r="T1693" i="1"/>
  <c r="S1694" i="1"/>
  <c r="T1694" i="1"/>
  <c r="S1695" i="1"/>
  <c r="W1695" i="1" s="1"/>
  <c r="T1695" i="1"/>
  <c r="S1696" i="1"/>
  <c r="T1696" i="1"/>
  <c r="S1697" i="1"/>
  <c r="W1697" i="1" s="1"/>
  <c r="T1697" i="1"/>
  <c r="S1698" i="1"/>
  <c r="T1698" i="1"/>
  <c r="S1699" i="1"/>
  <c r="W1699" i="1" s="1"/>
  <c r="T1699" i="1"/>
  <c r="S1700" i="1"/>
  <c r="T1700" i="1"/>
  <c r="S1701" i="1"/>
  <c r="W1701" i="1" s="1"/>
  <c r="T1701" i="1"/>
  <c r="S1702" i="1"/>
  <c r="T1702" i="1"/>
  <c r="S1703" i="1"/>
  <c r="W1703" i="1" s="1"/>
  <c r="T1703" i="1"/>
  <c r="S1704" i="1"/>
  <c r="T1704" i="1"/>
  <c r="S1705" i="1"/>
  <c r="W1705" i="1" s="1"/>
  <c r="T1705" i="1"/>
  <c r="S1706" i="1"/>
  <c r="T1706" i="1"/>
  <c r="S1707" i="1"/>
  <c r="W1707" i="1" s="1"/>
  <c r="T1707" i="1"/>
  <c r="S1708" i="1"/>
  <c r="T1708" i="1"/>
  <c r="S1709" i="1"/>
  <c r="W1709" i="1" s="1"/>
  <c r="T1709" i="1"/>
  <c r="S1710" i="1"/>
  <c r="T1710" i="1"/>
  <c r="S1711" i="1"/>
  <c r="W1711" i="1" s="1"/>
  <c r="T1711" i="1"/>
  <c r="S1712" i="1"/>
  <c r="T1712" i="1"/>
  <c r="S1713" i="1"/>
  <c r="W1713" i="1" s="1"/>
  <c r="T1713" i="1"/>
  <c r="S1714" i="1"/>
  <c r="T1714" i="1"/>
  <c r="S1715" i="1"/>
  <c r="W1715" i="1" s="1"/>
  <c r="T1715" i="1"/>
  <c r="S1716" i="1"/>
  <c r="T1716" i="1"/>
  <c r="S1717" i="1"/>
  <c r="W1717" i="1" s="1"/>
  <c r="T1717" i="1"/>
  <c r="S1718" i="1"/>
  <c r="T1718" i="1"/>
  <c r="S1719" i="1"/>
  <c r="W1719" i="1" s="1"/>
  <c r="T1719" i="1"/>
  <c r="S1720" i="1"/>
  <c r="T1720" i="1"/>
  <c r="S1721" i="1"/>
  <c r="W1721" i="1" s="1"/>
  <c r="T1721" i="1"/>
  <c r="S1722" i="1"/>
  <c r="T1722" i="1"/>
  <c r="S1723" i="1"/>
  <c r="W1723" i="1" s="1"/>
  <c r="T1723" i="1"/>
  <c r="S1724" i="1"/>
  <c r="T1724" i="1"/>
  <c r="S1725" i="1"/>
  <c r="W1725" i="1" s="1"/>
  <c r="T1725" i="1"/>
  <c r="S1726" i="1"/>
  <c r="T1726" i="1"/>
  <c r="S1727" i="1"/>
  <c r="W1727" i="1" s="1"/>
  <c r="T1727" i="1"/>
  <c r="S1728" i="1"/>
  <c r="T1728" i="1"/>
  <c r="S1729" i="1"/>
  <c r="W1729" i="1" s="1"/>
  <c r="T1729" i="1"/>
  <c r="S1730" i="1"/>
  <c r="T1730" i="1"/>
  <c r="S1731" i="1"/>
  <c r="W1731" i="1" s="1"/>
  <c r="T1731" i="1"/>
  <c r="S1732" i="1"/>
  <c r="T1732" i="1"/>
  <c r="S1733" i="1"/>
  <c r="W1733" i="1" s="1"/>
  <c r="T1733" i="1"/>
  <c r="S1734" i="1"/>
  <c r="T1734" i="1"/>
  <c r="S1735" i="1"/>
  <c r="W1735" i="1" s="1"/>
  <c r="T1735" i="1"/>
  <c r="S1736" i="1"/>
  <c r="T1736" i="1"/>
  <c r="S1737" i="1"/>
  <c r="W1737" i="1" s="1"/>
  <c r="T1737" i="1"/>
  <c r="S1738" i="1"/>
  <c r="T1738" i="1"/>
  <c r="S1739" i="1"/>
  <c r="W1739" i="1" s="1"/>
  <c r="T1739" i="1"/>
  <c r="S1740" i="1"/>
  <c r="T1740" i="1"/>
  <c r="S1741" i="1"/>
  <c r="W1741" i="1" s="1"/>
  <c r="T1741" i="1"/>
  <c r="S1742" i="1"/>
  <c r="T1742" i="1"/>
  <c r="S1743" i="1"/>
  <c r="W1743" i="1" s="1"/>
  <c r="T1743" i="1"/>
  <c r="S1744" i="1"/>
  <c r="T1744" i="1"/>
  <c r="S1745" i="1"/>
  <c r="W1745" i="1" s="1"/>
  <c r="T1745" i="1"/>
  <c r="S1746" i="1"/>
  <c r="T1746" i="1"/>
  <c r="S1747" i="1"/>
  <c r="W1747" i="1" s="1"/>
  <c r="T1747" i="1"/>
  <c r="S1748" i="1"/>
  <c r="T1748" i="1"/>
  <c r="S1749" i="1"/>
  <c r="W1749" i="1" s="1"/>
  <c r="T1749" i="1"/>
  <c r="S1750" i="1"/>
  <c r="T1750" i="1"/>
  <c r="S1751" i="1"/>
  <c r="W1751" i="1" s="1"/>
  <c r="T1751" i="1"/>
  <c r="S1752" i="1"/>
  <c r="T1752" i="1"/>
  <c r="S1753" i="1"/>
  <c r="W1753" i="1" s="1"/>
  <c r="T1753" i="1"/>
  <c r="S1754" i="1"/>
  <c r="T1754" i="1"/>
  <c r="S1755" i="1"/>
  <c r="W1755" i="1" s="1"/>
  <c r="T1755" i="1"/>
  <c r="S1756" i="1"/>
  <c r="T1756" i="1"/>
  <c r="S1757" i="1"/>
  <c r="W1757" i="1" s="1"/>
  <c r="T1757" i="1"/>
  <c r="S1758" i="1"/>
  <c r="T1758" i="1"/>
  <c r="S1759" i="1"/>
  <c r="W1759" i="1" s="1"/>
  <c r="T1759" i="1"/>
  <c r="S1760" i="1"/>
  <c r="T1760" i="1"/>
  <c r="S1761" i="1"/>
  <c r="W1761" i="1" s="1"/>
  <c r="T1761" i="1"/>
  <c r="S1762" i="1"/>
  <c r="T1762" i="1"/>
  <c r="S1763" i="1"/>
  <c r="W1763" i="1" s="1"/>
  <c r="T1763" i="1"/>
  <c r="S1764" i="1"/>
  <c r="T1764" i="1"/>
  <c r="S1765" i="1"/>
  <c r="W1765" i="1" s="1"/>
  <c r="T1765" i="1"/>
  <c r="S1766" i="1"/>
  <c r="T1766" i="1"/>
  <c r="S1767" i="1"/>
  <c r="W1767" i="1" s="1"/>
  <c r="T1767" i="1"/>
  <c r="S1768" i="1"/>
  <c r="T1768" i="1"/>
  <c r="S1769" i="1"/>
  <c r="W1769" i="1" s="1"/>
  <c r="T1769" i="1"/>
  <c r="S1770" i="1"/>
  <c r="T1770" i="1"/>
  <c r="S1771" i="1"/>
  <c r="W1771" i="1" s="1"/>
  <c r="T1771" i="1"/>
  <c r="S1772" i="1"/>
  <c r="T1772" i="1"/>
  <c r="S1773" i="1"/>
  <c r="W1773" i="1" s="1"/>
  <c r="T1773" i="1"/>
  <c r="S1774" i="1"/>
  <c r="T1774" i="1"/>
  <c r="S1775" i="1"/>
  <c r="W1775" i="1" s="1"/>
  <c r="T1775" i="1"/>
  <c r="S1776" i="1"/>
  <c r="T1776" i="1"/>
  <c r="S1777" i="1"/>
  <c r="W1777" i="1" s="1"/>
  <c r="T1777" i="1"/>
  <c r="S1778" i="1"/>
  <c r="T1778" i="1"/>
  <c r="S1779" i="1"/>
  <c r="W1779" i="1" s="1"/>
  <c r="T1779" i="1"/>
  <c r="S1780" i="1"/>
  <c r="T1780" i="1"/>
  <c r="S1781" i="1"/>
  <c r="W1781" i="1" s="1"/>
  <c r="T1781" i="1"/>
  <c r="S1782" i="1"/>
  <c r="T1782" i="1"/>
  <c r="S1783" i="1"/>
  <c r="W1783" i="1" s="1"/>
  <c r="T1783" i="1"/>
  <c r="S1784" i="1"/>
  <c r="T1784" i="1"/>
  <c r="S1785" i="1"/>
  <c r="W1785" i="1" s="1"/>
  <c r="T1785" i="1"/>
  <c r="S1786" i="1"/>
  <c r="T1786" i="1"/>
  <c r="S1787" i="1"/>
  <c r="W1787" i="1" s="1"/>
  <c r="T1787" i="1"/>
  <c r="S1788" i="1"/>
  <c r="T1788" i="1"/>
  <c r="S1789" i="1"/>
  <c r="W1789" i="1" s="1"/>
  <c r="T1789" i="1"/>
  <c r="S1790" i="1"/>
  <c r="T1790" i="1"/>
  <c r="S1791" i="1"/>
  <c r="W1791" i="1" s="1"/>
  <c r="T1791" i="1"/>
  <c r="S1792" i="1"/>
  <c r="T1792" i="1"/>
  <c r="S1793" i="1"/>
  <c r="W1793" i="1" s="1"/>
  <c r="T1793" i="1"/>
  <c r="S1794" i="1"/>
  <c r="T1794" i="1"/>
  <c r="S1795" i="1"/>
  <c r="W1795" i="1" s="1"/>
  <c r="T1795" i="1"/>
  <c r="S1796" i="1"/>
  <c r="T1796" i="1"/>
  <c r="S1797" i="1"/>
  <c r="W1797" i="1" s="1"/>
  <c r="T1797" i="1"/>
  <c r="S1798" i="1"/>
  <c r="T1798" i="1"/>
  <c r="S1799" i="1"/>
  <c r="W1799" i="1" s="1"/>
  <c r="T1799" i="1"/>
  <c r="S1800" i="1"/>
  <c r="T1800" i="1"/>
  <c r="S1801" i="1"/>
  <c r="W1801" i="1" s="1"/>
  <c r="T1801" i="1"/>
  <c r="S1802" i="1"/>
  <c r="T1802" i="1"/>
  <c r="S1803" i="1"/>
  <c r="W1803" i="1" s="1"/>
  <c r="T1803" i="1"/>
  <c r="S1804" i="1"/>
  <c r="T1804" i="1"/>
  <c r="S1805" i="1"/>
  <c r="W1805" i="1" s="1"/>
  <c r="T1805" i="1"/>
  <c r="S1806" i="1"/>
  <c r="T1806" i="1"/>
  <c r="S1807" i="1"/>
  <c r="W1807" i="1" s="1"/>
  <c r="T1807" i="1"/>
  <c r="S1808" i="1"/>
  <c r="T1808" i="1"/>
  <c r="S1809" i="1"/>
  <c r="W1809" i="1" s="1"/>
  <c r="T1809" i="1"/>
  <c r="S1810" i="1"/>
  <c r="T1810" i="1"/>
  <c r="S1811" i="1"/>
  <c r="W1811" i="1" s="1"/>
  <c r="T1811" i="1"/>
  <c r="S1812" i="1"/>
  <c r="T1812" i="1"/>
  <c r="S1813" i="1"/>
  <c r="W1813" i="1" s="1"/>
  <c r="T1813" i="1"/>
  <c r="S1814" i="1"/>
  <c r="T1814" i="1"/>
  <c r="S1815" i="1"/>
  <c r="W1815" i="1" s="1"/>
  <c r="T1815" i="1"/>
  <c r="S1816" i="1"/>
  <c r="T1816" i="1"/>
  <c r="S1817" i="1"/>
  <c r="W1817" i="1" s="1"/>
  <c r="T1817" i="1"/>
  <c r="S1818" i="1"/>
  <c r="T1818" i="1"/>
  <c r="S1819" i="1"/>
  <c r="W1819" i="1" s="1"/>
  <c r="T1819" i="1"/>
  <c r="S1820" i="1"/>
  <c r="T1820" i="1"/>
  <c r="S1821" i="1"/>
  <c r="W1821" i="1" s="1"/>
  <c r="T1821" i="1"/>
  <c r="S1822" i="1"/>
  <c r="T1822" i="1"/>
  <c r="S1823" i="1"/>
  <c r="W1823" i="1" s="1"/>
  <c r="T1823" i="1"/>
  <c r="S1824" i="1"/>
  <c r="T1824" i="1"/>
  <c r="S1825" i="1"/>
  <c r="W1825" i="1" s="1"/>
  <c r="T1825" i="1"/>
  <c r="S1826" i="1"/>
  <c r="T1826" i="1"/>
  <c r="S1827" i="1"/>
  <c r="W1827" i="1" s="1"/>
  <c r="T1827" i="1"/>
  <c r="S1828" i="1"/>
  <c r="T1828" i="1"/>
  <c r="S3916" i="1"/>
  <c r="W3916" i="1" s="1"/>
  <c r="T3916" i="1"/>
  <c r="S1829" i="1"/>
  <c r="T1829" i="1"/>
  <c r="S1830" i="1"/>
  <c r="W1830" i="1" s="1"/>
  <c r="T1830" i="1"/>
  <c r="S3917" i="1"/>
  <c r="T3917" i="1"/>
  <c r="S1831" i="1"/>
  <c r="W1831" i="1" s="1"/>
  <c r="T1831" i="1"/>
  <c r="S1832" i="1"/>
  <c r="T1832" i="1"/>
  <c r="S1833" i="1"/>
  <c r="W1833" i="1" s="1"/>
  <c r="T1833" i="1"/>
  <c r="S1834" i="1"/>
  <c r="T1834" i="1"/>
  <c r="S1835" i="1"/>
  <c r="W1835" i="1" s="1"/>
  <c r="T1835" i="1"/>
  <c r="S1836" i="1"/>
  <c r="T1836" i="1"/>
  <c r="S1837" i="1"/>
  <c r="W1837" i="1" s="1"/>
  <c r="T1837" i="1"/>
  <c r="S1838" i="1"/>
  <c r="T1838" i="1"/>
  <c r="S1839" i="1"/>
  <c r="W1839" i="1" s="1"/>
  <c r="T1839" i="1"/>
  <c r="S1840" i="1"/>
  <c r="T1840" i="1"/>
  <c r="S1841" i="1"/>
  <c r="W1841" i="1" s="1"/>
  <c r="T1841" i="1"/>
  <c r="S3918" i="1"/>
  <c r="T3918" i="1"/>
  <c r="S1842" i="1"/>
  <c r="W1842" i="1" s="1"/>
  <c r="T1842" i="1"/>
  <c r="S1843" i="1"/>
  <c r="T1843" i="1"/>
  <c r="S1844" i="1"/>
  <c r="W1844" i="1" s="1"/>
  <c r="T1844" i="1"/>
  <c r="S1845" i="1"/>
  <c r="T1845" i="1"/>
  <c r="S1846" i="1"/>
  <c r="W1846" i="1" s="1"/>
  <c r="T1846" i="1"/>
  <c r="S1847" i="1"/>
  <c r="T1847" i="1"/>
  <c r="S1848" i="1"/>
  <c r="W1848" i="1" s="1"/>
  <c r="T1848" i="1"/>
  <c r="S1849" i="1"/>
  <c r="T1849" i="1"/>
  <c r="S1850" i="1"/>
  <c r="W1850" i="1" s="1"/>
  <c r="T1850" i="1"/>
  <c r="S1851" i="1"/>
  <c r="T1851" i="1"/>
  <c r="S1852" i="1"/>
  <c r="W1852" i="1" s="1"/>
  <c r="T1852" i="1"/>
  <c r="S1853" i="1"/>
  <c r="T1853" i="1"/>
  <c r="S1854" i="1"/>
  <c r="W1854" i="1" s="1"/>
  <c r="T1854" i="1"/>
  <c r="S1855" i="1"/>
  <c r="T1855" i="1"/>
  <c r="S1856" i="1"/>
  <c r="W1856" i="1" s="1"/>
  <c r="T1856" i="1"/>
  <c r="S1857" i="1"/>
  <c r="T1857" i="1"/>
  <c r="S1858" i="1"/>
  <c r="W1858" i="1" s="1"/>
  <c r="T1858" i="1"/>
  <c r="S1859" i="1"/>
  <c r="T1859" i="1"/>
  <c r="S1860" i="1"/>
  <c r="W1860" i="1" s="1"/>
  <c r="T1860" i="1"/>
  <c r="S1861" i="1"/>
  <c r="T1861" i="1"/>
  <c r="S1862" i="1"/>
  <c r="W1862" i="1" s="1"/>
  <c r="T1862" i="1"/>
  <c r="S1863" i="1"/>
  <c r="T1863" i="1"/>
  <c r="S1864" i="1"/>
  <c r="W1864" i="1" s="1"/>
  <c r="T1864" i="1"/>
  <c r="S1865" i="1"/>
  <c r="T1865" i="1"/>
  <c r="S1866" i="1"/>
  <c r="W1866" i="1" s="1"/>
  <c r="T1866" i="1"/>
  <c r="S1867" i="1"/>
  <c r="T1867" i="1"/>
  <c r="S1868" i="1"/>
  <c r="W1868" i="1" s="1"/>
  <c r="T1868" i="1"/>
  <c r="S1869" i="1"/>
  <c r="T1869" i="1"/>
  <c r="S1870" i="1"/>
  <c r="W1870" i="1" s="1"/>
  <c r="T1870" i="1"/>
  <c r="S1871" i="1"/>
  <c r="T1871" i="1"/>
  <c r="S1872" i="1"/>
  <c r="W1872" i="1" s="1"/>
  <c r="T1872" i="1"/>
  <c r="S1873" i="1"/>
  <c r="T1873" i="1"/>
  <c r="S1874" i="1"/>
  <c r="W1874" i="1" s="1"/>
  <c r="T1874" i="1"/>
  <c r="S1875" i="1"/>
  <c r="T1875" i="1"/>
  <c r="S1876" i="1"/>
  <c r="W1876" i="1" s="1"/>
  <c r="T1876" i="1"/>
  <c r="S1877" i="1"/>
  <c r="T1877" i="1"/>
  <c r="S1878" i="1"/>
  <c r="W1878" i="1" s="1"/>
  <c r="T1878" i="1"/>
  <c r="S1879" i="1"/>
  <c r="T1879" i="1"/>
  <c r="S1880" i="1"/>
  <c r="W1880" i="1" s="1"/>
  <c r="T1880" i="1"/>
  <c r="S1881" i="1"/>
  <c r="T1881" i="1"/>
  <c r="S1882" i="1"/>
  <c r="W1882" i="1" s="1"/>
  <c r="T1882" i="1"/>
  <c r="S1883" i="1"/>
  <c r="T1883" i="1"/>
  <c r="S1884" i="1"/>
  <c r="W1884" i="1" s="1"/>
  <c r="T1884" i="1"/>
  <c r="S1885" i="1"/>
  <c r="T1885" i="1"/>
  <c r="S1886" i="1"/>
  <c r="W1886" i="1" s="1"/>
  <c r="T1886" i="1"/>
  <c r="S1887" i="1"/>
  <c r="T1887" i="1"/>
  <c r="S1888" i="1"/>
  <c r="W1888" i="1" s="1"/>
  <c r="T1888" i="1"/>
  <c r="S1889" i="1"/>
  <c r="T1889" i="1"/>
  <c r="S1890" i="1"/>
  <c r="W1890" i="1" s="1"/>
  <c r="T1890" i="1"/>
  <c r="S1891" i="1"/>
  <c r="T1891" i="1"/>
  <c r="S1892" i="1"/>
  <c r="W1892" i="1" s="1"/>
  <c r="T1892" i="1"/>
  <c r="S1893" i="1"/>
  <c r="T1893" i="1"/>
  <c r="S1894" i="1"/>
  <c r="W1894" i="1" s="1"/>
  <c r="T1894" i="1"/>
  <c r="S1895" i="1"/>
  <c r="T1895" i="1"/>
  <c r="S1896" i="1"/>
  <c r="W1896" i="1" s="1"/>
  <c r="T1896" i="1"/>
  <c r="S1897" i="1"/>
  <c r="T1897" i="1"/>
  <c r="S1898" i="1"/>
  <c r="W1898" i="1" s="1"/>
  <c r="T1898" i="1"/>
  <c r="S1899" i="1"/>
  <c r="T1899" i="1"/>
  <c r="S1900" i="1"/>
  <c r="W1900" i="1" s="1"/>
  <c r="T1900" i="1"/>
  <c r="S1901" i="1"/>
  <c r="T1901" i="1"/>
  <c r="S1902" i="1"/>
  <c r="W1902" i="1" s="1"/>
  <c r="T1902" i="1"/>
  <c r="S1903" i="1"/>
  <c r="T1903" i="1"/>
  <c r="S1904" i="1"/>
  <c r="W1904" i="1" s="1"/>
  <c r="T1904" i="1"/>
  <c r="S1905" i="1"/>
  <c r="T1905" i="1"/>
  <c r="S1906" i="1"/>
  <c r="W1906" i="1" s="1"/>
  <c r="T1906" i="1"/>
  <c r="S1907" i="1"/>
  <c r="T1907" i="1"/>
  <c r="S1908" i="1"/>
  <c r="W1908" i="1" s="1"/>
  <c r="T1908" i="1"/>
  <c r="S1909" i="1"/>
  <c r="T1909" i="1"/>
  <c r="S1910" i="1"/>
  <c r="W1910" i="1" s="1"/>
  <c r="T1910" i="1"/>
  <c r="S1911" i="1"/>
  <c r="T1911" i="1"/>
  <c r="S1912" i="1"/>
  <c r="W1912" i="1" s="1"/>
  <c r="T1912" i="1"/>
  <c r="S1913" i="1"/>
  <c r="T1913" i="1"/>
  <c r="S1914" i="1"/>
  <c r="W1914" i="1" s="1"/>
  <c r="T1914" i="1"/>
  <c r="S1915" i="1"/>
  <c r="T1915" i="1"/>
  <c r="S1916" i="1"/>
  <c r="W1916" i="1" s="1"/>
  <c r="T1916" i="1"/>
  <c r="S1917" i="1"/>
  <c r="T1917" i="1"/>
  <c r="S1918" i="1"/>
  <c r="W1918" i="1" s="1"/>
  <c r="T1918" i="1"/>
  <c r="S1919" i="1"/>
  <c r="T1919" i="1"/>
  <c r="S1920" i="1"/>
  <c r="W1920" i="1" s="1"/>
  <c r="T1920" i="1"/>
  <c r="S1921" i="1"/>
  <c r="T1921" i="1"/>
  <c r="S1922" i="1"/>
  <c r="W1922" i="1" s="1"/>
  <c r="T1922" i="1"/>
  <c r="S1923" i="1"/>
  <c r="T1923" i="1"/>
  <c r="S1924" i="1"/>
  <c r="W1924" i="1" s="1"/>
  <c r="T1924" i="1"/>
  <c r="S1925" i="1"/>
  <c r="T1925" i="1"/>
  <c r="S1926" i="1"/>
  <c r="W1926" i="1" s="1"/>
  <c r="T1926" i="1"/>
  <c r="S1927" i="1"/>
  <c r="T1927" i="1"/>
  <c r="S1928" i="1"/>
  <c r="W1928" i="1" s="1"/>
  <c r="T1928" i="1"/>
  <c r="S1929" i="1"/>
  <c r="T1929" i="1"/>
  <c r="S1930" i="1"/>
  <c r="W1930" i="1" s="1"/>
  <c r="T1930" i="1"/>
  <c r="S1931" i="1"/>
  <c r="T1931" i="1"/>
  <c r="S1932" i="1"/>
  <c r="W1932" i="1" s="1"/>
  <c r="T1932" i="1"/>
  <c r="S1933" i="1"/>
  <c r="T1933" i="1"/>
  <c r="S1934" i="1"/>
  <c r="W1934" i="1" s="1"/>
  <c r="T1934" i="1"/>
  <c r="S1935" i="1"/>
  <c r="T1935" i="1"/>
  <c r="S1936" i="1"/>
  <c r="W1936" i="1" s="1"/>
  <c r="T1936" i="1"/>
  <c r="S1937" i="1"/>
  <c r="T1937" i="1"/>
  <c r="S1938" i="1"/>
  <c r="W1938" i="1" s="1"/>
  <c r="T1938" i="1"/>
  <c r="S1939" i="1"/>
  <c r="T1939" i="1"/>
  <c r="S1940" i="1"/>
  <c r="W1940" i="1" s="1"/>
  <c r="T1940" i="1"/>
  <c r="S1941" i="1"/>
  <c r="T1941" i="1"/>
  <c r="S1942" i="1"/>
  <c r="W1942" i="1" s="1"/>
  <c r="T1942" i="1"/>
  <c r="S3919" i="1"/>
  <c r="T3919" i="1"/>
  <c r="S3920" i="1"/>
  <c r="W3920" i="1" s="1"/>
  <c r="T3920" i="1"/>
  <c r="S3921" i="1"/>
  <c r="T3921" i="1"/>
  <c r="S3922" i="1"/>
  <c r="W3922" i="1" s="1"/>
  <c r="T3922" i="1"/>
  <c r="S3923" i="1"/>
  <c r="T3923" i="1"/>
  <c r="S3924" i="1"/>
  <c r="W3924" i="1" s="1"/>
  <c r="T3924" i="1"/>
  <c r="S3925" i="1"/>
  <c r="T3925" i="1"/>
  <c r="S3926" i="1"/>
  <c r="W3926" i="1" s="1"/>
  <c r="T3926" i="1"/>
  <c r="S3927" i="1"/>
  <c r="T3927" i="1"/>
  <c r="S3928" i="1"/>
  <c r="W3928" i="1" s="1"/>
  <c r="T3928" i="1"/>
  <c r="S3929" i="1"/>
  <c r="T3929" i="1"/>
  <c r="S3930" i="1"/>
  <c r="W3930" i="1" s="1"/>
  <c r="T3930" i="1"/>
  <c r="S3931" i="1"/>
  <c r="T3931" i="1"/>
  <c r="S3932" i="1"/>
  <c r="W3932" i="1" s="1"/>
  <c r="T3932" i="1"/>
  <c r="S3933" i="1"/>
  <c r="T3933" i="1"/>
  <c r="S3934" i="1"/>
  <c r="W3934" i="1" s="1"/>
  <c r="T3934" i="1"/>
  <c r="S3935" i="1"/>
  <c r="T3935" i="1"/>
  <c r="S3936" i="1"/>
  <c r="W3936" i="1" s="1"/>
  <c r="T3936" i="1"/>
  <c r="S3937" i="1"/>
  <c r="T3937" i="1"/>
  <c r="S3938" i="1"/>
  <c r="W3938" i="1" s="1"/>
  <c r="T3938" i="1"/>
  <c r="S1943" i="1"/>
  <c r="T1943" i="1"/>
  <c r="S1944" i="1"/>
  <c r="W1944" i="1" s="1"/>
  <c r="T1944" i="1"/>
  <c r="S1945" i="1"/>
  <c r="T1945" i="1"/>
  <c r="S1946" i="1"/>
  <c r="W1946" i="1" s="1"/>
  <c r="T1946" i="1"/>
  <c r="S1947" i="1"/>
  <c r="T1947" i="1"/>
  <c r="S1948" i="1"/>
  <c r="W1948" i="1" s="1"/>
  <c r="T1948" i="1"/>
  <c r="S3939" i="1"/>
  <c r="T3939" i="1"/>
  <c r="S3940" i="1"/>
  <c r="W3940" i="1" s="1"/>
  <c r="T3940" i="1"/>
  <c r="S3941" i="1"/>
  <c r="T3941" i="1"/>
  <c r="S3942" i="1"/>
  <c r="W3942" i="1" s="1"/>
  <c r="T3942" i="1"/>
  <c r="S3943" i="1"/>
  <c r="T3943" i="1"/>
  <c r="S3944" i="1"/>
  <c r="W3944" i="1" s="1"/>
  <c r="T3944" i="1"/>
  <c r="S3945" i="1"/>
  <c r="T3945" i="1"/>
  <c r="S3946" i="1"/>
  <c r="W3946" i="1" s="1"/>
  <c r="T3946" i="1"/>
  <c r="S3947" i="1"/>
  <c r="T3947" i="1"/>
  <c r="S3948" i="1"/>
  <c r="W3948" i="1" s="1"/>
  <c r="T3948" i="1"/>
  <c r="S3949" i="1"/>
  <c r="T3949" i="1"/>
  <c r="S3950" i="1"/>
  <c r="W3950" i="1" s="1"/>
  <c r="T3950" i="1"/>
  <c r="S3951" i="1"/>
  <c r="T3951" i="1"/>
  <c r="S3952" i="1"/>
  <c r="W3952" i="1" s="1"/>
  <c r="T3952" i="1"/>
  <c r="S1949" i="1"/>
  <c r="T1949" i="1"/>
  <c r="S1950" i="1"/>
  <c r="W1950" i="1" s="1"/>
  <c r="T1950" i="1"/>
  <c r="S1951" i="1"/>
  <c r="T1951" i="1"/>
  <c r="S1952" i="1"/>
  <c r="W1952" i="1" s="1"/>
  <c r="T1952" i="1"/>
  <c r="S1953" i="1"/>
  <c r="T1953" i="1"/>
  <c r="S1954" i="1"/>
  <c r="W1954" i="1" s="1"/>
  <c r="T1954" i="1"/>
  <c r="S1955" i="1"/>
  <c r="T1955" i="1"/>
  <c r="S1956" i="1"/>
  <c r="W1956" i="1" s="1"/>
  <c r="T1956" i="1"/>
  <c r="S1957" i="1"/>
  <c r="T1957" i="1"/>
  <c r="S1958" i="1"/>
  <c r="W1958" i="1" s="1"/>
  <c r="T1958" i="1"/>
  <c r="S1959" i="1"/>
  <c r="T1959" i="1"/>
  <c r="S1960" i="1"/>
  <c r="W1960" i="1" s="1"/>
  <c r="T1960" i="1"/>
  <c r="S1961" i="1"/>
  <c r="T1961" i="1"/>
  <c r="S1962" i="1"/>
  <c r="W1962" i="1" s="1"/>
  <c r="T1962" i="1"/>
  <c r="S1963" i="1"/>
  <c r="T1963" i="1"/>
  <c r="S1964" i="1"/>
  <c r="W1964" i="1" s="1"/>
  <c r="T1964" i="1"/>
  <c r="S1965" i="1"/>
  <c r="T1965" i="1"/>
  <c r="S1966" i="1"/>
  <c r="W1966" i="1" s="1"/>
  <c r="T1966" i="1"/>
  <c r="S1967" i="1"/>
  <c r="T1967" i="1"/>
  <c r="S1968" i="1"/>
  <c r="W1968" i="1" s="1"/>
  <c r="T1968" i="1"/>
  <c r="S1969" i="1"/>
  <c r="T1969" i="1"/>
  <c r="S1970" i="1"/>
  <c r="W1970" i="1" s="1"/>
  <c r="T1970" i="1"/>
  <c r="S1971" i="1"/>
  <c r="T1971" i="1"/>
  <c r="S1972" i="1"/>
  <c r="W1972" i="1" s="1"/>
  <c r="T1972" i="1"/>
  <c r="S1973" i="1"/>
  <c r="T1973" i="1"/>
  <c r="S1974" i="1"/>
  <c r="W1974" i="1" s="1"/>
  <c r="T1974" i="1"/>
  <c r="S1975" i="1"/>
  <c r="T1975" i="1"/>
  <c r="S1976" i="1"/>
  <c r="W1976" i="1" s="1"/>
  <c r="T1976" i="1"/>
  <c r="S1977" i="1"/>
  <c r="T1977" i="1"/>
  <c r="S1978" i="1"/>
  <c r="W1978" i="1" s="1"/>
  <c r="T1978" i="1"/>
  <c r="S1979" i="1"/>
  <c r="T1979" i="1"/>
  <c r="S1980" i="1"/>
  <c r="W1980" i="1" s="1"/>
  <c r="T1980" i="1"/>
  <c r="S1981" i="1"/>
  <c r="T1981" i="1"/>
  <c r="S1982" i="1"/>
  <c r="W1982" i="1" s="1"/>
  <c r="T1982" i="1"/>
  <c r="S1983" i="1"/>
  <c r="T1983" i="1"/>
  <c r="S1984" i="1"/>
  <c r="W1984" i="1" s="1"/>
  <c r="T1984" i="1"/>
  <c r="S1985" i="1"/>
  <c r="T1985" i="1"/>
  <c r="S1986" i="1"/>
  <c r="W1986" i="1" s="1"/>
  <c r="T1986" i="1"/>
  <c r="S1987" i="1"/>
  <c r="T1987" i="1"/>
  <c r="S1988" i="1"/>
  <c r="W1988" i="1" s="1"/>
  <c r="T1988" i="1"/>
  <c r="S1989" i="1"/>
  <c r="T1989" i="1"/>
  <c r="S1990" i="1"/>
  <c r="W1990" i="1" s="1"/>
  <c r="T1990" i="1"/>
  <c r="S1991" i="1"/>
  <c r="T1991" i="1"/>
  <c r="S1992" i="1"/>
  <c r="W1992" i="1" s="1"/>
  <c r="T1992" i="1"/>
  <c r="S1993" i="1"/>
  <c r="T1993" i="1"/>
  <c r="S1994" i="1"/>
  <c r="W1994" i="1" s="1"/>
  <c r="T1994" i="1"/>
  <c r="S1995" i="1"/>
  <c r="T1995" i="1"/>
  <c r="S1996" i="1"/>
  <c r="W1996" i="1" s="1"/>
  <c r="T1996" i="1"/>
  <c r="S1997" i="1"/>
  <c r="T1997" i="1"/>
  <c r="S1998" i="1"/>
  <c r="W1998" i="1" s="1"/>
  <c r="T1998" i="1"/>
  <c r="S1999" i="1"/>
  <c r="T1999" i="1"/>
  <c r="S2000" i="1"/>
  <c r="W2000" i="1" s="1"/>
  <c r="T2000" i="1"/>
  <c r="S2001" i="1"/>
  <c r="T2001" i="1"/>
  <c r="S2002" i="1"/>
  <c r="W2002" i="1" s="1"/>
  <c r="T2002" i="1"/>
  <c r="S2003" i="1"/>
  <c r="T2003" i="1"/>
  <c r="S2004" i="1"/>
  <c r="W2004" i="1" s="1"/>
  <c r="T2004" i="1"/>
  <c r="S2005" i="1"/>
  <c r="T2005" i="1"/>
  <c r="S2006" i="1"/>
  <c r="W2006" i="1" s="1"/>
  <c r="T2006" i="1"/>
  <c r="S2007" i="1"/>
  <c r="T2007" i="1"/>
  <c r="S2008" i="1"/>
  <c r="W2008" i="1" s="1"/>
  <c r="T2008" i="1"/>
  <c r="S2009" i="1"/>
  <c r="T2009" i="1"/>
  <c r="S2010" i="1"/>
  <c r="W2010" i="1" s="1"/>
  <c r="T2010" i="1"/>
  <c r="S2011" i="1"/>
  <c r="T2011" i="1"/>
  <c r="S2012" i="1"/>
  <c r="W2012" i="1" s="1"/>
  <c r="T2012" i="1"/>
  <c r="S2013" i="1"/>
  <c r="T2013" i="1"/>
  <c r="S2014" i="1"/>
  <c r="W2014" i="1" s="1"/>
  <c r="T2014" i="1"/>
  <c r="S2015" i="1"/>
  <c r="T2015" i="1"/>
  <c r="S2016" i="1"/>
  <c r="W2016" i="1" s="1"/>
  <c r="T2016" i="1"/>
  <c r="S2017" i="1"/>
  <c r="T2017" i="1"/>
  <c r="S2018" i="1"/>
  <c r="W2018" i="1" s="1"/>
  <c r="T2018" i="1"/>
  <c r="S2019" i="1"/>
  <c r="T2019" i="1"/>
  <c r="S2020" i="1"/>
  <c r="W2020" i="1" s="1"/>
  <c r="T2020" i="1"/>
  <c r="S2021" i="1"/>
  <c r="T2021" i="1"/>
  <c r="S2022" i="1"/>
  <c r="W2022" i="1" s="1"/>
  <c r="T2022" i="1"/>
  <c r="S2023" i="1"/>
  <c r="T2023" i="1"/>
  <c r="S2024" i="1"/>
  <c r="W2024" i="1" s="1"/>
  <c r="T2024" i="1"/>
  <c r="S2025" i="1"/>
  <c r="T2025" i="1"/>
  <c r="S2026" i="1"/>
  <c r="W2026" i="1" s="1"/>
  <c r="T2026" i="1"/>
  <c r="S2027" i="1"/>
  <c r="T2027" i="1"/>
  <c r="S2028" i="1"/>
  <c r="W2028" i="1" s="1"/>
  <c r="T2028" i="1"/>
  <c r="S2029" i="1"/>
  <c r="T2029" i="1"/>
  <c r="S2030" i="1"/>
  <c r="W2030" i="1" s="1"/>
  <c r="T2030" i="1"/>
  <c r="S2031" i="1"/>
  <c r="T2031" i="1"/>
  <c r="S2032" i="1"/>
  <c r="W2032" i="1" s="1"/>
  <c r="T2032" i="1"/>
  <c r="S2033" i="1"/>
  <c r="T2033" i="1"/>
  <c r="S2034" i="1"/>
  <c r="W2034" i="1" s="1"/>
  <c r="T2034" i="1"/>
  <c r="S2035" i="1"/>
  <c r="T2035" i="1"/>
  <c r="S2036" i="1"/>
  <c r="W2036" i="1" s="1"/>
  <c r="T2036" i="1"/>
  <c r="S2037" i="1"/>
  <c r="T2037" i="1"/>
  <c r="S2038" i="1"/>
  <c r="W2038" i="1" s="1"/>
  <c r="T2038" i="1"/>
  <c r="S2039" i="1"/>
  <c r="T2039" i="1"/>
  <c r="S2040" i="1"/>
  <c r="W2040" i="1" s="1"/>
  <c r="T2040" i="1"/>
  <c r="S2041" i="1"/>
  <c r="T2041" i="1"/>
  <c r="S2042" i="1"/>
  <c r="W2042" i="1" s="1"/>
  <c r="T2042" i="1"/>
  <c r="S2043" i="1"/>
  <c r="T2043" i="1"/>
  <c r="S2044" i="1"/>
  <c r="W2044" i="1" s="1"/>
  <c r="T2044" i="1"/>
  <c r="S2045" i="1"/>
  <c r="T2045" i="1"/>
  <c r="S2046" i="1"/>
  <c r="W2046" i="1" s="1"/>
  <c r="T2046" i="1"/>
  <c r="S2047" i="1"/>
  <c r="T2047" i="1"/>
  <c r="S2048" i="1"/>
  <c r="W2048" i="1" s="1"/>
  <c r="T2048" i="1"/>
  <c r="S2049" i="1"/>
  <c r="T2049" i="1"/>
  <c r="S2050" i="1"/>
  <c r="W2050" i="1" s="1"/>
  <c r="T2050" i="1"/>
  <c r="S2051" i="1"/>
  <c r="T2051" i="1"/>
  <c r="S2052" i="1"/>
  <c r="W2052" i="1" s="1"/>
  <c r="T2052" i="1"/>
  <c r="S2053" i="1"/>
  <c r="T2053" i="1"/>
  <c r="S2054" i="1"/>
  <c r="W2054" i="1" s="1"/>
  <c r="T2054" i="1"/>
  <c r="S2055" i="1"/>
  <c r="T2055" i="1"/>
  <c r="S2056" i="1"/>
  <c r="W2056" i="1" s="1"/>
  <c r="T2056" i="1"/>
  <c r="S2057" i="1"/>
  <c r="T2057" i="1"/>
  <c r="S2058" i="1"/>
  <c r="W2058" i="1" s="1"/>
  <c r="T2058" i="1"/>
  <c r="S2059" i="1"/>
  <c r="T2059" i="1"/>
  <c r="S2060" i="1"/>
  <c r="W2060" i="1" s="1"/>
  <c r="T2060" i="1"/>
  <c r="S2061" i="1"/>
  <c r="T2061" i="1"/>
  <c r="S2062" i="1"/>
  <c r="W2062" i="1" s="1"/>
  <c r="T2062" i="1"/>
  <c r="S2063" i="1"/>
  <c r="T2063" i="1"/>
  <c r="S2064" i="1"/>
  <c r="W2064" i="1" s="1"/>
  <c r="T2064" i="1"/>
  <c r="S2065" i="1"/>
  <c r="T2065" i="1"/>
  <c r="S2066" i="1"/>
  <c r="W2066" i="1" s="1"/>
  <c r="T2066" i="1"/>
  <c r="S2067" i="1"/>
  <c r="T2067" i="1"/>
  <c r="S2068" i="1"/>
  <c r="W2068" i="1" s="1"/>
  <c r="T2068" i="1"/>
  <c r="S2069" i="1"/>
  <c r="T2069" i="1"/>
  <c r="S2070" i="1"/>
  <c r="W2070" i="1" s="1"/>
  <c r="T2070" i="1"/>
  <c r="S2071" i="1"/>
  <c r="T2071" i="1"/>
  <c r="S2072" i="1"/>
  <c r="W2072" i="1" s="1"/>
  <c r="T2072" i="1"/>
  <c r="S2073" i="1"/>
  <c r="T2073" i="1"/>
  <c r="S2074" i="1"/>
  <c r="W2074" i="1" s="1"/>
  <c r="T2074" i="1"/>
  <c r="S2075" i="1"/>
  <c r="T2075" i="1"/>
  <c r="S2076" i="1"/>
  <c r="W2076" i="1" s="1"/>
  <c r="T2076" i="1"/>
  <c r="S2077" i="1"/>
  <c r="T2077" i="1"/>
  <c r="S2078" i="1"/>
  <c r="W2078" i="1" s="1"/>
  <c r="T2078" i="1"/>
  <c r="S2079" i="1"/>
  <c r="T2079" i="1"/>
  <c r="S2080" i="1"/>
  <c r="W2080" i="1" s="1"/>
  <c r="T2080" i="1"/>
  <c r="S2081" i="1"/>
  <c r="T2081" i="1"/>
  <c r="S2082" i="1"/>
  <c r="W2082" i="1" s="1"/>
  <c r="T2082" i="1"/>
  <c r="S2083" i="1"/>
  <c r="T2083" i="1"/>
  <c r="S2084" i="1"/>
  <c r="W2084" i="1" s="1"/>
  <c r="T2084" i="1"/>
  <c r="S2085" i="1"/>
  <c r="T2085" i="1"/>
  <c r="S2086" i="1"/>
  <c r="W2086" i="1" s="1"/>
  <c r="T2086" i="1"/>
  <c r="S2087" i="1"/>
  <c r="T2087" i="1"/>
  <c r="S2088" i="1"/>
  <c r="W2088" i="1" s="1"/>
  <c r="T2088" i="1"/>
  <c r="S2089" i="1"/>
  <c r="T2089" i="1"/>
  <c r="S2090" i="1"/>
  <c r="W2090" i="1" s="1"/>
  <c r="T2090" i="1"/>
  <c r="S2091" i="1"/>
  <c r="T2091" i="1"/>
  <c r="S2092" i="1"/>
  <c r="W2092" i="1" s="1"/>
  <c r="T2092" i="1"/>
  <c r="S2093" i="1"/>
  <c r="T2093" i="1"/>
  <c r="S2094" i="1"/>
  <c r="W2094" i="1" s="1"/>
  <c r="T2094" i="1"/>
  <c r="S2095" i="1"/>
  <c r="T2095" i="1"/>
  <c r="S2096" i="1"/>
  <c r="W2096" i="1" s="1"/>
  <c r="T2096" i="1"/>
  <c r="S2097" i="1"/>
  <c r="T2097" i="1"/>
  <c r="S2098" i="1"/>
  <c r="W2098" i="1" s="1"/>
  <c r="T2098" i="1"/>
  <c r="S2099" i="1"/>
  <c r="T2099" i="1"/>
  <c r="S2100" i="1"/>
  <c r="W2100" i="1" s="1"/>
  <c r="T2100" i="1"/>
  <c r="S2101" i="1"/>
  <c r="T2101" i="1"/>
  <c r="S2102" i="1"/>
  <c r="W2102" i="1" s="1"/>
  <c r="T2102" i="1"/>
  <c r="S2103" i="1"/>
  <c r="T2103" i="1"/>
  <c r="S2104" i="1"/>
  <c r="W2104" i="1" s="1"/>
  <c r="T2104" i="1"/>
  <c r="S2105" i="1"/>
  <c r="T2105" i="1"/>
  <c r="S2106" i="1"/>
  <c r="W2106" i="1" s="1"/>
  <c r="T2106" i="1"/>
  <c r="S2107" i="1"/>
  <c r="T2107" i="1"/>
  <c r="S2108" i="1"/>
  <c r="W2108" i="1" s="1"/>
  <c r="T2108" i="1"/>
  <c r="S2109" i="1"/>
  <c r="T2109" i="1"/>
  <c r="S2110" i="1"/>
  <c r="W2110" i="1" s="1"/>
  <c r="T2110" i="1"/>
  <c r="S2111" i="1"/>
  <c r="T2111" i="1"/>
  <c r="S2112" i="1"/>
  <c r="W2112" i="1" s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2209" i="1"/>
  <c r="T2209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3973" i="1"/>
  <c r="T3973" i="1"/>
  <c r="S3974" i="1"/>
  <c r="T3974" i="1"/>
  <c r="S3975" i="1"/>
  <c r="T3975" i="1"/>
  <c r="S3976" i="1"/>
  <c r="T3976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3983" i="1"/>
  <c r="T3983" i="1"/>
  <c r="S2280" i="1"/>
  <c r="T2280" i="1"/>
  <c r="S2281" i="1"/>
  <c r="T2281" i="1"/>
  <c r="S2282" i="1"/>
  <c r="T2282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3997" i="1"/>
  <c r="T3997" i="1"/>
  <c r="S3998" i="1"/>
  <c r="T3998" i="1"/>
  <c r="S3999" i="1"/>
  <c r="T3999" i="1"/>
  <c r="S4000" i="1"/>
  <c r="T4000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4001" i="1"/>
  <c r="T4001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2726" i="1"/>
  <c r="T2726" i="1"/>
  <c r="S4062" i="1"/>
  <c r="T4062" i="1"/>
  <c r="S4063" i="1"/>
  <c r="T4063" i="1"/>
  <c r="S4064" i="1"/>
  <c r="T4064" i="1"/>
  <c r="S2727" i="1"/>
  <c r="T2727" i="1"/>
  <c r="S4065" i="1"/>
  <c r="T4065" i="1"/>
  <c r="S2728" i="1"/>
  <c r="T2728" i="1"/>
  <c r="S2729" i="1"/>
  <c r="T2729" i="1"/>
  <c r="S4066" i="1"/>
  <c r="T4066" i="1"/>
  <c r="S2730" i="1"/>
  <c r="T2730" i="1"/>
  <c r="S4067" i="1"/>
  <c r="T4067" i="1"/>
  <c r="S4068" i="1"/>
  <c r="T4068" i="1"/>
  <c r="S4069" i="1"/>
  <c r="T4069" i="1"/>
  <c r="S2731" i="1"/>
  <c r="T2731" i="1"/>
  <c r="S4070" i="1"/>
  <c r="T4070" i="1"/>
  <c r="S4071" i="1"/>
  <c r="T4071" i="1"/>
  <c r="S4072" i="1"/>
  <c r="T4072" i="1"/>
  <c r="S2732" i="1"/>
  <c r="T2732" i="1"/>
  <c r="S2733" i="1"/>
  <c r="T2733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2734" i="1"/>
  <c r="T2734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W2850" i="1" s="1"/>
  <c r="T2850" i="1"/>
  <c r="S2851" i="1"/>
  <c r="T2851" i="1"/>
  <c r="S2852" i="1"/>
  <c r="W2852" i="1" s="1"/>
  <c r="T2852" i="1"/>
  <c r="S2853" i="1"/>
  <c r="T2853" i="1"/>
  <c r="S2854" i="1"/>
  <c r="W2854" i="1" s="1"/>
  <c r="T2854" i="1"/>
  <c r="S2855" i="1"/>
  <c r="T2855" i="1"/>
  <c r="S2856" i="1"/>
  <c r="W2856" i="1" s="1"/>
  <c r="T2856" i="1"/>
  <c r="S2857" i="1"/>
  <c r="T2857" i="1"/>
  <c r="S2858" i="1"/>
  <c r="W2858" i="1" s="1"/>
  <c r="T2858" i="1"/>
  <c r="S2859" i="1"/>
  <c r="T2859" i="1"/>
  <c r="S2860" i="1"/>
  <c r="W2860" i="1" s="1"/>
  <c r="T2860" i="1"/>
  <c r="S2861" i="1"/>
  <c r="T2861" i="1"/>
  <c r="S2862" i="1"/>
  <c r="W2862" i="1" s="1"/>
  <c r="T2862" i="1"/>
  <c r="S2863" i="1"/>
  <c r="T2863" i="1"/>
  <c r="S2864" i="1"/>
  <c r="W2864" i="1" s="1"/>
  <c r="T2864" i="1"/>
  <c r="S2865" i="1"/>
  <c r="T2865" i="1"/>
  <c r="S2866" i="1"/>
  <c r="W2866" i="1" s="1"/>
  <c r="T2866" i="1"/>
  <c r="S2867" i="1"/>
  <c r="T2867" i="1"/>
  <c r="S2868" i="1"/>
  <c r="W2868" i="1" s="1"/>
  <c r="T2868" i="1"/>
  <c r="S2869" i="1"/>
  <c r="T2869" i="1"/>
  <c r="S2870" i="1"/>
  <c r="W2870" i="1" s="1"/>
  <c r="T2870" i="1"/>
  <c r="S2871" i="1"/>
  <c r="T2871" i="1"/>
  <c r="S2872" i="1"/>
  <c r="W2872" i="1" s="1"/>
  <c r="T2872" i="1"/>
  <c r="S2873" i="1"/>
  <c r="T2873" i="1"/>
  <c r="S2874" i="1"/>
  <c r="W2874" i="1" s="1"/>
  <c r="T2874" i="1"/>
  <c r="S2875" i="1"/>
  <c r="T2875" i="1"/>
  <c r="S2876" i="1"/>
  <c r="W2876" i="1" s="1"/>
  <c r="T2876" i="1"/>
  <c r="S2877" i="1"/>
  <c r="T2877" i="1"/>
  <c r="S2878" i="1"/>
  <c r="W2878" i="1" s="1"/>
  <c r="T2878" i="1"/>
  <c r="S2879" i="1"/>
  <c r="T2879" i="1"/>
  <c r="S2880" i="1"/>
  <c r="W2880" i="1" s="1"/>
  <c r="T2880" i="1"/>
  <c r="S2881" i="1"/>
  <c r="T2881" i="1"/>
  <c r="S2882" i="1"/>
  <c r="W2882" i="1" s="1"/>
  <c r="T2882" i="1"/>
  <c r="S2883" i="1"/>
  <c r="T2883" i="1"/>
  <c r="S2884" i="1"/>
  <c r="W2884" i="1" s="1"/>
  <c r="T2884" i="1"/>
  <c r="S2885" i="1"/>
  <c r="T2885" i="1"/>
  <c r="S2886" i="1"/>
  <c r="W2886" i="1" s="1"/>
  <c r="T2886" i="1"/>
  <c r="S2887" i="1"/>
  <c r="T2887" i="1"/>
  <c r="S2888" i="1"/>
  <c r="W2888" i="1" s="1"/>
  <c r="T2888" i="1"/>
  <c r="S2889" i="1"/>
  <c r="T2889" i="1"/>
  <c r="S2890" i="1"/>
  <c r="W2890" i="1" s="1"/>
  <c r="T2890" i="1"/>
  <c r="S2891" i="1"/>
  <c r="T2891" i="1"/>
  <c r="S2892" i="1"/>
  <c r="W2892" i="1" s="1"/>
  <c r="T2892" i="1"/>
  <c r="S2893" i="1"/>
  <c r="T2893" i="1"/>
  <c r="S2894" i="1"/>
  <c r="W2894" i="1" s="1"/>
  <c r="T2894" i="1"/>
  <c r="S2895" i="1"/>
  <c r="T2895" i="1"/>
  <c r="S2896" i="1"/>
  <c r="W2896" i="1" s="1"/>
  <c r="T2896" i="1"/>
  <c r="S2897" i="1"/>
  <c r="T2897" i="1"/>
  <c r="S2898" i="1"/>
  <c r="W2898" i="1" s="1"/>
  <c r="T2898" i="1"/>
  <c r="S2899" i="1"/>
  <c r="T2899" i="1"/>
  <c r="S2900" i="1"/>
  <c r="W2900" i="1" s="1"/>
  <c r="T2900" i="1"/>
  <c r="S2901" i="1"/>
  <c r="T2901" i="1"/>
  <c r="S2902" i="1"/>
  <c r="W2902" i="1" s="1"/>
  <c r="T2902" i="1"/>
  <c r="S2903" i="1"/>
  <c r="T2903" i="1"/>
  <c r="S2904" i="1"/>
  <c r="W2904" i="1" s="1"/>
  <c r="T2904" i="1"/>
  <c r="S2905" i="1"/>
  <c r="T2905" i="1"/>
  <c r="S2906" i="1"/>
  <c r="W2906" i="1" s="1"/>
  <c r="T2906" i="1"/>
  <c r="S2907" i="1"/>
  <c r="T2907" i="1"/>
  <c r="S2908" i="1"/>
  <c r="W2908" i="1" s="1"/>
  <c r="T2908" i="1"/>
  <c r="S2909" i="1"/>
  <c r="T2909" i="1"/>
  <c r="S2910" i="1"/>
  <c r="W2910" i="1" s="1"/>
  <c r="T2910" i="1"/>
  <c r="S2911" i="1"/>
  <c r="T2911" i="1"/>
  <c r="S2912" i="1"/>
  <c r="W2912" i="1" s="1"/>
  <c r="T2912" i="1"/>
  <c r="S2913" i="1"/>
  <c r="T2913" i="1"/>
  <c r="S2914" i="1"/>
  <c r="W2914" i="1" s="1"/>
  <c r="T2914" i="1"/>
  <c r="S2915" i="1"/>
  <c r="T2915" i="1"/>
  <c r="S2916" i="1"/>
  <c r="W2916" i="1" s="1"/>
  <c r="T2916" i="1"/>
  <c r="S2917" i="1"/>
  <c r="T2917" i="1"/>
  <c r="S2918" i="1"/>
  <c r="W2918" i="1" s="1"/>
  <c r="T2918" i="1"/>
  <c r="S2919" i="1"/>
  <c r="T2919" i="1"/>
  <c r="S2920" i="1"/>
  <c r="W2920" i="1" s="1"/>
  <c r="T2920" i="1"/>
  <c r="S2921" i="1"/>
  <c r="T2921" i="1"/>
  <c r="S2922" i="1"/>
  <c r="W2922" i="1" s="1"/>
  <c r="T2922" i="1"/>
  <c r="S2923" i="1"/>
  <c r="T2923" i="1"/>
  <c r="S2924" i="1"/>
  <c r="W2924" i="1" s="1"/>
  <c r="T2924" i="1"/>
  <c r="S2925" i="1"/>
  <c r="T2925" i="1"/>
  <c r="S2926" i="1"/>
  <c r="W2926" i="1" s="1"/>
  <c r="T2926" i="1"/>
  <c r="S2927" i="1"/>
  <c r="T2927" i="1"/>
  <c r="S2928" i="1"/>
  <c r="W2928" i="1" s="1"/>
  <c r="T2928" i="1"/>
  <c r="S2929" i="1"/>
  <c r="T2929" i="1"/>
  <c r="S2930" i="1"/>
  <c r="W2930" i="1" s="1"/>
  <c r="T2930" i="1"/>
  <c r="S2931" i="1"/>
  <c r="T2931" i="1"/>
  <c r="S2932" i="1"/>
  <c r="W2932" i="1" s="1"/>
  <c r="T2932" i="1"/>
  <c r="S2933" i="1"/>
  <c r="T2933" i="1"/>
  <c r="S2934" i="1"/>
  <c r="W2934" i="1" s="1"/>
  <c r="T2934" i="1"/>
  <c r="S2935" i="1"/>
  <c r="T2935" i="1"/>
  <c r="S2936" i="1"/>
  <c r="W2936" i="1" s="1"/>
  <c r="T2936" i="1"/>
  <c r="S2937" i="1"/>
  <c r="T2937" i="1"/>
  <c r="S2938" i="1"/>
  <c r="W2938" i="1" s="1"/>
  <c r="T2938" i="1"/>
  <c r="S2939" i="1"/>
  <c r="T2939" i="1"/>
  <c r="S2940" i="1"/>
  <c r="W2940" i="1" s="1"/>
  <c r="T2940" i="1"/>
  <c r="S2941" i="1"/>
  <c r="T2941" i="1"/>
  <c r="S2942" i="1"/>
  <c r="W2942" i="1" s="1"/>
  <c r="T2942" i="1"/>
  <c r="S2943" i="1"/>
  <c r="T2943" i="1"/>
  <c r="S2944" i="1"/>
  <c r="W2944" i="1" s="1"/>
  <c r="T2944" i="1"/>
  <c r="S2945" i="1"/>
  <c r="T2945" i="1"/>
  <c r="S2946" i="1"/>
  <c r="W2946" i="1" s="1"/>
  <c r="T2946" i="1"/>
  <c r="S2947" i="1"/>
  <c r="T2947" i="1"/>
  <c r="S2948" i="1"/>
  <c r="W2948" i="1" s="1"/>
  <c r="T2948" i="1"/>
  <c r="S2949" i="1"/>
  <c r="T2949" i="1"/>
  <c r="S2950" i="1"/>
  <c r="W2950" i="1" s="1"/>
  <c r="T2950" i="1"/>
  <c r="S2951" i="1"/>
  <c r="T2951" i="1"/>
  <c r="S2952" i="1"/>
  <c r="W2952" i="1" s="1"/>
  <c r="T2952" i="1"/>
  <c r="S2953" i="1"/>
  <c r="T2953" i="1"/>
  <c r="S2954" i="1"/>
  <c r="W2954" i="1" s="1"/>
  <c r="T2954" i="1"/>
  <c r="S2955" i="1"/>
  <c r="T2955" i="1"/>
  <c r="S2956" i="1"/>
  <c r="W2956" i="1" s="1"/>
  <c r="T2956" i="1"/>
  <c r="S2957" i="1"/>
  <c r="T2957" i="1"/>
  <c r="S2958" i="1"/>
  <c r="W2958" i="1" s="1"/>
  <c r="T2958" i="1"/>
  <c r="S2959" i="1"/>
  <c r="T2959" i="1"/>
  <c r="S2960" i="1"/>
  <c r="W2960" i="1" s="1"/>
  <c r="T2960" i="1"/>
  <c r="S2961" i="1"/>
  <c r="T2961" i="1"/>
  <c r="S2962" i="1"/>
  <c r="W2962" i="1" s="1"/>
  <c r="T2962" i="1"/>
  <c r="S2963" i="1"/>
  <c r="T2963" i="1"/>
  <c r="S2964" i="1"/>
  <c r="W2964" i="1" s="1"/>
  <c r="T2964" i="1"/>
  <c r="S2965" i="1"/>
  <c r="T2965" i="1"/>
  <c r="S2966" i="1"/>
  <c r="W2966" i="1" s="1"/>
  <c r="T2966" i="1"/>
  <c r="S2967" i="1"/>
  <c r="T2967" i="1"/>
  <c r="S2968" i="1"/>
  <c r="W2968" i="1" s="1"/>
  <c r="T2968" i="1"/>
  <c r="S2969" i="1"/>
  <c r="T2969" i="1"/>
  <c r="S2970" i="1"/>
  <c r="W2970" i="1" s="1"/>
  <c r="T2970" i="1"/>
  <c r="S2971" i="1"/>
  <c r="T2971" i="1"/>
  <c r="S2972" i="1"/>
  <c r="W2972" i="1" s="1"/>
  <c r="T2972" i="1"/>
  <c r="S2973" i="1"/>
  <c r="T2973" i="1"/>
  <c r="S2974" i="1"/>
  <c r="W2974" i="1" s="1"/>
  <c r="T2974" i="1"/>
  <c r="S2975" i="1"/>
  <c r="T2975" i="1"/>
  <c r="S2976" i="1"/>
  <c r="W2976" i="1" s="1"/>
  <c r="T2976" i="1"/>
  <c r="S2977" i="1"/>
  <c r="T2977" i="1"/>
  <c r="S2978" i="1"/>
  <c r="W2978" i="1" s="1"/>
  <c r="T2978" i="1"/>
  <c r="S2979" i="1"/>
  <c r="T2979" i="1"/>
  <c r="S2980" i="1"/>
  <c r="W2980" i="1" s="1"/>
  <c r="T2980" i="1"/>
  <c r="S2981" i="1"/>
  <c r="T2981" i="1"/>
  <c r="S2982" i="1"/>
  <c r="W2982" i="1" s="1"/>
  <c r="T2982" i="1"/>
  <c r="S2983" i="1"/>
  <c r="T2983" i="1"/>
  <c r="S2984" i="1"/>
  <c r="W2984" i="1" s="1"/>
  <c r="T2984" i="1"/>
  <c r="S2985" i="1"/>
  <c r="T2985" i="1"/>
  <c r="S2986" i="1"/>
  <c r="W2986" i="1" s="1"/>
  <c r="T2986" i="1"/>
  <c r="S2987" i="1"/>
  <c r="T2987" i="1"/>
  <c r="S2988" i="1"/>
  <c r="W2988" i="1" s="1"/>
  <c r="T2988" i="1"/>
  <c r="S2989" i="1"/>
  <c r="T2989" i="1"/>
  <c r="S2990" i="1"/>
  <c r="W2990" i="1" s="1"/>
  <c r="T2990" i="1"/>
  <c r="S2991" i="1"/>
  <c r="T2991" i="1"/>
  <c r="S2992" i="1"/>
  <c r="W2992" i="1" s="1"/>
  <c r="T2992" i="1"/>
  <c r="S2993" i="1"/>
  <c r="T2993" i="1"/>
  <c r="S2994" i="1"/>
  <c r="W2994" i="1" s="1"/>
  <c r="T2994" i="1"/>
  <c r="S2995" i="1"/>
  <c r="T2995" i="1"/>
  <c r="S2996" i="1"/>
  <c r="W2996" i="1" s="1"/>
  <c r="T2996" i="1"/>
  <c r="S2997" i="1"/>
  <c r="T2997" i="1"/>
  <c r="S2998" i="1"/>
  <c r="W2998" i="1" s="1"/>
  <c r="T2998" i="1"/>
  <c r="S2999" i="1"/>
  <c r="T2999" i="1"/>
  <c r="S3000" i="1"/>
  <c r="W3000" i="1" s="1"/>
  <c r="T3000" i="1"/>
  <c r="S3001" i="1"/>
  <c r="T3001" i="1"/>
  <c r="S3002" i="1"/>
  <c r="W3002" i="1" s="1"/>
  <c r="T3002" i="1"/>
  <c r="S3003" i="1"/>
  <c r="T3003" i="1"/>
  <c r="S3004" i="1"/>
  <c r="W3004" i="1" s="1"/>
  <c r="T3004" i="1"/>
  <c r="S3005" i="1"/>
  <c r="T3005" i="1"/>
  <c r="S3006" i="1"/>
  <c r="W3006" i="1" s="1"/>
  <c r="T3006" i="1"/>
  <c r="S3007" i="1"/>
  <c r="T3007" i="1"/>
  <c r="S3008" i="1"/>
  <c r="W3008" i="1" s="1"/>
  <c r="T3008" i="1"/>
  <c r="S3009" i="1"/>
  <c r="T3009" i="1"/>
  <c r="S3010" i="1"/>
  <c r="W3010" i="1" s="1"/>
  <c r="T3010" i="1"/>
  <c r="S3011" i="1"/>
  <c r="T3011" i="1"/>
  <c r="S3012" i="1"/>
  <c r="W3012" i="1" s="1"/>
  <c r="T3012" i="1"/>
  <c r="S3013" i="1"/>
  <c r="T3013" i="1"/>
  <c r="S3014" i="1"/>
  <c r="W3014" i="1" s="1"/>
  <c r="T3014" i="1"/>
  <c r="S3015" i="1"/>
  <c r="T3015" i="1"/>
  <c r="S3016" i="1"/>
  <c r="W3016" i="1" s="1"/>
  <c r="T3016" i="1"/>
  <c r="S3017" i="1"/>
  <c r="T3017" i="1"/>
  <c r="S3018" i="1"/>
  <c r="W3018" i="1" s="1"/>
  <c r="T3018" i="1"/>
  <c r="S3019" i="1"/>
  <c r="T3019" i="1"/>
  <c r="S3020" i="1"/>
  <c r="W3020" i="1" s="1"/>
  <c r="T3020" i="1"/>
  <c r="S3021" i="1"/>
  <c r="T3021" i="1"/>
  <c r="S3022" i="1"/>
  <c r="W3022" i="1" s="1"/>
  <c r="T3022" i="1"/>
  <c r="S3023" i="1"/>
  <c r="T3023" i="1"/>
  <c r="S3024" i="1"/>
  <c r="W3024" i="1" s="1"/>
  <c r="T3024" i="1"/>
  <c r="S3025" i="1"/>
  <c r="T3025" i="1"/>
  <c r="S3026" i="1"/>
  <c r="W3026" i="1" s="1"/>
  <c r="T3026" i="1"/>
  <c r="S3027" i="1"/>
  <c r="T3027" i="1"/>
  <c r="S3028" i="1"/>
  <c r="W3028" i="1" s="1"/>
  <c r="T3028" i="1"/>
  <c r="S3029" i="1"/>
  <c r="T3029" i="1"/>
  <c r="S3030" i="1"/>
  <c r="W3030" i="1" s="1"/>
  <c r="T3030" i="1"/>
  <c r="S3031" i="1"/>
  <c r="T3031" i="1"/>
  <c r="S3032" i="1"/>
  <c r="W3032" i="1" s="1"/>
  <c r="T3032" i="1"/>
  <c r="S3033" i="1"/>
  <c r="T3033" i="1"/>
  <c r="S3034" i="1"/>
  <c r="W3034" i="1" s="1"/>
  <c r="T3034" i="1"/>
  <c r="S3035" i="1"/>
  <c r="T3035" i="1"/>
  <c r="S3036" i="1"/>
  <c r="W3036" i="1" s="1"/>
  <c r="T3036" i="1"/>
  <c r="S3037" i="1"/>
  <c r="T3037" i="1"/>
  <c r="S3038" i="1"/>
  <c r="W3038" i="1" s="1"/>
  <c r="T3038" i="1"/>
  <c r="S3039" i="1"/>
  <c r="T3039" i="1"/>
  <c r="S3040" i="1"/>
  <c r="W3040" i="1" s="1"/>
  <c r="T3040" i="1"/>
  <c r="S3041" i="1"/>
  <c r="T3041" i="1"/>
  <c r="S3042" i="1"/>
  <c r="W3042" i="1" s="1"/>
  <c r="T3042" i="1"/>
  <c r="S3043" i="1"/>
  <c r="T3043" i="1"/>
  <c r="S3044" i="1"/>
  <c r="W3044" i="1" s="1"/>
  <c r="T3044" i="1"/>
  <c r="S3045" i="1"/>
  <c r="T3045" i="1"/>
  <c r="S3046" i="1"/>
  <c r="W3046" i="1" s="1"/>
  <c r="T3046" i="1"/>
  <c r="S3047" i="1"/>
  <c r="T3047" i="1"/>
  <c r="S3048" i="1"/>
  <c r="W3048" i="1" s="1"/>
  <c r="T3048" i="1"/>
  <c r="S3049" i="1"/>
  <c r="T3049" i="1"/>
  <c r="S3050" i="1"/>
  <c r="W3050" i="1" s="1"/>
  <c r="T3050" i="1"/>
  <c r="S3051" i="1"/>
  <c r="T3051" i="1"/>
  <c r="S3052" i="1"/>
  <c r="W3052" i="1" s="1"/>
  <c r="T3052" i="1"/>
  <c r="S3053" i="1"/>
  <c r="T3053" i="1"/>
  <c r="S3054" i="1"/>
  <c r="W3054" i="1" s="1"/>
  <c r="T3054" i="1"/>
  <c r="S3055" i="1"/>
  <c r="T3055" i="1"/>
  <c r="S3056" i="1"/>
  <c r="W3056" i="1" s="1"/>
  <c r="T3056" i="1"/>
  <c r="S3057" i="1"/>
  <c r="T3057" i="1"/>
  <c r="S3058" i="1"/>
  <c r="W3058" i="1" s="1"/>
  <c r="T3058" i="1"/>
  <c r="S3059" i="1"/>
  <c r="T3059" i="1"/>
  <c r="S3060" i="1"/>
  <c r="W3060" i="1" s="1"/>
  <c r="T3060" i="1"/>
  <c r="S3061" i="1"/>
  <c r="T3061" i="1"/>
  <c r="S3062" i="1"/>
  <c r="W3062" i="1" s="1"/>
  <c r="T3062" i="1"/>
  <c r="S3063" i="1"/>
  <c r="T3063" i="1"/>
  <c r="S3064" i="1"/>
  <c r="W3064" i="1" s="1"/>
  <c r="T3064" i="1"/>
  <c r="S3065" i="1"/>
  <c r="T3065" i="1"/>
  <c r="S3066" i="1"/>
  <c r="W3066" i="1" s="1"/>
  <c r="T3066" i="1"/>
  <c r="S3067" i="1"/>
  <c r="T3067" i="1"/>
  <c r="S3068" i="1"/>
  <c r="W3068" i="1" s="1"/>
  <c r="T3068" i="1"/>
  <c r="S3069" i="1"/>
  <c r="T3069" i="1"/>
  <c r="S3070" i="1"/>
  <c r="W3070" i="1" s="1"/>
  <c r="T3070" i="1"/>
  <c r="S3071" i="1"/>
  <c r="T3071" i="1"/>
  <c r="S3072" i="1"/>
  <c r="W3072" i="1" s="1"/>
  <c r="T3072" i="1"/>
  <c r="S3073" i="1"/>
  <c r="T3073" i="1"/>
  <c r="S3074" i="1"/>
  <c r="W3074" i="1" s="1"/>
  <c r="T3074" i="1"/>
  <c r="S3075" i="1"/>
  <c r="T3075" i="1"/>
  <c r="S3076" i="1"/>
  <c r="W3076" i="1" s="1"/>
  <c r="T3076" i="1"/>
  <c r="S3077" i="1"/>
  <c r="T3077" i="1"/>
  <c r="S3078" i="1"/>
  <c r="W3078" i="1" s="1"/>
  <c r="T3078" i="1"/>
  <c r="S3079" i="1"/>
  <c r="T3079" i="1"/>
  <c r="S3080" i="1"/>
  <c r="W3080" i="1" s="1"/>
  <c r="T3080" i="1"/>
  <c r="S3081" i="1"/>
  <c r="T3081" i="1"/>
  <c r="S3082" i="1"/>
  <c r="W3082" i="1" s="1"/>
  <c r="T3082" i="1"/>
  <c r="S3083" i="1"/>
  <c r="T3083" i="1"/>
  <c r="S3084" i="1"/>
  <c r="W3084" i="1" s="1"/>
  <c r="T3084" i="1"/>
  <c r="S3085" i="1"/>
  <c r="T3085" i="1"/>
  <c r="S3086" i="1"/>
  <c r="W3086" i="1" s="1"/>
  <c r="T3086" i="1"/>
  <c r="S3087" i="1"/>
  <c r="T3087" i="1"/>
  <c r="S3088" i="1"/>
  <c r="W3088" i="1" s="1"/>
  <c r="T3088" i="1"/>
  <c r="S3089" i="1"/>
  <c r="T3089" i="1"/>
  <c r="S3090" i="1"/>
  <c r="W3090" i="1" s="1"/>
  <c r="T3090" i="1"/>
  <c r="S3091" i="1"/>
  <c r="T3091" i="1"/>
  <c r="S3092" i="1"/>
  <c r="W3092" i="1" s="1"/>
  <c r="T3092" i="1"/>
  <c r="S3093" i="1"/>
  <c r="T3093" i="1"/>
  <c r="S3094" i="1"/>
  <c r="W3094" i="1" s="1"/>
  <c r="T3094" i="1"/>
  <c r="S3095" i="1"/>
  <c r="T3095" i="1"/>
  <c r="S3096" i="1"/>
  <c r="W3096" i="1" s="1"/>
  <c r="T3096" i="1"/>
  <c r="S3097" i="1"/>
  <c r="T3097" i="1"/>
  <c r="S3098" i="1"/>
  <c r="W3098" i="1" s="1"/>
  <c r="T3098" i="1"/>
  <c r="S3099" i="1"/>
  <c r="T3099" i="1"/>
  <c r="S3100" i="1"/>
  <c r="W3100" i="1" s="1"/>
  <c r="T3100" i="1"/>
  <c r="S3101" i="1"/>
  <c r="T3101" i="1"/>
  <c r="S3102" i="1"/>
  <c r="W3102" i="1" s="1"/>
  <c r="T3102" i="1"/>
  <c r="S3103" i="1"/>
  <c r="T3103" i="1"/>
  <c r="S3104" i="1"/>
  <c r="W3104" i="1" s="1"/>
  <c r="T3104" i="1"/>
  <c r="S3105" i="1"/>
  <c r="T3105" i="1"/>
  <c r="S3106" i="1"/>
  <c r="W3106" i="1" s="1"/>
  <c r="T3106" i="1"/>
  <c r="S3107" i="1"/>
  <c r="T3107" i="1"/>
  <c r="S3108" i="1"/>
  <c r="W3108" i="1" s="1"/>
  <c r="T3108" i="1"/>
  <c r="S3109" i="1"/>
  <c r="T3109" i="1"/>
  <c r="S3110" i="1"/>
  <c r="W3110" i="1" s="1"/>
  <c r="T3110" i="1"/>
  <c r="S3111" i="1"/>
  <c r="T3111" i="1"/>
  <c r="S3112" i="1"/>
  <c r="W3112" i="1" s="1"/>
  <c r="T3112" i="1"/>
  <c r="S3113" i="1"/>
  <c r="T3113" i="1"/>
  <c r="S3114" i="1"/>
  <c r="W3114" i="1" s="1"/>
  <c r="T3114" i="1"/>
  <c r="S3115" i="1"/>
  <c r="T3115" i="1"/>
  <c r="S3116" i="1"/>
  <c r="W3116" i="1" s="1"/>
  <c r="T3116" i="1"/>
  <c r="S3117" i="1"/>
  <c r="T3117" i="1"/>
  <c r="S3118" i="1"/>
  <c r="W3118" i="1" s="1"/>
  <c r="T3118" i="1"/>
  <c r="S3119" i="1"/>
  <c r="T3119" i="1"/>
  <c r="S3120" i="1"/>
  <c r="W3120" i="1" s="1"/>
  <c r="T3120" i="1"/>
  <c r="S3121" i="1"/>
  <c r="T3121" i="1"/>
  <c r="S3122" i="1"/>
  <c r="W3122" i="1" s="1"/>
  <c r="T3122" i="1"/>
  <c r="S3123" i="1"/>
  <c r="T3123" i="1"/>
  <c r="S3124" i="1"/>
  <c r="W3124" i="1" s="1"/>
  <c r="T3124" i="1"/>
  <c r="S3125" i="1"/>
  <c r="T3125" i="1"/>
  <c r="S3126" i="1"/>
  <c r="W3126" i="1" s="1"/>
  <c r="T3126" i="1"/>
  <c r="S3127" i="1"/>
  <c r="T3127" i="1"/>
  <c r="S3128" i="1"/>
  <c r="W3128" i="1" s="1"/>
  <c r="T3128" i="1"/>
  <c r="S3129" i="1"/>
  <c r="T3129" i="1"/>
  <c r="S3130" i="1"/>
  <c r="W3130" i="1" s="1"/>
  <c r="T3130" i="1"/>
  <c r="S3131" i="1"/>
  <c r="T3131" i="1"/>
  <c r="S3132" i="1"/>
  <c r="W3132" i="1" s="1"/>
  <c r="T3132" i="1"/>
  <c r="S3133" i="1"/>
  <c r="T3133" i="1"/>
  <c r="S3134" i="1"/>
  <c r="W3134" i="1" s="1"/>
  <c r="T3134" i="1"/>
  <c r="S3135" i="1"/>
  <c r="T3135" i="1"/>
  <c r="S3136" i="1"/>
  <c r="W3136" i="1" s="1"/>
  <c r="T3136" i="1"/>
  <c r="S3137" i="1"/>
  <c r="T3137" i="1"/>
  <c r="S3138" i="1"/>
  <c r="W3138" i="1" s="1"/>
  <c r="T3138" i="1"/>
  <c r="S3139" i="1"/>
  <c r="T3139" i="1"/>
  <c r="S3140" i="1"/>
  <c r="W3140" i="1" s="1"/>
  <c r="T3140" i="1"/>
  <c r="S3141" i="1"/>
  <c r="T3141" i="1"/>
  <c r="S3142" i="1"/>
  <c r="W3142" i="1" s="1"/>
  <c r="T3142" i="1"/>
  <c r="S3143" i="1"/>
  <c r="T3143" i="1"/>
  <c r="S3144" i="1"/>
  <c r="W3144" i="1" s="1"/>
  <c r="T3144" i="1"/>
  <c r="S3145" i="1"/>
  <c r="T3145" i="1"/>
  <c r="S3146" i="1"/>
  <c r="W3146" i="1" s="1"/>
  <c r="T3146" i="1"/>
  <c r="S3147" i="1"/>
  <c r="T3147" i="1"/>
  <c r="S3148" i="1"/>
  <c r="W3148" i="1" s="1"/>
  <c r="T3148" i="1"/>
  <c r="S3149" i="1"/>
  <c r="T3149" i="1"/>
  <c r="S3150" i="1"/>
  <c r="W3150" i="1" s="1"/>
  <c r="T3150" i="1"/>
  <c r="S3151" i="1"/>
  <c r="T3151" i="1"/>
  <c r="S3152" i="1"/>
  <c r="W3152" i="1" s="1"/>
  <c r="T3152" i="1"/>
  <c r="S3153" i="1"/>
  <c r="T3153" i="1"/>
  <c r="S3154" i="1"/>
  <c r="W3154" i="1" s="1"/>
  <c r="T3154" i="1"/>
  <c r="S3155" i="1"/>
  <c r="T3155" i="1"/>
  <c r="S3156" i="1"/>
  <c r="W3156" i="1" s="1"/>
  <c r="T3156" i="1"/>
  <c r="S3157" i="1"/>
  <c r="T3157" i="1"/>
  <c r="S3158" i="1"/>
  <c r="W3158" i="1" s="1"/>
  <c r="T3158" i="1"/>
  <c r="S3159" i="1"/>
  <c r="T3159" i="1"/>
  <c r="S3160" i="1"/>
  <c r="W3160" i="1" s="1"/>
  <c r="T3160" i="1"/>
  <c r="S3161" i="1"/>
  <c r="T3161" i="1"/>
  <c r="S3162" i="1"/>
  <c r="W3162" i="1" s="1"/>
  <c r="T3162" i="1"/>
  <c r="S3163" i="1"/>
  <c r="T3163" i="1"/>
  <c r="S3164" i="1"/>
  <c r="W3164" i="1" s="1"/>
  <c r="T3164" i="1"/>
  <c r="S3165" i="1"/>
  <c r="T3165" i="1"/>
  <c r="S3166" i="1"/>
  <c r="W3166" i="1" s="1"/>
  <c r="T3166" i="1"/>
  <c r="S3167" i="1"/>
  <c r="T3167" i="1"/>
  <c r="S3168" i="1"/>
  <c r="W3168" i="1" s="1"/>
  <c r="T3168" i="1"/>
  <c r="S3169" i="1"/>
  <c r="T3169" i="1"/>
  <c r="S3170" i="1"/>
  <c r="W3170" i="1" s="1"/>
  <c r="T3170" i="1"/>
  <c r="S3171" i="1"/>
  <c r="T3171" i="1"/>
  <c r="S3172" i="1"/>
  <c r="W3172" i="1" s="1"/>
  <c r="T3172" i="1"/>
  <c r="S3173" i="1"/>
  <c r="T3173" i="1"/>
  <c r="S3174" i="1"/>
  <c r="W3174" i="1" s="1"/>
  <c r="T3174" i="1"/>
  <c r="S3175" i="1"/>
  <c r="T3175" i="1"/>
  <c r="S3176" i="1"/>
  <c r="W3176" i="1" s="1"/>
  <c r="T3176" i="1"/>
  <c r="S3177" i="1"/>
  <c r="T3177" i="1"/>
  <c r="S3178" i="1"/>
  <c r="W3178" i="1" s="1"/>
  <c r="T3178" i="1"/>
  <c r="S3179" i="1"/>
  <c r="T3179" i="1"/>
  <c r="S3180" i="1"/>
  <c r="W3180" i="1" s="1"/>
  <c r="T3180" i="1"/>
  <c r="S3181" i="1"/>
  <c r="T3181" i="1"/>
  <c r="S3182" i="1"/>
  <c r="W3182" i="1" s="1"/>
  <c r="T3182" i="1"/>
  <c r="S3183" i="1"/>
  <c r="T3183" i="1"/>
  <c r="S3184" i="1"/>
  <c r="W3184" i="1" s="1"/>
  <c r="T3184" i="1"/>
  <c r="S3185" i="1"/>
  <c r="T3185" i="1"/>
  <c r="S3186" i="1"/>
  <c r="W3186" i="1" s="1"/>
  <c r="T3186" i="1"/>
  <c r="S3187" i="1"/>
  <c r="T3187" i="1"/>
  <c r="S3188" i="1"/>
  <c r="W3188" i="1" s="1"/>
  <c r="T3188" i="1"/>
  <c r="S3189" i="1"/>
  <c r="T3189" i="1"/>
  <c r="S3190" i="1"/>
  <c r="W3190" i="1" s="1"/>
  <c r="T3190" i="1"/>
  <c r="S3191" i="1"/>
  <c r="T3191" i="1"/>
  <c r="S3192" i="1"/>
  <c r="W3192" i="1" s="1"/>
  <c r="T3192" i="1"/>
  <c r="S3193" i="1"/>
  <c r="T3193" i="1"/>
  <c r="S3194" i="1"/>
  <c r="W3194" i="1" s="1"/>
  <c r="T3194" i="1"/>
  <c r="S3195" i="1"/>
  <c r="T3195" i="1"/>
  <c r="S3196" i="1"/>
  <c r="W3196" i="1" s="1"/>
  <c r="T3196" i="1"/>
  <c r="S3197" i="1"/>
  <c r="T3197" i="1"/>
  <c r="S3198" i="1"/>
  <c r="W3198" i="1" s="1"/>
  <c r="T3198" i="1"/>
  <c r="S3199" i="1"/>
  <c r="T3199" i="1"/>
  <c r="S3200" i="1"/>
  <c r="W3200" i="1" s="1"/>
  <c r="T3200" i="1"/>
  <c r="S3201" i="1"/>
  <c r="T3201" i="1"/>
  <c r="S3202" i="1"/>
  <c r="W3202" i="1" s="1"/>
  <c r="T3202" i="1"/>
  <c r="S3203" i="1"/>
  <c r="T3203" i="1"/>
  <c r="S3204" i="1"/>
  <c r="W3204" i="1" s="1"/>
  <c r="T3204" i="1"/>
  <c r="S3205" i="1"/>
  <c r="T3205" i="1"/>
  <c r="S3206" i="1"/>
  <c r="W3206" i="1" s="1"/>
  <c r="T3206" i="1"/>
  <c r="S3207" i="1"/>
  <c r="T3207" i="1"/>
  <c r="S3208" i="1"/>
  <c r="W3208" i="1" s="1"/>
  <c r="T3208" i="1"/>
  <c r="S3209" i="1"/>
  <c r="T3209" i="1"/>
  <c r="S3210" i="1"/>
  <c r="W3210" i="1" s="1"/>
  <c r="T3210" i="1"/>
  <c r="S3211" i="1"/>
  <c r="T3211" i="1"/>
  <c r="S3212" i="1"/>
  <c r="W3212" i="1" s="1"/>
  <c r="T3212" i="1"/>
  <c r="S3213" i="1"/>
  <c r="T3213" i="1"/>
  <c r="S3214" i="1"/>
  <c r="W3214" i="1" s="1"/>
  <c r="T3214" i="1"/>
  <c r="S3215" i="1"/>
  <c r="T3215" i="1"/>
  <c r="S3216" i="1"/>
  <c r="W3216" i="1" s="1"/>
  <c r="T3216" i="1"/>
  <c r="S3217" i="1"/>
  <c r="T3217" i="1"/>
  <c r="S3218" i="1"/>
  <c r="W3218" i="1" s="1"/>
  <c r="T3218" i="1"/>
  <c r="S3219" i="1"/>
  <c r="T3219" i="1"/>
  <c r="S3220" i="1"/>
  <c r="W3220" i="1" s="1"/>
  <c r="T3220" i="1"/>
  <c r="S3221" i="1"/>
  <c r="T3221" i="1"/>
  <c r="S3222" i="1"/>
  <c r="W3222" i="1" s="1"/>
  <c r="T3222" i="1"/>
  <c r="S3223" i="1"/>
  <c r="T3223" i="1"/>
  <c r="S3224" i="1"/>
  <c r="W3224" i="1" s="1"/>
  <c r="T3224" i="1"/>
  <c r="S3225" i="1"/>
  <c r="T3225" i="1"/>
  <c r="S3226" i="1"/>
  <c r="W3226" i="1" s="1"/>
  <c r="T3226" i="1"/>
  <c r="S3227" i="1"/>
  <c r="T3227" i="1"/>
  <c r="S3228" i="1"/>
  <c r="W3228" i="1" s="1"/>
  <c r="T3228" i="1"/>
  <c r="S3229" i="1"/>
  <c r="T3229" i="1"/>
  <c r="S3230" i="1"/>
  <c r="W3230" i="1" s="1"/>
  <c r="T3230" i="1"/>
  <c r="S3231" i="1"/>
  <c r="T3231" i="1"/>
  <c r="S3232" i="1"/>
  <c r="W3232" i="1" s="1"/>
  <c r="T3232" i="1"/>
  <c r="S3233" i="1"/>
  <c r="T3233" i="1"/>
  <c r="S3234" i="1"/>
  <c r="W3234" i="1" s="1"/>
  <c r="T3234" i="1"/>
  <c r="S3235" i="1"/>
  <c r="T3235" i="1"/>
  <c r="S3236" i="1"/>
  <c r="W3236" i="1" s="1"/>
  <c r="T3236" i="1"/>
  <c r="S3237" i="1"/>
  <c r="T3237" i="1"/>
  <c r="S3238" i="1"/>
  <c r="W3238" i="1" s="1"/>
  <c r="T3238" i="1"/>
  <c r="S3239" i="1"/>
  <c r="T3239" i="1"/>
  <c r="S3240" i="1"/>
  <c r="W3240" i="1" s="1"/>
  <c r="T3240" i="1"/>
  <c r="S3241" i="1"/>
  <c r="T3241" i="1"/>
  <c r="S3242" i="1"/>
  <c r="W3242" i="1" s="1"/>
  <c r="T3242" i="1"/>
  <c r="S3243" i="1"/>
  <c r="T3243" i="1"/>
  <c r="S3244" i="1"/>
  <c r="W3244" i="1" s="1"/>
  <c r="T3244" i="1"/>
  <c r="S3245" i="1"/>
  <c r="T3245" i="1"/>
  <c r="S3246" i="1"/>
  <c r="W3246" i="1" s="1"/>
  <c r="T3246" i="1"/>
  <c r="S3247" i="1"/>
  <c r="T3247" i="1"/>
  <c r="S3248" i="1"/>
  <c r="W3248" i="1" s="1"/>
  <c r="T3248" i="1"/>
  <c r="S3249" i="1"/>
  <c r="T3249" i="1"/>
  <c r="S3250" i="1"/>
  <c r="W3250" i="1" s="1"/>
  <c r="T3250" i="1"/>
  <c r="S3251" i="1"/>
  <c r="T3251" i="1"/>
  <c r="S3252" i="1"/>
  <c r="W3252" i="1" s="1"/>
  <c r="T3252" i="1"/>
  <c r="S3253" i="1"/>
  <c r="T3253" i="1"/>
  <c r="S3254" i="1"/>
  <c r="W3254" i="1" s="1"/>
  <c r="T3254" i="1"/>
  <c r="S3255" i="1"/>
  <c r="T3255" i="1"/>
  <c r="S3256" i="1"/>
  <c r="W3256" i="1" s="1"/>
  <c r="T3256" i="1"/>
  <c r="S3257" i="1"/>
  <c r="T3257" i="1"/>
  <c r="S3258" i="1"/>
  <c r="W3258" i="1" s="1"/>
  <c r="T3258" i="1"/>
  <c r="S3259" i="1"/>
  <c r="T3259" i="1"/>
  <c r="S3260" i="1"/>
  <c r="W3260" i="1" s="1"/>
  <c r="T3260" i="1"/>
  <c r="S3261" i="1"/>
  <c r="T3261" i="1"/>
  <c r="S3262" i="1"/>
  <c r="W3262" i="1" s="1"/>
  <c r="T3262" i="1"/>
  <c r="S3263" i="1"/>
  <c r="T3263" i="1"/>
  <c r="S3264" i="1"/>
  <c r="W3264" i="1" s="1"/>
  <c r="T3264" i="1"/>
  <c r="S3265" i="1"/>
  <c r="T3265" i="1"/>
  <c r="S3266" i="1"/>
  <c r="W3266" i="1" s="1"/>
  <c r="T3266" i="1"/>
  <c r="S3267" i="1"/>
  <c r="T3267" i="1"/>
  <c r="S3268" i="1"/>
  <c r="W3268" i="1" s="1"/>
  <c r="T3268" i="1"/>
  <c r="S3269" i="1"/>
  <c r="T3269" i="1"/>
  <c r="S3270" i="1"/>
  <c r="W3270" i="1" s="1"/>
  <c r="T3270" i="1"/>
  <c r="S3271" i="1"/>
  <c r="T3271" i="1"/>
  <c r="S3272" i="1"/>
  <c r="W3272" i="1" s="1"/>
  <c r="T3272" i="1"/>
  <c r="S3273" i="1"/>
  <c r="T3273" i="1"/>
  <c r="S3274" i="1"/>
  <c r="W3274" i="1" s="1"/>
  <c r="T3274" i="1"/>
  <c r="S3275" i="1"/>
  <c r="T3275" i="1"/>
  <c r="S3276" i="1"/>
  <c r="W3276" i="1" s="1"/>
  <c r="T3276" i="1"/>
  <c r="S3277" i="1"/>
  <c r="T3277" i="1"/>
  <c r="S3278" i="1"/>
  <c r="W3278" i="1" s="1"/>
  <c r="T3278" i="1"/>
  <c r="S3279" i="1"/>
  <c r="T3279" i="1"/>
  <c r="S3280" i="1"/>
  <c r="W3280" i="1" s="1"/>
  <c r="T3280" i="1"/>
  <c r="S3281" i="1"/>
  <c r="T3281" i="1"/>
  <c r="S3282" i="1"/>
  <c r="W3282" i="1" s="1"/>
  <c r="T3282" i="1"/>
  <c r="S3283" i="1"/>
  <c r="T3283" i="1"/>
  <c r="S3284" i="1"/>
  <c r="W3284" i="1" s="1"/>
  <c r="T3284" i="1"/>
  <c r="S3285" i="1"/>
  <c r="T3285" i="1"/>
  <c r="S3286" i="1"/>
  <c r="W3286" i="1" s="1"/>
  <c r="T3286" i="1"/>
  <c r="S3287" i="1"/>
  <c r="T3287" i="1"/>
  <c r="S3288" i="1"/>
  <c r="W3288" i="1" s="1"/>
  <c r="T3288" i="1"/>
  <c r="S3289" i="1"/>
  <c r="T3289" i="1"/>
  <c r="S3290" i="1"/>
  <c r="W3290" i="1" s="1"/>
  <c r="T3290" i="1"/>
  <c r="S3291" i="1"/>
  <c r="T3291" i="1"/>
  <c r="S3292" i="1"/>
  <c r="W3292" i="1" s="1"/>
  <c r="T3292" i="1"/>
  <c r="S3293" i="1"/>
  <c r="T3293" i="1"/>
  <c r="S3294" i="1"/>
  <c r="W3294" i="1" s="1"/>
  <c r="T3294" i="1"/>
  <c r="S3295" i="1"/>
  <c r="T3295" i="1"/>
  <c r="S3296" i="1"/>
  <c r="W3296" i="1" s="1"/>
  <c r="T3296" i="1"/>
  <c r="S4105" i="1"/>
  <c r="T4105" i="1"/>
  <c r="S4106" i="1"/>
  <c r="W4106" i="1" s="1"/>
  <c r="T4106" i="1"/>
  <c r="S4107" i="1"/>
  <c r="T4107" i="1"/>
  <c r="S4108" i="1"/>
  <c r="W4108" i="1" s="1"/>
  <c r="T4108" i="1"/>
  <c r="S4109" i="1"/>
  <c r="T4109" i="1"/>
  <c r="S4110" i="1"/>
  <c r="W4110" i="1" s="1"/>
  <c r="T4110" i="1"/>
  <c r="S4111" i="1"/>
  <c r="T4111" i="1"/>
  <c r="S4112" i="1"/>
  <c r="W4112" i="1" s="1"/>
  <c r="T4112" i="1"/>
  <c r="S4113" i="1"/>
  <c r="T4113" i="1"/>
  <c r="S4114" i="1"/>
  <c r="W4114" i="1" s="1"/>
  <c r="T4114" i="1"/>
  <c r="S4115" i="1"/>
  <c r="T4115" i="1"/>
  <c r="S3297" i="1"/>
  <c r="W3297" i="1" s="1"/>
  <c r="T3297" i="1"/>
  <c r="S3298" i="1"/>
  <c r="T3298" i="1"/>
  <c r="S3299" i="1"/>
  <c r="W3299" i="1" s="1"/>
  <c r="T3299" i="1"/>
  <c r="S3300" i="1"/>
  <c r="T3300" i="1"/>
  <c r="S3301" i="1"/>
  <c r="W3301" i="1" s="1"/>
  <c r="T3301" i="1"/>
  <c r="S3302" i="1"/>
  <c r="T3302" i="1"/>
  <c r="S3303" i="1"/>
  <c r="W3303" i="1" s="1"/>
  <c r="T3303" i="1"/>
  <c r="S3304" i="1"/>
  <c r="T3304" i="1"/>
  <c r="S3305" i="1"/>
  <c r="W3305" i="1" s="1"/>
  <c r="T3305" i="1"/>
  <c r="S3306" i="1"/>
  <c r="T3306" i="1"/>
  <c r="S3307" i="1"/>
  <c r="W3307" i="1" s="1"/>
  <c r="T3307" i="1"/>
  <c r="S3308" i="1"/>
  <c r="T3308" i="1"/>
  <c r="S3309" i="1"/>
  <c r="W3309" i="1" s="1"/>
  <c r="T3309" i="1"/>
  <c r="S3310" i="1"/>
  <c r="T3310" i="1"/>
  <c r="S3311" i="1"/>
  <c r="W3311" i="1" s="1"/>
  <c r="T3311" i="1"/>
  <c r="S3312" i="1"/>
  <c r="T3312" i="1"/>
  <c r="S3313" i="1"/>
  <c r="W3313" i="1" s="1"/>
  <c r="T3313" i="1"/>
  <c r="S3314" i="1"/>
  <c r="T3314" i="1"/>
  <c r="S3315" i="1"/>
  <c r="W3315" i="1" s="1"/>
  <c r="T3315" i="1"/>
  <c r="S3316" i="1"/>
  <c r="T3316" i="1"/>
  <c r="S3317" i="1"/>
  <c r="W3317" i="1" s="1"/>
  <c r="T3317" i="1"/>
  <c r="S3318" i="1"/>
  <c r="T3318" i="1"/>
  <c r="S3319" i="1"/>
  <c r="W3319" i="1" s="1"/>
  <c r="T3319" i="1"/>
  <c r="S3320" i="1"/>
  <c r="T3320" i="1"/>
  <c r="S3321" i="1"/>
  <c r="W3321" i="1" s="1"/>
  <c r="T3321" i="1"/>
  <c r="S3322" i="1"/>
  <c r="T3322" i="1"/>
  <c r="S3323" i="1"/>
  <c r="W3323" i="1" s="1"/>
  <c r="T3323" i="1"/>
  <c r="S3324" i="1"/>
  <c r="T3324" i="1"/>
  <c r="S3325" i="1"/>
  <c r="W3325" i="1" s="1"/>
  <c r="T3325" i="1"/>
  <c r="S3326" i="1"/>
  <c r="T3326" i="1"/>
  <c r="S3327" i="1"/>
  <c r="W3327" i="1" s="1"/>
  <c r="T3327" i="1"/>
  <c r="S3328" i="1"/>
  <c r="T3328" i="1"/>
  <c r="S3329" i="1"/>
  <c r="W3329" i="1" s="1"/>
  <c r="T3329" i="1"/>
  <c r="S3330" i="1"/>
  <c r="T3330" i="1"/>
  <c r="S3331" i="1"/>
  <c r="W3331" i="1" s="1"/>
  <c r="T3331" i="1"/>
  <c r="S3332" i="1"/>
  <c r="T3332" i="1"/>
  <c r="S3333" i="1"/>
  <c r="W3333" i="1" s="1"/>
  <c r="T3333" i="1"/>
  <c r="S3334" i="1"/>
  <c r="T3334" i="1"/>
  <c r="S3335" i="1"/>
  <c r="W3335" i="1" s="1"/>
  <c r="T3335" i="1"/>
  <c r="S3336" i="1"/>
  <c r="T3336" i="1"/>
  <c r="S3337" i="1"/>
  <c r="W3337" i="1" s="1"/>
  <c r="T3337" i="1"/>
  <c r="S3338" i="1"/>
  <c r="T3338" i="1"/>
  <c r="S3339" i="1"/>
  <c r="W3339" i="1" s="1"/>
  <c r="T3339" i="1"/>
  <c r="S3340" i="1"/>
  <c r="T3340" i="1"/>
  <c r="S3341" i="1"/>
  <c r="W3341" i="1" s="1"/>
  <c r="T3341" i="1"/>
  <c r="S3342" i="1"/>
  <c r="T3342" i="1"/>
  <c r="S3343" i="1"/>
  <c r="W3343" i="1" s="1"/>
  <c r="T3343" i="1"/>
  <c r="S3344" i="1"/>
  <c r="T3344" i="1"/>
  <c r="S3345" i="1"/>
  <c r="W3345" i="1" s="1"/>
  <c r="T3345" i="1"/>
  <c r="S3346" i="1"/>
  <c r="T3346" i="1"/>
  <c r="S3347" i="1"/>
  <c r="W3347" i="1" s="1"/>
  <c r="T3347" i="1"/>
  <c r="S3348" i="1"/>
  <c r="T3348" i="1"/>
  <c r="S3349" i="1"/>
  <c r="W3349" i="1" s="1"/>
  <c r="T3349" i="1"/>
  <c r="S3350" i="1"/>
  <c r="T3350" i="1"/>
  <c r="S3351" i="1"/>
  <c r="W3351" i="1" s="1"/>
  <c r="T3351" i="1"/>
  <c r="S3352" i="1"/>
  <c r="T3352" i="1"/>
  <c r="S3353" i="1"/>
  <c r="W3353" i="1" s="1"/>
  <c r="T3353" i="1"/>
  <c r="S3354" i="1"/>
  <c r="T3354" i="1"/>
  <c r="S3355" i="1"/>
  <c r="W3355" i="1" s="1"/>
  <c r="T3355" i="1"/>
  <c r="S3356" i="1"/>
  <c r="T3356" i="1"/>
  <c r="S3357" i="1"/>
  <c r="W3357" i="1" s="1"/>
  <c r="T3357" i="1"/>
  <c r="S3358" i="1"/>
  <c r="T3358" i="1"/>
  <c r="S3359" i="1"/>
  <c r="W3359" i="1" s="1"/>
  <c r="T3359" i="1"/>
  <c r="S3360" i="1"/>
  <c r="T3360" i="1"/>
  <c r="S3361" i="1"/>
  <c r="W3361" i="1" s="1"/>
  <c r="T3361" i="1"/>
  <c r="S3362" i="1"/>
  <c r="T3362" i="1"/>
  <c r="S3363" i="1"/>
  <c r="W3363" i="1" s="1"/>
  <c r="T3363" i="1"/>
  <c r="S3364" i="1"/>
  <c r="T3364" i="1"/>
  <c r="S3365" i="1"/>
  <c r="W3365" i="1" s="1"/>
  <c r="T3365" i="1"/>
  <c r="S3366" i="1"/>
  <c r="T3366" i="1"/>
  <c r="S3367" i="1"/>
  <c r="W3367" i="1" s="1"/>
  <c r="T3367" i="1"/>
  <c r="S3368" i="1"/>
  <c r="T3368" i="1"/>
  <c r="S3369" i="1"/>
  <c r="W3369" i="1" s="1"/>
  <c r="T3369" i="1"/>
  <c r="S3370" i="1"/>
  <c r="T3370" i="1"/>
  <c r="S3371" i="1"/>
  <c r="W3371" i="1" s="1"/>
  <c r="T3371" i="1"/>
  <c r="S3372" i="1"/>
  <c r="T3372" i="1"/>
  <c r="S3373" i="1"/>
  <c r="W3373" i="1" s="1"/>
  <c r="T3373" i="1"/>
  <c r="S3374" i="1"/>
  <c r="T3374" i="1"/>
  <c r="S3375" i="1"/>
  <c r="W3375" i="1" s="1"/>
  <c r="T3375" i="1"/>
  <c r="S3376" i="1"/>
  <c r="T3376" i="1"/>
  <c r="S3377" i="1"/>
  <c r="W3377" i="1" s="1"/>
  <c r="T3377" i="1"/>
  <c r="S3378" i="1"/>
  <c r="T3378" i="1"/>
  <c r="S3379" i="1"/>
  <c r="W3379" i="1" s="1"/>
  <c r="T3379" i="1"/>
  <c r="S3380" i="1"/>
  <c r="T3380" i="1"/>
  <c r="S3381" i="1"/>
  <c r="W3381" i="1" s="1"/>
  <c r="T3381" i="1"/>
  <c r="S3382" i="1"/>
  <c r="T3382" i="1"/>
  <c r="S3383" i="1"/>
  <c r="W3383" i="1" s="1"/>
  <c r="T3383" i="1"/>
  <c r="S3384" i="1"/>
  <c r="T3384" i="1"/>
  <c r="S3385" i="1"/>
  <c r="W3385" i="1" s="1"/>
  <c r="T3385" i="1"/>
  <c r="S3386" i="1"/>
  <c r="T3386" i="1"/>
  <c r="S3387" i="1"/>
  <c r="W3387" i="1" s="1"/>
  <c r="T3387" i="1"/>
  <c r="S3388" i="1"/>
  <c r="T3388" i="1"/>
  <c r="S3389" i="1"/>
  <c r="W3389" i="1" s="1"/>
  <c r="T3389" i="1"/>
  <c r="S3390" i="1"/>
  <c r="T3390" i="1"/>
  <c r="S3391" i="1"/>
  <c r="W3391" i="1" s="1"/>
  <c r="T3391" i="1"/>
  <c r="S3392" i="1"/>
  <c r="T3392" i="1"/>
  <c r="S3393" i="1"/>
  <c r="W3393" i="1" s="1"/>
  <c r="T3393" i="1"/>
  <c r="S3394" i="1"/>
  <c r="T3394" i="1"/>
  <c r="S3395" i="1"/>
  <c r="W3395" i="1" s="1"/>
  <c r="T3395" i="1"/>
  <c r="S3396" i="1"/>
  <c r="T3396" i="1"/>
  <c r="S3397" i="1"/>
  <c r="W3397" i="1" s="1"/>
  <c r="T3397" i="1"/>
  <c r="S3398" i="1"/>
  <c r="T3398" i="1"/>
  <c r="S3399" i="1"/>
  <c r="W3399" i="1" s="1"/>
  <c r="T3399" i="1"/>
  <c r="S3400" i="1"/>
  <c r="T3400" i="1"/>
  <c r="S3401" i="1"/>
  <c r="W3401" i="1" s="1"/>
  <c r="T3401" i="1"/>
  <c r="S3402" i="1"/>
  <c r="T3402" i="1"/>
  <c r="S3403" i="1"/>
  <c r="W3403" i="1" s="1"/>
  <c r="T3403" i="1"/>
  <c r="S3404" i="1"/>
  <c r="T3404" i="1"/>
  <c r="S3405" i="1"/>
  <c r="W3405" i="1" s="1"/>
  <c r="T3405" i="1"/>
  <c r="S3406" i="1"/>
  <c r="T3406" i="1"/>
  <c r="S3407" i="1"/>
  <c r="W3407" i="1" s="1"/>
  <c r="T3407" i="1"/>
  <c r="S3408" i="1"/>
  <c r="T3408" i="1"/>
  <c r="S3409" i="1"/>
  <c r="W3409" i="1" s="1"/>
  <c r="T3409" i="1"/>
  <c r="S3410" i="1"/>
  <c r="T3410" i="1"/>
  <c r="S3411" i="1"/>
  <c r="W3411" i="1" s="1"/>
  <c r="T3411" i="1"/>
  <c r="S3412" i="1"/>
  <c r="T3412" i="1"/>
  <c r="S3413" i="1"/>
  <c r="W3413" i="1" s="1"/>
  <c r="T3413" i="1"/>
  <c r="S3414" i="1"/>
  <c r="T3414" i="1"/>
  <c r="S3415" i="1"/>
  <c r="W3415" i="1" s="1"/>
  <c r="T3415" i="1"/>
  <c r="S3416" i="1"/>
  <c r="T3416" i="1"/>
  <c r="S3417" i="1"/>
  <c r="W3417" i="1" s="1"/>
  <c r="T3417" i="1"/>
  <c r="S3418" i="1"/>
  <c r="T3418" i="1"/>
  <c r="S3419" i="1"/>
  <c r="W3419" i="1" s="1"/>
  <c r="T3419" i="1"/>
  <c r="S3420" i="1"/>
  <c r="T3420" i="1"/>
  <c r="S3421" i="1"/>
  <c r="W3421" i="1" s="1"/>
  <c r="T3421" i="1"/>
  <c r="S3422" i="1"/>
  <c r="T3422" i="1"/>
  <c r="S3423" i="1"/>
  <c r="W3423" i="1" s="1"/>
  <c r="T3423" i="1"/>
  <c r="S3424" i="1"/>
  <c r="T3424" i="1"/>
  <c r="S3425" i="1"/>
  <c r="W3425" i="1" s="1"/>
  <c r="T3425" i="1"/>
  <c r="S3426" i="1"/>
  <c r="T3426" i="1"/>
  <c r="S3427" i="1"/>
  <c r="W3427" i="1" s="1"/>
  <c r="T3427" i="1"/>
  <c r="S3428" i="1"/>
  <c r="T3428" i="1"/>
  <c r="S3429" i="1"/>
  <c r="W3429" i="1" s="1"/>
  <c r="T3429" i="1"/>
  <c r="S3430" i="1"/>
  <c r="T3430" i="1"/>
  <c r="S3431" i="1"/>
  <c r="W3431" i="1" s="1"/>
  <c r="T3431" i="1"/>
  <c r="S3432" i="1"/>
  <c r="T3432" i="1"/>
  <c r="S3433" i="1"/>
  <c r="W3433" i="1" s="1"/>
  <c r="T3433" i="1"/>
  <c r="S3434" i="1"/>
  <c r="T3434" i="1"/>
  <c r="S3435" i="1"/>
  <c r="W3435" i="1" s="1"/>
  <c r="T3435" i="1"/>
  <c r="S3436" i="1"/>
  <c r="T3436" i="1"/>
  <c r="S3437" i="1"/>
  <c r="W3437" i="1" s="1"/>
  <c r="T3437" i="1"/>
  <c r="S3438" i="1"/>
  <c r="T3438" i="1"/>
  <c r="S3439" i="1"/>
  <c r="W3439" i="1" s="1"/>
  <c r="T3439" i="1"/>
  <c r="S3440" i="1"/>
  <c r="T3440" i="1"/>
  <c r="S3441" i="1"/>
  <c r="W3441" i="1" s="1"/>
  <c r="T3441" i="1"/>
  <c r="S3442" i="1"/>
  <c r="T3442" i="1"/>
  <c r="S3443" i="1"/>
  <c r="W3443" i="1" s="1"/>
  <c r="T3443" i="1"/>
  <c r="S3444" i="1"/>
  <c r="T3444" i="1"/>
  <c r="S3445" i="1"/>
  <c r="W3445" i="1" s="1"/>
  <c r="T3445" i="1"/>
  <c r="S3446" i="1"/>
  <c r="T3446" i="1"/>
  <c r="S3447" i="1"/>
  <c r="W3447" i="1" s="1"/>
  <c r="T3447" i="1"/>
  <c r="S3448" i="1"/>
  <c r="T3448" i="1"/>
  <c r="S3449" i="1"/>
  <c r="W3449" i="1" s="1"/>
  <c r="T3449" i="1"/>
  <c r="S3450" i="1"/>
  <c r="T3450" i="1"/>
  <c r="S3451" i="1"/>
  <c r="W3451" i="1" s="1"/>
  <c r="T3451" i="1"/>
  <c r="S3452" i="1"/>
  <c r="T3452" i="1"/>
  <c r="S3453" i="1"/>
  <c r="W3453" i="1" s="1"/>
  <c r="T3453" i="1"/>
  <c r="S3454" i="1"/>
  <c r="T3454" i="1"/>
  <c r="S3455" i="1"/>
  <c r="W3455" i="1" s="1"/>
  <c r="T3455" i="1"/>
  <c r="S3456" i="1"/>
  <c r="T3456" i="1"/>
  <c r="S3457" i="1"/>
  <c r="W3457" i="1" s="1"/>
  <c r="T3457" i="1"/>
  <c r="S3458" i="1"/>
  <c r="T3458" i="1"/>
  <c r="S3459" i="1"/>
  <c r="W3459" i="1" s="1"/>
  <c r="T3459" i="1"/>
  <c r="S3460" i="1"/>
  <c r="T3460" i="1"/>
  <c r="S3461" i="1"/>
  <c r="W3461" i="1" s="1"/>
  <c r="T3461" i="1"/>
  <c r="S3462" i="1"/>
  <c r="T3462" i="1"/>
  <c r="S3463" i="1"/>
  <c r="W3463" i="1" s="1"/>
  <c r="T3463" i="1"/>
  <c r="S3464" i="1"/>
  <c r="T3464" i="1"/>
  <c r="S3465" i="1"/>
  <c r="W3465" i="1" s="1"/>
  <c r="T3465" i="1"/>
  <c r="S3466" i="1"/>
  <c r="T3466" i="1"/>
  <c r="S3467" i="1"/>
  <c r="W3467" i="1" s="1"/>
  <c r="T3467" i="1"/>
  <c r="S3468" i="1"/>
  <c r="T3468" i="1"/>
  <c r="S3469" i="1"/>
  <c r="W3469" i="1" s="1"/>
  <c r="T3469" i="1"/>
  <c r="S3470" i="1"/>
  <c r="T3470" i="1"/>
  <c r="S3471" i="1"/>
  <c r="W3471" i="1" s="1"/>
  <c r="T3471" i="1"/>
  <c r="S3472" i="1"/>
  <c r="T3472" i="1"/>
  <c r="S3473" i="1"/>
  <c r="W3473" i="1" s="1"/>
  <c r="T3473" i="1"/>
  <c r="S3474" i="1"/>
  <c r="T3474" i="1"/>
  <c r="S3475" i="1"/>
  <c r="W3475" i="1" s="1"/>
  <c r="T3475" i="1"/>
  <c r="S3476" i="1"/>
  <c r="T3476" i="1"/>
  <c r="S3477" i="1"/>
  <c r="W3477" i="1" s="1"/>
  <c r="T3477" i="1"/>
  <c r="S3478" i="1"/>
  <c r="T3478" i="1"/>
  <c r="S3479" i="1"/>
  <c r="W3479" i="1" s="1"/>
  <c r="T3479" i="1"/>
  <c r="S3480" i="1"/>
  <c r="T3480" i="1"/>
  <c r="S3481" i="1"/>
  <c r="W3481" i="1" s="1"/>
  <c r="T3481" i="1"/>
  <c r="S3482" i="1"/>
  <c r="T3482" i="1"/>
  <c r="S3483" i="1"/>
  <c r="W3483" i="1" s="1"/>
  <c r="T3483" i="1"/>
  <c r="S3484" i="1"/>
  <c r="T3484" i="1"/>
  <c r="S3485" i="1"/>
  <c r="W3485" i="1" s="1"/>
  <c r="T3485" i="1"/>
  <c r="S3486" i="1"/>
  <c r="T3486" i="1"/>
  <c r="S3487" i="1"/>
  <c r="W3487" i="1" s="1"/>
  <c r="T3487" i="1"/>
  <c r="S3488" i="1"/>
  <c r="T3488" i="1"/>
  <c r="S3489" i="1"/>
  <c r="W3489" i="1" s="1"/>
  <c r="T3489" i="1"/>
  <c r="S3490" i="1"/>
  <c r="T3490" i="1"/>
  <c r="S3491" i="1"/>
  <c r="W3491" i="1" s="1"/>
  <c r="T3491" i="1"/>
  <c r="S3492" i="1"/>
  <c r="T3492" i="1"/>
  <c r="S3493" i="1"/>
  <c r="W3493" i="1" s="1"/>
  <c r="T3493" i="1"/>
  <c r="S3494" i="1"/>
  <c r="T3494" i="1"/>
  <c r="S3495" i="1"/>
  <c r="W3495" i="1" s="1"/>
  <c r="T3495" i="1"/>
  <c r="S3496" i="1"/>
  <c r="T3496" i="1"/>
  <c r="S3497" i="1"/>
  <c r="W3497" i="1" s="1"/>
  <c r="T3497" i="1"/>
  <c r="S3498" i="1"/>
  <c r="T3498" i="1"/>
  <c r="S3499" i="1"/>
  <c r="W3499" i="1" s="1"/>
  <c r="T3499" i="1"/>
  <c r="S3500" i="1"/>
  <c r="T3500" i="1"/>
  <c r="S3501" i="1"/>
  <c r="W3501" i="1" s="1"/>
  <c r="T3501" i="1"/>
  <c r="S3502" i="1"/>
  <c r="T3502" i="1"/>
  <c r="S3503" i="1"/>
  <c r="W3503" i="1" s="1"/>
  <c r="T3503" i="1"/>
  <c r="S3504" i="1"/>
  <c r="T3504" i="1"/>
  <c r="S3505" i="1"/>
  <c r="W3505" i="1" s="1"/>
  <c r="T3505" i="1"/>
  <c r="S3506" i="1"/>
  <c r="T3506" i="1"/>
  <c r="S3507" i="1"/>
  <c r="W3507" i="1" s="1"/>
  <c r="T3507" i="1"/>
  <c r="S3508" i="1"/>
  <c r="T3508" i="1"/>
  <c r="S3509" i="1"/>
  <c r="W3509" i="1" s="1"/>
  <c r="T3509" i="1"/>
  <c r="S3510" i="1"/>
  <c r="T3510" i="1"/>
  <c r="S3511" i="1"/>
  <c r="W3511" i="1" s="1"/>
  <c r="T3511" i="1"/>
  <c r="S3512" i="1"/>
  <c r="T3512" i="1"/>
  <c r="S3513" i="1"/>
  <c r="W3513" i="1" s="1"/>
  <c r="T3513" i="1"/>
  <c r="S3514" i="1"/>
  <c r="T3514" i="1"/>
  <c r="S3515" i="1"/>
  <c r="W3515" i="1" s="1"/>
  <c r="T3515" i="1"/>
  <c r="S3516" i="1"/>
  <c r="T3516" i="1"/>
  <c r="S3517" i="1"/>
  <c r="W3517" i="1" s="1"/>
  <c r="T3517" i="1"/>
  <c r="S3518" i="1"/>
  <c r="T3518" i="1"/>
  <c r="S3519" i="1"/>
  <c r="W3519" i="1" s="1"/>
  <c r="T3519" i="1"/>
  <c r="S3520" i="1"/>
  <c r="T3520" i="1"/>
  <c r="S3521" i="1"/>
  <c r="W3521" i="1" s="1"/>
  <c r="T3521" i="1"/>
  <c r="S3522" i="1"/>
  <c r="T3522" i="1"/>
  <c r="S3523" i="1"/>
  <c r="W3523" i="1" s="1"/>
  <c r="T3523" i="1"/>
  <c r="S3524" i="1"/>
  <c r="T3524" i="1"/>
  <c r="S3525" i="1"/>
  <c r="W3525" i="1" s="1"/>
  <c r="T3525" i="1"/>
  <c r="S3526" i="1"/>
  <c r="T3526" i="1"/>
  <c r="S3527" i="1"/>
  <c r="W3527" i="1" s="1"/>
  <c r="T3527" i="1"/>
  <c r="S3528" i="1"/>
  <c r="T3528" i="1"/>
  <c r="S3529" i="1"/>
  <c r="W3529" i="1" s="1"/>
  <c r="T3529" i="1"/>
  <c r="S3530" i="1"/>
  <c r="T3530" i="1"/>
  <c r="S3531" i="1"/>
  <c r="W3531" i="1" s="1"/>
  <c r="T3531" i="1"/>
  <c r="S3532" i="1"/>
  <c r="T3532" i="1"/>
  <c r="S3533" i="1"/>
  <c r="W3533" i="1" s="1"/>
  <c r="T3533" i="1"/>
  <c r="S3534" i="1"/>
  <c r="T3534" i="1"/>
  <c r="S3535" i="1"/>
  <c r="W3535" i="1" s="1"/>
  <c r="T3535" i="1"/>
  <c r="S3536" i="1"/>
  <c r="T3536" i="1"/>
  <c r="S3537" i="1"/>
  <c r="W3537" i="1" s="1"/>
  <c r="T3537" i="1"/>
  <c r="S3538" i="1"/>
  <c r="T3538" i="1"/>
  <c r="S3539" i="1"/>
  <c r="W3539" i="1" s="1"/>
  <c r="T3539" i="1"/>
  <c r="S3540" i="1"/>
  <c r="T3540" i="1"/>
  <c r="S3541" i="1"/>
  <c r="W3541" i="1" s="1"/>
  <c r="T3541" i="1"/>
  <c r="S3542" i="1"/>
  <c r="T3542" i="1"/>
  <c r="S3543" i="1"/>
  <c r="W3543" i="1" s="1"/>
  <c r="T3543" i="1"/>
  <c r="S3544" i="1"/>
  <c r="T3544" i="1"/>
  <c r="S3545" i="1"/>
  <c r="W3545" i="1" s="1"/>
  <c r="T3545" i="1"/>
  <c r="S3546" i="1"/>
  <c r="T3546" i="1"/>
  <c r="S3547" i="1"/>
  <c r="W3547" i="1" s="1"/>
  <c r="T3547" i="1"/>
  <c r="S3548" i="1"/>
  <c r="T3548" i="1"/>
  <c r="S3549" i="1"/>
  <c r="W3549" i="1" s="1"/>
  <c r="T3549" i="1"/>
  <c r="S3550" i="1"/>
  <c r="T3550" i="1"/>
  <c r="S3551" i="1"/>
  <c r="W3551" i="1" s="1"/>
  <c r="T3551" i="1"/>
  <c r="S3552" i="1"/>
  <c r="T3552" i="1"/>
  <c r="S3553" i="1"/>
  <c r="W3553" i="1" s="1"/>
  <c r="T3553" i="1"/>
  <c r="S3554" i="1"/>
  <c r="T3554" i="1"/>
  <c r="S3555" i="1"/>
  <c r="W3555" i="1" s="1"/>
  <c r="T3555" i="1"/>
  <c r="S3556" i="1"/>
  <c r="T3556" i="1"/>
  <c r="S3557" i="1"/>
  <c r="W3557" i="1" s="1"/>
  <c r="T3557" i="1"/>
  <c r="S3558" i="1"/>
  <c r="T3558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3679" i="1"/>
  <c r="P3680" i="1"/>
  <c r="P723" i="1"/>
  <c r="P3681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3682" i="1"/>
  <c r="P3683" i="1"/>
  <c r="P900" i="1"/>
  <c r="P3684" i="1"/>
  <c r="P3685" i="1"/>
  <c r="P3686" i="1"/>
  <c r="P3687" i="1"/>
  <c r="P3688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3729" i="1"/>
  <c r="P3730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1311" i="1"/>
  <c r="P3789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3916" i="1"/>
  <c r="P1829" i="1"/>
  <c r="P1830" i="1"/>
  <c r="P3917" i="1"/>
  <c r="P1831" i="1"/>
  <c r="P1832" i="1"/>
  <c r="P1833" i="1"/>
  <c r="P1834" i="1"/>
  <c r="P1835" i="1"/>
  <c r="P1836" i="1"/>
  <c r="P1837" i="1"/>
  <c r="P1838" i="1"/>
  <c r="P1839" i="1"/>
  <c r="P1840" i="1"/>
  <c r="P1841" i="1"/>
  <c r="P3918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1943" i="1"/>
  <c r="P1944" i="1"/>
  <c r="P1945" i="1"/>
  <c r="P1946" i="1"/>
  <c r="P1947" i="1"/>
  <c r="P194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2209" i="1"/>
  <c r="P3967" i="1"/>
  <c r="P3968" i="1"/>
  <c r="P3969" i="1"/>
  <c r="P3970" i="1"/>
  <c r="P3971" i="1"/>
  <c r="P3972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3973" i="1"/>
  <c r="P3974" i="1"/>
  <c r="P3975" i="1"/>
  <c r="P3976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3977" i="1"/>
  <c r="P3978" i="1"/>
  <c r="P3979" i="1"/>
  <c r="P3980" i="1"/>
  <c r="P3981" i="1"/>
  <c r="P3982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3983" i="1"/>
  <c r="P2280" i="1"/>
  <c r="P2281" i="1"/>
  <c r="P2282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3997" i="1"/>
  <c r="P3998" i="1"/>
  <c r="P3999" i="1"/>
  <c r="P4000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4001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2726" i="1"/>
  <c r="P4062" i="1"/>
  <c r="P4063" i="1"/>
  <c r="P4064" i="1"/>
  <c r="P2727" i="1"/>
  <c r="P4065" i="1"/>
  <c r="P2728" i="1"/>
  <c r="P2729" i="1"/>
  <c r="P4066" i="1"/>
  <c r="P2730" i="1"/>
  <c r="P4067" i="1"/>
  <c r="P4068" i="1"/>
  <c r="P4069" i="1"/>
  <c r="P2731" i="1"/>
  <c r="P4070" i="1"/>
  <c r="P4071" i="1"/>
  <c r="P4072" i="1"/>
  <c r="P2732" i="1"/>
  <c r="P2733" i="1"/>
  <c r="P4073" i="1"/>
  <c r="P4074" i="1"/>
  <c r="P4075" i="1"/>
  <c r="P4076" i="1"/>
  <c r="P4077" i="1"/>
  <c r="P4078" i="1"/>
  <c r="P4079" i="1"/>
  <c r="P4080" i="1"/>
  <c r="P4081" i="1"/>
  <c r="P4082" i="1"/>
  <c r="P4083" i="1"/>
  <c r="P2734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4105" i="1"/>
  <c r="P4106" i="1"/>
  <c r="P4107" i="1"/>
  <c r="P4108" i="1"/>
  <c r="P4109" i="1"/>
  <c r="P4110" i="1"/>
  <c r="P4111" i="1"/>
  <c r="P4112" i="1"/>
  <c r="P4113" i="1"/>
  <c r="P4114" i="1"/>
  <c r="P4115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3679" i="1"/>
  <c r="O3680" i="1"/>
  <c r="O723" i="1"/>
  <c r="O3681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3682" i="1"/>
  <c r="O3683" i="1"/>
  <c r="O900" i="1"/>
  <c r="O3684" i="1"/>
  <c r="O3685" i="1"/>
  <c r="O3686" i="1"/>
  <c r="O3687" i="1"/>
  <c r="O3688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3729" i="1"/>
  <c r="O3730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1311" i="1"/>
  <c r="O3789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3916" i="1"/>
  <c r="O1829" i="1"/>
  <c r="O1830" i="1"/>
  <c r="O3917" i="1"/>
  <c r="O1831" i="1"/>
  <c r="O1832" i="1"/>
  <c r="O1833" i="1"/>
  <c r="O1834" i="1"/>
  <c r="O1835" i="1"/>
  <c r="O1836" i="1"/>
  <c r="O1837" i="1"/>
  <c r="O1838" i="1"/>
  <c r="O1839" i="1"/>
  <c r="O1840" i="1"/>
  <c r="O1841" i="1"/>
  <c r="O3918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1943" i="1"/>
  <c r="O1944" i="1"/>
  <c r="O1945" i="1"/>
  <c r="O1946" i="1"/>
  <c r="O1947" i="1"/>
  <c r="O194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2209" i="1"/>
  <c r="O3967" i="1"/>
  <c r="O3968" i="1"/>
  <c r="O3969" i="1"/>
  <c r="O3970" i="1"/>
  <c r="O3971" i="1"/>
  <c r="O3972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3973" i="1"/>
  <c r="O3974" i="1"/>
  <c r="O3975" i="1"/>
  <c r="O3976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3977" i="1"/>
  <c r="O3978" i="1"/>
  <c r="O3979" i="1"/>
  <c r="O3980" i="1"/>
  <c r="O3981" i="1"/>
  <c r="O3982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3983" i="1"/>
  <c r="O2280" i="1"/>
  <c r="O2281" i="1"/>
  <c r="O2282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3997" i="1"/>
  <c r="O3998" i="1"/>
  <c r="O3999" i="1"/>
  <c r="O4000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4001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2726" i="1"/>
  <c r="O4062" i="1"/>
  <c r="O4063" i="1"/>
  <c r="O4064" i="1"/>
  <c r="O2727" i="1"/>
  <c r="O4065" i="1"/>
  <c r="O2728" i="1"/>
  <c r="O2729" i="1"/>
  <c r="O4066" i="1"/>
  <c r="O2730" i="1"/>
  <c r="O4067" i="1"/>
  <c r="O4068" i="1"/>
  <c r="O4069" i="1"/>
  <c r="O2731" i="1"/>
  <c r="O4070" i="1"/>
  <c r="O4071" i="1"/>
  <c r="O4072" i="1"/>
  <c r="O2732" i="1"/>
  <c r="O2733" i="1"/>
  <c r="O4073" i="1"/>
  <c r="O4074" i="1"/>
  <c r="O4075" i="1"/>
  <c r="O4076" i="1"/>
  <c r="O4077" i="1"/>
  <c r="O4078" i="1"/>
  <c r="O4079" i="1"/>
  <c r="O4080" i="1"/>
  <c r="O4081" i="1"/>
  <c r="O4082" i="1"/>
  <c r="O4083" i="1"/>
  <c r="O2734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4105" i="1"/>
  <c r="O4106" i="1"/>
  <c r="O4107" i="1"/>
  <c r="O4108" i="1"/>
  <c r="O4109" i="1"/>
  <c r="O4110" i="1"/>
  <c r="O4111" i="1"/>
  <c r="O4112" i="1"/>
  <c r="O4113" i="1"/>
  <c r="O4114" i="1"/>
  <c r="O4115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3679" i="1"/>
  <c r="R3680" i="1"/>
  <c r="R723" i="1"/>
  <c r="R3681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3682" i="1"/>
  <c r="R3683" i="1"/>
  <c r="R900" i="1"/>
  <c r="R3684" i="1"/>
  <c r="R3685" i="1"/>
  <c r="R3686" i="1"/>
  <c r="R3687" i="1"/>
  <c r="R3688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3729" i="1"/>
  <c r="R3730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1311" i="1"/>
  <c r="R3789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3916" i="1"/>
  <c r="R1829" i="1"/>
  <c r="R1830" i="1"/>
  <c r="R3917" i="1"/>
  <c r="R1831" i="1"/>
  <c r="R1832" i="1"/>
  <c r="R1833" i="1"/>
  <c r="R1834" i="1"/>
  <c r="R1835" i="1"/>
  <c r="R1836" i="1"/>
  <c r="R1837" i="1"/>
  <c r="R1838" i="1"/>
  <c r="R1839" i="1"/>
  <c r="R1840" i="1"/>
  <c r="R1841" i="1"/>
  <c r="R3918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1943" i="1"/>
  <c r="R1944" i="1"/>
  <c r="R1945" i="1"/>
  <c r="R1946" i="1"/>
  <c r="R1947" i="1"/>
  <c r="R194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2209" i="1"/>
  <c r="R3967" i="1"/>
  <c r="R3968" i="1"/>
  <c r="R3969" i="1"/>
  <c r="R3970" i="1"/>
  <c r="R3971" i="1"/>
  <c r="R3972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3973" i="1"/>
  <c r="R3974" i="1"/>
  <c r="R3975" i="1"/>
  <c r="R3976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3977" i="1"/>
  <c r="R3978" i="1"/>
  <c r="R3979" i="1"/>
  <c r="R3980" i="1"/>
  <c r="R3981" i="1"/>
  <c r="R3982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3983" i="1"/>
  <c r="R2280" i="1"/>
  <c r="R2281" i="1"/>
  <c r="R2282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3997" i="1"/>
  <c r="R3998" i="1"/>
  <c r="R3999" i="1"/>
  <c r="R4000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4001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2726" i="1"/>
  <c r="R4062" i="1"/>
  <c r="R4063" i="1"/>
  <c r="R4064" i="1"/>
  <c r="R2727" i="1"/>
  <c r="R4065" i="1"/>
  <c r="R2728" i="1"/>
  <c r="R2729" i="1"/>
  <c r="R4066" i="1"/>
  <c r="R2730" i="1"/>
  <c r="R4067" i="1"/>
  <c r="R4068" i="1"/>
  <c r="R4069" i="1"/>
  <c r="R2731" i="1"/>
  <c r="R4070" i="1"/>
  <c r="R4071" i="1"/>
  <c r="R4072" i="1"/>
  <c r="R2732" i="1"/>
  <c r="R2733" i="1"/>
  <c r="R4073" i="1"/>
  <c r="R4074" i="1"/>
  <c r="R4075" i="1"/>
  <c r="R4076" i="1"/>
  <c r="R4077" i="1"/>
  <c r="R4078" i="1"/>
  <c r="R4079" i="1"/>
  <c r="R4080" i="1"/>
  <c r="R4081" i="1"/>
  <c r="R4082" i="1"/>
  <c r="R4083" i="1"/>
  <c r="R2734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4105" i="1"/>
  <c r="R4106" i="1"/>
  <c r="R4107" i="1"/>
  <c r="R4108" i="1"/>
  <c r="R4109" i="1"/>
  <c r="R4110" i="1"/>
  <c r="R4111" i="1"/>
  <c r="R4112" i="1"/>
  <c r="R4113" i="1"/>
  <c r="R4114" i="1"/>
  <c r="R4115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3679" i="1"/>
  <c r="Q3680" i="1"/>
  <c r="Q723" i="1"/>
  <c r="Q3681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3682" i="1"/>
  <c r="Q3683" i="1"/>
  <c r="Q900" i="1"/>
  <c r="Q3684" i="1"/>
  <c r="Q3685" i="1"/>
  <c r="Q3686" i="1"/>
  <c r="Q3687" i="1"/>
  <c r="Q3688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3729" i="1"/>
  <c r="Q3730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1311" i="1"/>
  <c r="Q3789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3916" i="1"/>
  <c r="Q1829" i="1"/>
  <c r="Q1830" i="1"/>
  <c r="Q3917" i="1"/>
  <c r="Q1831" i="1"/>
  <c r="Q1832" i="1"/>
  <c r="Q1833" i="1"/>
  <c r="Q1834" i="1"/>
  <c r="Q1835" i="1"/>
  <c r="Q1836" i="1"/>
  <c r="Q1837" i="1"/>
  <c r="Q1838" i="1"/>
  <c r="Q1839" i="1"/>
  <c r="Q1840" i="1"/>
  <c r="Q1841" i="1"/>
  <c r="Q3918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1943" i="1"/>
  <c r="Q1944" i="1"/>
  <c r="Q1945" i="1"/>
  <c r="Q1946" i="1"/>
  <c r="Q1947" i="1"/>
  <c r="Q194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2209" i="1"/>
  <c r="Q3967" i="1"/>
  <c r="Q3968" i="1"/>
  <c r="Q3969" i="1"/>
  <c r="Q3970" i="1"/>
  <c r="Q3971" i="1"/>
  <c r="Q3972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3973" i="1"/>
  <c r="Q3974" i="1"/>
  <c r="Q3975" i="1"/>
  <c r="Q3976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3977" i="1"/>
  <c r="Q3978" i="1"/>
  <c r="Q3979" i="1"/>
  <c r="Q3980" i="1"/>
  <c r="Q3981" i="1"/>
  <c r="Q3982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3983" i="1"/>
  <c r="Q2280" i="1"/>
  <c r="Q2281" i="1"/>
  <c r="Q2282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3997" i="1"/>
  <c r="Q3998" i="1"/>
  <c r="Q3999" i="1"/>
  <c r="Q4000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4001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2726" i="1"/>
  <c r="Q4062" i="1"/>
  <c r="Q4063" i="1"/>
  <c r="Q4064" i="1"/>
  <c r="Q2727" i="1"/>
  <c r="Q4065" i="1"/>
  <c r="Q2728" i="1"/>
  <c r="Q2729" i="1"/>
  <c r="Q4066" i="1"/>
  <c r="Q2730" i="1"/>
  <c r="Q4067" i="1"/>
  <c r="Q4068" i="1"/>
  <c r="Q4069" i="1"/>
  <c r="Q2731" i="1"/>
  <c r="Q4070" i="1"/>
  <c r="Q4071" i="1"/>
  <c r="Q4072" i="1"/>
  <c r="Q2732" i="1"/>
  <c r="Q2733" i="1"/>
  <c r="Q4073" i="1"/>
  <c r="Q4074" i="1"/>
  <c r="Q4075" i="1"/>
  <c r="Q4076" i="1"/>
  <c r="Q4077" i="1"/>
  <c r="Q4078" i="1"/>
  <c r="Q4079" i="1"/>
  <c r="Q4080" i="1"/>
  <c r="Q4081" i="1"/>
  <c r="Q4082" i="1"/>
  <c r="Q4083" i="1"/>
  <c r="Q2734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4105" i="1"/>
  <c r="Q4106" i="1"/>
  <c r="Q4107" i="1"/>
  <c r="Q4108" i="1"/>
  <c r="Q4109" i="1"/>
  <c r="Q4110" i="1"/>
  <c r="Q4111" i="1"/>
  <c r="Q4112" i="1"/>
  <c r="Q4113" i="1"/>
  <c r="Q4114" i="1"/>
  <c r="Q4115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2" i="1"/>
  <c r="W2848" i="1" l="1"/>
  <c r="W2846" i="1"/>
  <c r="W2844" i="1"/>
  <c r="W2842" i="1"/>
  <c r="W2840" i="1"/>
  <c r="W2838" i="1"/>
  <c r="W2836" i="1"/>
  <c r="W2834" i="1"/>
  <c r="W2832" i="1"/>
  <c r="W2830" i="1"/>
  <c r="W2828" i="1"/>
  <c r="W2826" i="1"/>
  <c r="W2824" i="1"/>
  <c r="W2822" i="1"/>
  <c r="W2820" i="1"/>
  <c r="W2818" i="1"/>
  <c r="W2816" i="1"/>
  <c r="W2814" i="1"/>
  <c r="W2812" i="1"/>
  <c r="W2810" i="1"/>
  <c r="W2808" i="1"/>
  <c r="W2806" i="1"/>
  <c r="W2804" i="1"/>
  <c r="W2802" i="1"/>
  <c r="W2800" i="1"/>
  <c r="W2798" i="1"/>
  <c r="W2796" i="1"/>
  <c r="W2794" i="1"/>
  <c r="W2792" i="1"/>
  <c r="W2790" i="1"/>
  <c r="W2788" i="1"/>
  <c r="W2786" i="1"/>
  <c r="W2784" i="1"/>
  <c r="W2782" i="1"/>
  <c r="W2780" i="1"/>
  <c r="W2778" i="1"/>
  <c r="W2776" i="1"/>
  <c r="W2774" i="1"/>
  <c r="W2772" i="1"/>
  <c r="W2770" i="1"/>
  <c r="W2768" i="1"/>
  <c r="W2766" i="1"/>
  <c r="W2764" i="1"/>
  <c r="W2762" i="1"/>
  <c r="W2760" i="1"/>
  <c r="W2758" i="1"/>
  <c r="W2756" i="1"/>
  <c r="W2754" i="1"/>
  <c r="W2752" i="1"/>
  <c r="W2750" i="1"/>
  <c r="W2748" i="1"/>
  <c r="W2746" i="1"/>
  <c r="W2744" i="1"/>
  <c r="W2742" i="1"/>
  <c r="W2740" i="1"/>
  <c r="W2738" i="1"/>
  <c r="W2736" i="1"/>
  <c r="W4104" i="1"/>
  <c r="W4102" i="1"/>
  <c r="W4100" i="1"/>
  <c r="W4098" i="1"/>
  <c r="W4096" i="1"/>
  <c r="W4094" i="1"/>
  <c r="W4092" i="1"/>
  <c r="W4090" i="1"/>
  <c r="W4088" i="1"/>
  <c r="W4086" i="1"/>
  <c r="W4084" i="1"/>
  <c r="W4083" i="1"/>
  <c r="W4081" i="1"/>
  <c r="W4079" i="1"/>
  <c r="W4077" i="1"/>
  <c r="W4075" i="1"/>
  <c r="W4073" i="1"/>
  <c r="W2732" i="1"/>
  <c r="W4071" i="1"/>
  <c r="W2731" i="1"/>
  <c r="W4068" i="1"/>
  <c r="W2730" i="1"/>
  <c r="W2729" i="1"/>
  <c r="W4065" i="1"/>
  <c r="W4064" i="1"/>
  <c r="W4062" i="1"/>
  <c r="W4061" i="1"/>
  <c r="W4059" i="1"/>
  <c r="W4057" i="1"/>
  <c r="W4055" i="1"/>
  <c r="W4053" i="1"/>
  <c r="W4051" i="1"/>
  <c r="W4049" i="1"/>
  <c r="W4047" i="1"/>
  <c r="W4045" i="1"/>
  <c r="W4043" i="1"/>
  <c r="W2724" i="1"/>
  <c r="W2722" i="1"/>
  <c r="W2720" i="1"/>
  <c r="W2718" i="1"/>
  <c r="W2716" i="1"/>
  <c r="W2714" i="1"/>
  <c r="W2712" i="1"/>
  <c r="W2710" i="1"/>
  <c r="W2708" i="1"/>
  <c r="W2706" i="1"/>
  <c r="W4041" i="1"/>
  <c r="W4039" i="1"/>
  <c r="W4037" i="1"/>
  <c r="W4035" i="1"/>
  <c r="W4033" i="1"/>
  <c r="W4031" i="1"/>
  <c r="W4029" i="1"/>
  <c r="W4027" i="1"/>
  <c r="W4025" i="1"/>
  <c r="W4023" i="1"/>
  <c r="W4021" i="1"/>
  <c r="W4019" i="1"/>
  <c r="W4017" i="1"/>
  <c r="W4015" i="1"/>
  <c r="W4013" i="1"/>
  <c r="W4011" i="1"/>
  <c r="W4009" i="1"/>
  <c r="W4007" i="1"/>
  <c r="W4005" i="1"/>
  <c r="W4003" i="1"/>
  <c r="W2705" i="1"/>
  <c r="W2703" i="1"/>
  <c r="W2701" i="1"/>
  <c r="W2699" i="1"/>
  <c r="W2697" i="1"/>
  <c r="W2695" i="1"/>
  <c r="W2693" i="1"/>
  <c r="W3462" i="1"/>
  <c r="W3460" i="1"/>
  <c r="W3458" i="1"/>
  <c r="W3456" i="1"/>
  <c r="W3454" i="1"/>
  <c r="W3452" i="1"/>
  <c r="W3450" i="1"/>
  <c r="W3448" i="1"/>
  <c r="W3446" i="1"/>
  <c r="W3444" i="1"/>
  <c r="W3442" i="1"/>
  <c r="W3440" i="1"/>
  <c r="W3438" i="1"/>
  <c r="W3436" i="1"/>
  <c r="W3434" i="1"/>
  <c r="W3432" i="1"/>
  <c r="W3430" i="1"/>
  <c r="W3428" i="1"/>
  <c r="W3426" i="1"/>
  <c r="W3424" i="1"/>
  <c r="W3422" i="1"/>
  <c r="W3420" i="1"/>
  <c r="W3418" i="1"/>
  <c r="W3416" i="1"/>
  <c r="W3414" i="1"/>
  <c r="W3412" i="1"/>
  <c r="W3410" i="1"/>
  <c r="W3408" i="1"/>
  <c r="W3406" i="1"/>
  <c r="W3404" i="1"/>
  <c r="W3402" i="1"/>
  <c r="W3400" i="1"/>
  <c r="W3398" i="1"/>
  <c r="W3396" i="1"/>
  <c r="W3394" i="1"/>
  <c r="W3392" i="1"/>
  <c r="W3390" i="1"/>
  <c r="W3388" i="1"/>
  <c r="W3386" i="1"/>
  <c r="W3384" i="1"/>
  <c r="W3382" i="1"/>
  <c r="W3380" i="1"/>
  <c r="W3378" i="1"/>
  <c r="W3376" i="1"/>
  <c r="W3374" i="1"/>
  <c r="W3372" i="1"/>
  <c r="W3370" i="1"/>
  <c r="W3368" i="1"/>
  <c r="W3366" i="1"/>
  <c r="W3364" i="1"/>
  <c r="W3362" i="1"/>
  <c r="W3360" i="1"/>
  <c r="W3358" i="1"/>
  <c r="W3356" i="1"/>
  <c r="W3354" i="1"/>
  <c r="W3352" i="1"/>
  <c r="W3350" i="1"/>
  <c r="W3348" i="1"/>
  <c r="W3346" i="1"/>
  <c r="W3344" i="1"/>
  <c r="W3342" i="1"/>
  <c r="W3340" i="1"/>
  <c r="W3338" i="1"/>
  <c r="W3336" i="1"/>
  <c r="W3334" i="1"/>
  <c r="W3332" i="1"/>
  <c r="W3330" i="1"/>
  <c r="W3328" i="1"/>
  <c r="W3326" i="1"/>
  <c r="W3324" i="1"/>
  <c r="W3322" i="1"/>
  <c r="W3320" i="1"/>
  <c r="W3318" i="1"/>
  <c r="W3316" i="1"/>
  <c r="W3314" i="1"/>
  <c r="W3312" i="1"/>
  <c r="W3310" i="1"/>
  <c r="W3308" i="1"/>
  <c r="W3306" i="1"/>
  <c r="W3304" i="1"/>
  <c r="W3302" i="1"/>
  <c r="W3300" i="1"/>
  <c r="W3298" i="1"/>
  <c r="W4115" i="1"/>
  <c r="W4113" i="1"/>
  <c r="W4111" i="1"/>
  <c r="W4109" i="1"/>
  <c r="W4107" i="1"/>
  <c r="W4105" i="1"/>
  <c r="W3295" i="1"/>
  <c r="W3293" i="1"/>
  <c r="W3291" i="1"/>
  <c r="W3289" i="1"/>
  <c r="W3287" i="1"/>
  <c r="W3285" i="1"/>
  <c r="W3283" i="1"/>
  <c r="W3281" i="1"/>
  <c r="W3279" i="1"/>
  <c r="W3277" i="1"/>
  <c r="W3275" i="1"/>
  <c r="W3273" i="1"/>
  <c r="W3271" i="1"/>
  <c r="W3269" i="1"/>
  <c r="W3267" i="1"/>
  <c r="W3265" i="1"/>
  <c r="W3263" i="1"/>
  <c r="W3261" i="1"/>
  <c r="W3259" i="1"/>
  <c r="W3257" i="1"/>
  <c r="W3255" i="1"/>
  <c r="W3253" i="1"/>
  <c r="W3251" i="1"/>
  <c r="W3249" i="1"/>
  <c r="W3247" i="1"/>
  <c r="W3245" i="1"/>
  <c r="W3243" i="1"/>
  <c r="W3241" i="1"/>
  <c r="W3239" i="1"/>
  <c r="W3237" i="1"/>
  <c r="W3235" i="1"/>
  <c r="W3233" i="1"/>
  <c r="W3231" i="1"/>
  <c r="W3229" i="1"/>
  <c r="W3227" i="1"/>
  <c r="W3225" i="1"/>
  <c r="W3223" i="1"/>
  <c r="W3221" i="1"/>
  <c r="W3219" i="1"/>
  <c r="W3217" i="1"/>
  <c r="W3215" i="1"/>
  <c r="W3213" i="1"/>
  <c r="W3211" i="1"/>
  <c r="W3209" i="1"/>
  <c r="W3207" i="1"/>
  <c r="W3205" i="1"/>
  <c r="W3203" i="1"/>
  <c r="W3201" i="1"/>
  <c r="W3199" i="1"/>
  <c r="W3197" i="1"/>
  <c r="W3195" i="1"/>
  <c r="W3193" i="1"/>
  <c r="W3191" i="1"/>
  <c r="W3189" i="1"/>
  <c r="W3187" i="1"/>
  <c r="W3185" i="1"/>
  <c r="W3183" i="1"/>
  <c r="W3181" i="1"/>
  <c r="W3179" i="1"/>
  <c r="W3177" i="1"/>
  <c r="W3175" i="1"/>
  <c r="W3173" i="1"/>
  <c r="W3171" i="1"/>
  <c r="W3169" i="1"/>
  <c r="W3167" i="1"/>
  <c r="W3165" i="1"/>
  <c r="W3163" i="1"/>
  <c r="W3161" i="1"/>
  <c r="W3159" i="1"/>
  <c r="W3157" i="1"/>
  <c r="W3155" i="1"/>
  <c r="W3153" i="1"/>
  <c r="W3151" i="1"/>
  <c r="W3149" i="1"/>
  <c r="W3147" i="1"/>
  <c r="W3145" i="1"/>
  <c r="W3143" i="1"/>
  <c r="W3141" i="1"/>
  <c r="W3139" i="1"/>
  <c r="W3137" i="1"/>
  <c r="W3135" i="1"/>
  <c r="W3133" i="1"/>
  <c r="W3131" i="1"/>
  <c r="W3129" i="1"/>
  <c r="W3127" i="1"/>
  <c r="W3125" i="1"/>
  <c r="W3123" i="1"/>
  <c r="W3121" i="1"/>
  <c r="W3119" i="1"/>
  <c r="W3117" i="1"/>
  <c r="W3115" i="1"/>
  <c r="W3113" i="1"/>
  <c r="W3111" i="1"/>
  <c r="W3109" i="1"/>
  <c r="W3107" i="1"/>
  <c r="W3105" i="1"/>
  <c r="W3103" i="1"/>
  <c r="W3101" i="1"/>
  <c r="W3099" i="1"/>
  <c r="W3097" i="1"/>
  <c r="W3095" i="1"/>
  <c r="W3093" i="1"/>
  <c r="W3091" i="1"/>
  <c r="W3089" i="1"/>
  <c r="W3087" i="1"/>
  <c r="W3085" i="1"/>
  <c r="W3083" i="1"/>
  <c r="W3081" i="1"/>
  <c r="W3079" i="1"/>
  <c r="W3077" i="1"/>
  <c r="W3075" i="1"/>
  <c r="W3073" i="1"/>
  <c r="W3071" i="1"/>
  <c r="W3069" i="1"/>
  <c r="W3067" i="1"/>
  <c r="W3065" i="1"/>
  <c r="W3063" i="1"/>
  <c r="W3061" i="1"/>
  <c r="W3059" i="1"/>
  <c r="W3057" i="1"/>
  <c r="W3055" i="1"/>
  <c r="W3053" i="1"/>
  <c r="W3051" i="1"/>
  <c r="W3049" i="1"/>
  <c r="W3047" i="1"/>
  <c r="W3045" i="1"/>
  <c r="W3043" i="1"/>
  <c r="W3041" i="1"/>
  <c r="W3039" i="1"/>
  <c r="W3037" i="1"/>
  <c r="W3035" i="1"/>
  <c r="W3033" i="1"/>
  <c r="W3031" i="1"/>
  <c r="W3029" i="1"/>
  <c r="W3027" i="1"/>
  <c r="W3025" i="1"/>
  <c r="W3023" i="1"/>
  <c r="W3021" i="1"/>
  <c r="W3019" i="1"/>
  <c r="W3017" i="1"/>
  <c r="W3015" i="1"/>
  <c r="W3013" i="1"/>
  <c r="W3011" i="1"/>
  <c r="W3009" i="1"/>
  <c r="W3007" i="1"/>
  <c r="W3005" i="1"/>
  <c r="W3003" i="1"/>
  <c r="W3001" i="1"/>
  <c r="W2999" i="1"/>
  <c r="W2997" i="1"/>
  <c r="W2995" i="1"/>
  <c r="W2993" i="1"/>
  <c r="W2991" i="1"/>
  <c r="W2989" i="1"/>
  <c r="W2987" i="1"/>
  <c r="W2985" i="1"/>
  <c r="W2983" i="1"/>
  <c r="W2981" i="1"/>
  <c r="W2979" i="1"/>
  <c r="W2977" i="1"/>
  <c r="W2975" i="1"/>
  <c r="W2973" i="1"/>
  <c r="W2971" i="1"/>
  <c r="W2969" i="1"/>
  <c r="W2967" i="1"/>
  <c r="W2965" i="1"/>
  <c r="W2963" i="1"/>
  <c r="W2961" i="1"/>
  <c r="W2959" i="1"/>
  <c r="W2957" i="1"/>
  <c r="W2955" i="1"/>
  <c r="W2953" i="1"/>
  <c r="W2951" i="1"/>
  <c r="W2947" i="1"/>
  <c r="W2945" i="1"/>
  <c r="W2943" i="1"/>
  <c r="W2941" i="1"/>
  <c r="W2939" i="1"/>
  <c r="W2937" i="1"/>
  <c r="W2935" i="1"/>
  <c r="W2933" i="1"/>
  <c r="W2931" i="1"/>
  <c r="W2929" i="1"/>
  <c r="W2927" i="1"/>
  <c r="W2925" i="1"/>
  <c r="W2923" i="1"/>
  <c r="W2921" i="1"/>
  <c r="W2919" i="1"/>
  <c r="W2917" i="1"/>
  <c r="W2915" i="1"/>
  <c r="W2913" i="1"/>
  <c r="W2911" i="1"/>
  <c r="W2909" i="1"/>
  <c r="W2907" i="1"/>
  <c r="W2905" i="1"/>
  <c r="W2903" i="1"/>
  <c r="W2773" i="1"/>
  <c r="W2771" i="1"/>
  <c r="W2769" i="1"/>
  <c r="W2767" i="1"/>
  <c r="W2765" i="1"/>
  <c r="W2763" i="1"/>
  <c r="W2761" i="1"/>
  <c r="W2759" i="1"/>
  <c r="W2757" i="1"/>
  <c r="W2755" i="1"/>
  <c r="W2753" i="1"/>
  <c r="W2751" i="1"/>
  <c r="W2749" i="1"/>
  <c r="W2747" i="1"/>
  <c r="W2745" i="1"/>
  <c r="W2743" i="1"/>
  <c r="W2741" i="1"/>
  <c r="W2739" i="1"/>
  <c r="W2737" i="1"/>
  <c r="W2735" i="1"/>
  <c r="W4103" i="1"/>
  <c r="W4101" i="1"/>
  <c r="W4099" i="1"/>
  <c r="W4097" i="1"/>
  <c r="W4095" i="1"/>
  <c r="W4093" i="1"/>
  <c r="W4091" i="1"/>
  <c r="W4089" i="1"/>
  <c r="W4087" i="1"/>
  <c r="W4085" i="1"/>
  <c r="W2734" i="1"/>
  <c r="W4082" i="1"/>
  <c r="W4080" i="1"/>
  <c r="W4078" i="1"/>
  <c r="W4076" i="1"/>
  <c r="W4074" i="1"/>
  <c r="W2733" i="1"/>
  <c r="W4072" i="1"/>
  <c r="W4070" i="1"/>
  <c r="W4069" i="1"/>
  <c r="W4067" i="1"/>
  <c r="W4066" i="1"/>
  <c r="W2728" i="1"/>
  <c r="W2727" i="1"/>
  <c r="W4063" i="1"/>
  <c r="W2726" i="1"/>
  <c r="W4060" i="1"/>
  <c r="W4058" i="1"/>
  <c r="W4056" i="1"/>
  <c r="W4054" i="1"/>
  <c r="W4052" i="1"/>
  <c r="W4050" i="1"/>
  <c r="W4048" i="1"/>
  <c r="W4046" i="1"/>
  <c r="W4044" i="1"/>
  <c r="W2725" i="1"/>
  <c r="W2723" i="1"/>
  <c r="W2721" i="1"/>
  <c r="W2719" i="1"/>
  <c r="W2717" i="1"/>
  <c r="W2715" i="1"/>
  <c r="W2713" i="1"/>
  <c r="W2711" i="1"/>
  <c r="W2709" i="1"/>
  <c r="W2707" i="1"/>
  <c r="W4042" i="1"/>
  <c r="W4040" i="1"/>
  <c r="W4038" i="1"/>
  <c r="W4036" i="1"/>
  <c r="W4034" i="1"/>
  <c r="W4032" i="1"/>
  <c r="W4030" i="1"/>
  <c r="W4028" i="1"/>
  <c r="W4026" i="1"/>
  <c r="W4024" i="1"/>
  <c r="W4022" i="1"/>
  <c r="W4020" i="1"/>
  <c r="W4018" i="1"/>
  <c r="W4016" i="1"/>
  <c r="W4014" i="1"/>
  <c r="W4012" i="1"/>
  <c r="W4010" i="1"/>
  <c r="W4008" i="1"/>
  <c r="W4006" i="1"/>
  <c r="W4004" i="1"/>
  <c r="W4002" i="1"/>
  <c r="W2704" i="1"/>
  <c r="W2702" i="1"/>
  <c r="W2700" i="1"/>
  <c r="W2698" i="1"/>
  <c r="W2696" i="1"/>
  <c r="W2694" i="1"/>
  <c r="W2691" i="1"/>
  <c r="W2689" i="1"/>
  <c r="W2687" i="1"/>
  <c r="W2685" i="1"/>
  <c r="W2683" i="1"/>
  <c r="W2681" i="1"/>
  <c r="W2679" i="1"/>
  <c r="W2677" i="1"/>
  <c r="W2675" i="1"/>
  <c r="W2673" i="1"/>
  <c r="W2671" i="1"/>
  <c r="W2669" i="1"/>
  <c r="W2667" i="1"/>
  <c r="W2665" i="1"/>
  <c r="W2663" i="1"/>
  <c r="W2661" i="1"/>
  <c r="W2659" i="1"/>
  <c r="W2657" i="1"/>
  <c r="W2655" i="1"/>
  <c r="W2653" i="1"/>
  <c r="W2651" i="1"/>
  <c r="W2649" i="1"/>
  <c r="W2647" i="1"/>
  <c r="W2645" i="1"/>
  <c r="W2643" i="1"/>
  <c r="W2641" i="1"/>
  <c r="W2639" i="1"/>
  <c r="W2637" i="1"/>
  <c r="W2635" i="1"/>
  <c r="W2633" i="1"/>
  <c r="W2631" i="1"/>
  <c r="W2629" i="1"/>
  <c r="W2627" i="1"/>
  <c r="W2625" i="1"/>
  <c r="W2623" i="1"/>
  <c r="W2621" i="1"/>
  <c r="W2619" i="1"/>
  <c r="W2617" i="1"/>
  <c r="W2615" i="1"/>
  <c r="W2613" i="1"/>
  <c r="W2611" i="1"/>
  <c r="W2610" i="1"/>
  <c r="W2608" i="1"/>
  <c r="W2606" i="1"/>
  <c r="W2604" i="1"/>
  <c r="W2602" i="1"/>
  <c r="W2600" i="1"/>
  <c r="W2598" i="1"/>
  <c r="W2596" i="1"/>
  <c r="W2594" i="1"/>
  <c r="W2592" i="1"/>
  <c r="W2590" i="1"/>
  <c r="W2588" i="1"/>
  <c r="W2586" i="1"/>
  <c r="W2584" i="1"/>
  <c r="W2582" i="1"/>
  <c r="W2580" i="1"/>
  <c r="W2578" i="1"/>
  <c r="W2576" i="1"/>
  <c r="W2574" i="1"/>
  <c r="W2572" i="1"/>
  <c r="W2570" i="1"/>
  <c r="W2568" i="1"/>
  <c r="W2566" i="1"/>
  <c r="W2564" i="1"/>
  <c r="W2562" i="1"/>
  <c r="W2560" i="1"/>
  <c r="W2558" i="1"/>
  <c r="W2556" i="1"/>
  <c r="W2554" i="1"/>
  <c r="W2552" i="1"/>
  <c r="W2550" i="1"/>
  <c r="W2548" i="1"/>
  <c r="W2546" i="1"/>
  <c r="W4000" i="1"/>
  <c r="W3998" i="1"/>
  <c r="W2544" i="1"/>
  <c r="W2542" i="1"/>
  <c r="W2540" i="1"/>
  <c r="W2538" i="1"/>
  <c r="W2536" i="1"/>
  <c r="W2534" i="1"/>
  <c r="W2532" i="1"/>
  <c r="W2530" i="1"/>
  <c r="W2528" i="1"/>
  <c r="W2526" i="1"/>
  <c r="W2524" i="1"/>
  <c r="W2522" i="1"/>
  <c r="W2520" i="1"/>
  <c r="W2518" i="1"/>
  <c r="W2516" i="1"/>
  <c r="W2514" i="1"/>
  <c r="W2512" i="1"/>
  <c r="W2510" i="1"/>
  <c r="W2508" i="1"/>
  <c r="W2506" i="1"/>
  <c r="W2504" i="1"/>
  <c r="W2502" i="1"/>
  <c r="W2500" i="1"/>
  <c r="W2498" i="1"/>
  <c r="W2496" i="1"/>
  <c r="W2494" i="1"/>
  <c r="W2492" i="1"/>
  <c r="W2490" i="1"/>
  <c r="W2488" i="1"/>
  <c r="W2486" i="1"/>
  <c r="W2484" i="1"/>
  <c r="W2482" i="1"/>
  <c r="W2480" i="1"/>
  <c r="W2478" i="1"/>
  <c r="W2476" i="1"/>
  <c r="W2474" i="1"/>
  <c r="W2472" i="1"/>
  <c r="W2470" i="1"/>
  <c r="W2468" i="1"/>
  <c r="W2466" i="1"/>
  <c r="W2464" i="1"/>
  <c r="W2462" i="1"/>
  <c r="W2460" i="1"/>
  <c r="W2458" i="1"/>
  <c r="W2456" i="1"/>
  <c r="W2454" i="1"/>
  <c r="W2452" i="1"/>
  <c r="W2450" i="1"/>
  <c r="W2448" i="1"/>
  <c r="W2446" i="1"/>
  <c r="W2444" i="1"/>
  <c r="W2442" i="1"/>
  <c r="W2440" i="1"/>
  <c r="W2438" i="1"/>
  <c r="W2436" i="1"/>
  <c r="W2434" i="1"/>
  <c r="W2432" i="1"/>
  <c r="W2430" i="1"/>
  <c r="W2428" i="1"/>
  <c r="W2426" i="1"/>
  <c r="W2424" i="1"/>
  <c r="W2422" i="1"/>
  <c r="W2420" i="1"/>
  <c r="W2418" i="1"/>
  <c r="W2416" i="1"/>
  <c r="W2414" i="1"/>
  <c r="W2412" i="1"/>
  <c r="W2410" i="1"/>
  <c r="W2408" i="1"/>
  <c r="W2406" i="1"/>
  <c r="W2404" i="1"/>
  <c r="W2402" i="1"/>
  <c r="W2400" i="1"/>
  <c r="W2398" i="1"/>
  <c r="W2396" i="1"/>
  <c r="W2394" i="1"/>
  <c r="W2392" i="1"/>
  <c r="W2390" i="1"/>
  <c r="W2388" i="1"/>
  <c r="W2386" i="1"/>
  <c r="W2384" i="1"/>
  <c r="W2382" i="1"/>
  <c r="W2380" i="1"/>
  <c r="W2378" i="1"/>
  <c r="W2376" i="1"/>
  <c r="W2374" i="1"/>
  <c r="W2372" i="1"/>
  <c r="W2370" i="1"/>
  <c r="W2368" i="1"/>
  <c r="W2366" i="1"/>
  <c r="W2364" i="1"/>
  <c r="W2362" i="1"/>
  <c r="W2360" i="1"/>
  <c r="W2358" i="1"/>
  <c r="W2356" i="1"/>
  <c r="W2354" i="1"/>
  <c r="W2352" i="1"/>
  <c r="W2350" i="1"/>
  <c r="W2348" i="1"/>
  <c r="W2346" i="1"/>
  <c r="W2344" i="1"/>
  <c r="W2342" i="1"/>
  <c r="W2340" i="1"/>
  <c r="W2338" i="1"/>
  <c r="W2336" i="1"/>
  <c r="W2334" i="1"/>
  <c r="W2332" i="1"/>
  <c r="W2330" i="1"/>
  <c r="W2328" i="1"/>
  <c r="W2326" i="1"/>
  <c r="W2324" i="1"/>
  <c r="W2322" i="1"/>
  <c r="W2320" i="1"/>
  <c r="W2318" i="1"/>
  <c r="W2316" i="1"/>
  <c r="W2314" i="1"/>
  <c r="W2312" i="1"/>
  <c r="W2310" i="1"/>
  <c r="W2308" i="1"/>
  <c r="W2306" i="1"/>
  <c r="W2304" i="1"/>
  <c r="W2302" i="1"/>
  <c r="W2300" i="1"/>
  <c r="W2298" i="1"/>
  <c r="W2296" i="1"/>
  <c r="W2294" i="1"/>
  <c r="W2292" i="1"/>
  <c r="W2290" i="1"/>
  <c r="W2288" i="1"/>
  <c r="W2286" i="1"/>
  <c r="W2284" i="1"/>
  <c r="W3996" i="1"/>
  <c r="W3994" i="1"/>
  <c r="W3992" i="1"/>
  <c r="W3990" i="1"/>
  <c r="W3988" i="1"/>
  <c r="W3986" i="1"/>
  <c r="W3984" i="1"/>
  <c r="W2281" i="1"/>
  <c r="W3983" i="1"/>
  <c r="W2278" i="1"/>
  <c r="W2276" i="1"/>
  <c r="W2274" i="1"/>
  <c r="W2272" i="1"/>
  <c r="W2270" i="1"/>
  <c r="W2268" i="1"/>
  <c r="W2266" i="1"/>
  <c r="W2264" i="1"/>
  <c r="W2262" i="1"/>
  <c r="W2260" i="1"/>
  <c r="W2258" i="1"/>
  <c r="W2256" i="1"/>
  <c r="W2254" i="1"/>
  <c r="W3981" i="1"/>
  <c r="W3979" i="1"/>
  <c r="W3977" i="1"/>
  <c r="W2252" i="1"/>
  <c r="W2250" i="1"/>
  <c r="W2248" i="1"/>
  <c r="W2246" i="1"/>
  <c r="W2244" i="1"/>
  <c r="W2242" i="1"/>
  <c r="W2240" i="1"/>
  <c r="W2238" i="1"/>
  <c r="W2236" i="1"/>
  <c r="W2234" i="1"/>
  <c r="W2232" i="1"/>
  <c r="W3976" i="1"/>
  <c r="W3974" i="1"/>
  <c r="W2230" i="1"/>
  <c r="W2228" i="1"/>
  <c r="W2226" i="1"/>
  <c r="W2224" i="1"/>
  <c r="W2222" i="1"/>
  <c r="W2220" i="1"/>
  <c r="W2218" i="1"/>
  <c r="W2216" i="1"/>
  <c r="W2214" i="1"/>
  <c r="W2212" i="1"/>
  <c r="W2210" i="1"/>
  <c r="W3971" i="1"/>
  <c r="W3969" i="1"/>
  <c r="W3967" i="1"/>
  <c r="W3966" i="1"/>
  <c r="W3964" i="1"/>
  <c r="W3962" i="1"/>
  <c r="W3960" i="1"/>
  <c r="W3958" i="1"/>
  <c r="W3956" i="1"/>
  <c r="W3954" i="1"/>
  <c r="W2208" i="1"/>
  <c r="W2206" i="1"/>
  <c r="W2204" i="1"/>
  <c r="W2202" i="1"/>
  <c r="W2200" i="1"/>
  <c r="W2198" i="1"/>
  <c r="W2196" i="1"/>
  <c r="W2194" i="1"/>
  <c r="W2192" i="1"/>
  <c r="W2190" i="1"/>
  <c r="W2188" i="1"/>
  <c r="W2186" i="1"/>
  <c r="W2184" i="1"/>
  <c r="W2182" i="1"/>
  <c r="W2180" i="1"/>
  <c r="W2178" i="1"/>
  <c r="W2176" i="1"/>
  <c r="W2174" i="1"/>
  <c r="W2172" i="1"/>
  <c r="W2170" i="1"/>
  <c r="W2168" i="1"/>
  <c r="W2166" i="1"/>
  <c r="W2164" i="1"/>
  <c r="W2162" i="1"/>
  <c r="W2160" i="1"/>
  <c r="W2158" i="1"/>
  <c r="W2156" i="1"/>
  <c r="W2154" i="1"/>
  <c r="W2152" i="1"/>
  <c r="W2150" i="1"/>
  <c r="W2148" i="1"/>
  <c r="W2146" i="1"/>
  <c r="W2144" i="1"/>
  <c r="W2142" i="1"/>
  <c r="W2140" i="1"/>
  <c r="W2138" i="1"/>
  <c r="W2136" i="1"/>
  <c r="W2134" i="1"/>
  <c r="W2132" i="1"/>
  <c r="W2130" i="1"/>
  <c r="W2128" i="1"/>
  <c r="W2126" i="1"/>
  <c r="W2124" i="1"/>
  <c r="W2122" i="1"/>
  <c r="W2120" i="1"/>
  <c r="W2118" i="1"/>
  <c r="W2116" i="1"/>
  <c r="W2114" i="1"/>
  <c r="W2692" i="1"/>
  <c r="W2690" i="1"/>
  <c r="W2688" i="1"/>
  <c r="W2686" i="1"/>
  <c r="W2684" i="1"/>
  <c r="W2682" i="1"/>
  <c r="W2680" i="1"/>
  <c r="W2678" i="1"/>
  <c r="W2676" i="1"/>
  <c r="W2674" i="1"/>
  <c r="W2672" i="1"/>
  <c r="W2670" i="1"/>
  <c r="W2668" i="1"/>
  <c r="W2666" i="1"/>
  <c r="W2664" i="1"/>
  <c r="W2662" i="1"/>
  <c r="W2660" i="1"/>
  <c r="W2658" i="1"/>
  <c r="W2656" i="1"/>
  <c r="W2654" i="1"/>
  <c r="W2652" i="1"/>
  <c r="W2650" i="1"/>
  <c r="W2648" i="1"/>
  <c r="W2646" i="1"/>
  <c r="W2644" i="1"/>
  <c r="W2642" i="1"/>
  <c r="W2640" i="1"/>
  <c r="W2638" i="1"/>
  <c r="W2636" i="1"/>
  <c r="W2634" i="1"/>
  <c r="W2632" i="1"/>
  <c r="W2630" i="1"/>
  <c r="W2628" i="1"/>
  <c r="W2626" i="1"/>
  <c r="W2624" i="1"/>
  <c r="W2622" i="1"/>
  <c r="W2620" i="1"/>
  <c r="W2618" i="1"/>
  <c r="W2616" i="1"/>
  <c r="W2614" i="1"/>
  <c r="W2612" i="1"/>
  <c r="W4001" i="1"/>
  <c r="W2609" i="1"/>
  <c r="W2607" i="1"/>
  <c r="W2605" i="1"/>
  <c r="W2603" i="1"/>
  <c r="W2601" i="1"/>
  <c r="W2599" i="1"/>
  <c r="W2597" i="1"/>
  <c r="W2595" i="1"/>
  <c r="W2593" i="1"/>
  <c r="W2591" i="1"/>
  <c r="W2589" i="1"/>
  <c r="W2587" i="1"/>
  <c r="W2585" i="1"/>
  <c r="W2583" i="1"/>
  <c r="W2581" i="1"/>
  <c r="W2579" i="1"/>
  <c r="W2577" i="1"/>
  <c r="W2575" i="1"/>
  <c r="W2573" i="1"/>
  <c r="W2571" i="1"/>
  <c r="W2569" i="1"/>
  <c r="W2567" i="1"/>
  <c r="W2565" i="1"/>
  <c r="W2563" i="1"/>
  <c r="W2561" i="1"/>
  <c r="W2559" i="1"/>
  <c r="W2557" i="1"/>
  <c r="W2555" i="1"/>
  <c r="W2553" i="1"/>
  <c r="W2551" i="1"/>
  <c r="W2549" i="1"/>
  <c r="W2547" i="1"/>
  <c r="W2545" i="1"/>
  <c r="W3999" i="1"/>
  <c r="W3997" i="1"/>
  <c r="W2543" i="1"/>
  <c r="W2541" i="1"/>
  <c r="W2539" i="1"/>
  <c r="W2537" i="1"/>
  <c r="W2535" i="1"/>
  <c r="W2533" i="1"/>
  <c r="W2531" i="1"/>
  <c r="W2529" i="1"/>
  <c r="W2527" i="1"/>
  <c r="W2525" i="1"/>
  <c r="W2523" i="1"/>
  <c r="W2521" i="1"/>
  <c r="W2519" i="1"/>
  <c r="W2517" i="1"/>
  <c r="W2515" i="1"/>
  <c r="W2513" i="1"/>
  <c r="W2511" i="1"/>
  <c r="W2509" i="1"/>
  <c r="W2507" i="1"/>
  <c r="W2505" i="1"/>
  <c r="W2503" i="1"/>
  <c r="W2501" i="1"/>
  <c r="W2499" i="1"/>
  <c r="W2497" i="1"/>
  <c r="W2495" i="1"/>
  <c r="W2493" i="1"/>
  <c r="W2491" i="1"/>
  <c r="W2489" i="1"/>
  <c r="W2487" i="1"/>
  <c r="W2485" i="1"/>
  <c r="W2483" i="1"/>
  <c r="W2481" i="1"/>
  <c r="W2479" i="1"/>
  <c r="W2477" i="1"/>
  <c r="W2475" i="1"/>
  <c r="W2473" i="1"/>
  <c r="W2471" i="1"/>
  <c r="W2469" i="1"/>
  <c r="W2467" i="1"/>
  <c r="W2465" i="1"/>
  <c r="W2463" i="1"/>
  <c r="W2461" i="1"/>
  <c r="W2459" i="1"/>
  <c r="W2457" i="1"/>
  <c r="W2455" i="1"/>
  <c r="W2453" i="1"/>
  <c r="W2451" i="1"/>
  <c r="W2449" i="1"/>
  <c r="W2447" i="1"/>
  <c r="W2445" i="1"/>
  <c r="W2443" i="1"/>
  <c r="W2441" i="1"/>
  <c r="W2439" i="1"/>
  <c r="W2437" i="1"/>
  <c r="W2435" i="1"/>
  <c r="W2433" i="1"/>
  <c r="W2431" i="1"/>
  <c r="W2429" i="1"/>
  <c r="W2427" i="1"/>
  <c r="W2425" i="1"/>
  <c r="W2423" i="1"/>
  <c r="W2421" i="1"/>
  <c r="W2419" i="1"/>
  <c r="W2417" i="1"/>
  <c r="W2415" i="1"/>
  <c r="W2413" i="1"/>
  <c r="W2411" i="1"/>
  <c r="W2409" i="1"/>
  <c r="W2407" i="1"/>
  <c r="W2405" i="1"/>
  <c r="W2403" i="1"/>
  <c r="W2401" i="1"/>
  <c r="W2399" i="1"/>
  <c r="W2397" i="1"/>
  <c r="W2395" i="1"/>
  <c r="W2393" i="1"/>
  <c r="W2391" i="1"/>
  <c r="W2389" i="1"/>
  <c r="W2387" i="1"/>
  <c r="W2385" i="1"/>
  <c r="W2383" i="1"/>
  <c r="W2381" i="1"/>
  <c r="W2379" i="1"/>
  <c r="W2377" i="1"/>
  <c r="W2375" i="1"/>
  <c r="W2373" i="1"/>
  <c r="W2371" i="1"/>
  <c r="W2369" i="1"/>
  <c r="W2367" i="1"/>
  <c r="W2365" i="1"/>
  <c r="W2363" i="1"/>
  <c r="W2361" i="1"/>
  <c r="W2359" i="1"/>
  <c r="W2357" i="1"/>
  <c r="W2355" i="1"/>
  <c r="W2353" i="1"/>
  <c r="W2351" i="1"/>
  <c r="W2349" i="1"/>
  <c r="W2347" i="1"/>
  <c r="W2345" i="1"/>
  <c r="W2343" i="1"/>
  <c r="W2341" i="1"/>
  <c r="W2339" i="1"/>
  <c r="W2337" i="1"/>
  <c r="W2335" i="1"/>
  <c r="W2333" i="1"/>
  <c r="W2331" i="1"/>
  <c r="W2329" i="1"/>
  <c r="W2327" i="1"/>
  <c r="W2325" i="1"/>
  <c r="W2323" i="1"/>
  <c r="W2321" i="1"/>
  <c r="W2319" i="1"/>
  <c r="W2317" i="1"/>
  <c r="W2315" i="1"/>
  <c r="W2313" i="1"/>
  <c r="W2311" i="1"/>
  <c r="W2309" i="1"/>
  <c r="W2307" i="1"/>
  <c r="W2305" i="1"/>
  <c r="W2303" i="1"/>
  <c r="W2301" i="1"/>
  <c r="W2299" i="1"/>
  <c r="W2297" i="1"/>
  <c r="W2295" i="1"/>
  <c r="W2293" i="1"/>
  <c r="W2291" i="1"/>
  <c r="W2289" i="1"/>
  <c r="W2287" i="1"/>
  <c r="W2285" i="1"/>
  <c r="W2283" i="1"/>
  <c r="W3995" i="1"/>
  <c r="W3993" i="1"/>
  <c r="W3991" i="1"/>
  <c r="W3989" i="1"/>
  <c r="W3987" i="1"/>
  <c r="W3985" i="1"/>
  <c r="W2282" i="1"/>
  <c r="W2280" i="1"/>
  <c r="W2279" i="1"/>
  <c r="W2277" i="1"/>
  <c r="W2275" i="1"/>
  <c r="W2273" i="1"/>
  <c r="W2271" i="1"/>
  <c r="W2269" i="1"/>
  <c r="W2267" i="1"/>
  <c r="W2265" i="1"/>
  <c r="W2263" i="1"/>
  <c r="W2261" i="1"/>
  <c r="W2259" i="1"/>
  <c r="W2257" i="1"/>
  <c r="W2255" i="1"/>
  <c r="W3982" i="1"/>
  <c r="W3980" i="1"/>
  <c r="W3978" i="1"/>
  <c r="W2253" i="1"/>
  <c r="W2251" i="1"/>
  <c r="W2249" i="1"/>
  <c r="W2247" i="1"/>
  <c r="W2245" i="1"/>
  <c r="W2243" i="1"/>
  <c r="W2241" i="1"/>
  <c r="W2239" i="1"/>
  <c r="W2237" i="1"/>
  <c r="W2235" i="1"/>
  <c r="W2233" i="1"/>
  <c r="W2231" i="1"/>
  <c r="W3975" i="1"/>
  <c r="W3973" i="1"/>
  <c r="W2229" i="1"/>
  <c r="W2227" i="1"/>
  <c r="W2225" i="1"/>
  <c r="W2223" i="1"/>
  <c r="W2221" i="1"/>
  <c r="W2219" i="1"/>
  <c r="W2217" i="1"/>
  <c r="W2215" i="1"/>
  <c r="W2213" i="1"/>
  <c r="W2211" i="1"/>
  <c r="W3972" i="1"/>
  <c r="W3970" i="1"/>
  <c r="W3968" i="1"/>
  <c r="W2209" i="1"/>
  <c r="W3965" i="1"/>
  <c r="W3963" i="1"/>
  <c r="W3961" i="1"/>
  <c r="W3959" i="1"/>
  <c r="W3957" i="1"/>
  <c r="W3955" i="1"/>
  <c r="W3953" i="1"/>
  <c r="W2207" i="1"/>
  <c r="W2205" i="1"/>
  <c r="W2203" i="1"/>
  <c r="W2201" i="1"/>
  <c r="W2199" i="1"/>
  <c r="W2197" i="1"/>
  <c r="W2195" i="1"/>
  <c r="W2193" i="1"/>
  <c r="W2191" i="1"/>
  <c r="W2189" i="1"/>
  <c r="W2187" i="1"/>
  <c r="W2185" i="1"/>
  <c r="W2183" i="1"/>
  <c r="W2181" i="1"/>
  <c r="W2179" i="1"/>
  <c r="W2177" i="1"/>
  <c r="W2175" i="1"/>
  <c r="W2173" i="1"/>
  <c r="W2171" i="1"/>
  <c r="W2169" i="1"/>
  <c r="W2167" i="1"/>
  <c r="W2165" i="1"/>
  <c r="W2163" i="1"/>
  <c r="W2161" i="1"/>
  <c r="W2159" i="1"/>
  <c r="W2157" i="1"/>
  <c r="W2155" i="1"/>
  <c r="W2153" i="1"/>
  <c r="W2151" i="1"/>
  <c r="W2149" i="1"/>
  <c r="W2147" i="1"/>
  <c r="W2145" i="1"/>
  <c r="W2143" i="1"/>
  <c r="W2141" i="1"/>
  <c r="W2139" i="1"/>
  <c r="W2137" i="1"/>
  <c r="W2135" i="1"/>
  <c r="W2133" i="1"/>
  <c r="W2131" i="1"/>
  <c r="W2129" i="1"/>
  <c r="W2127" i="1"/>
  <c r="W2125" i="1"/>
  <c r="W2123" i="1"/>
  <c r="W2121" i="1"/>
  <c r="W2119" i="1"/>
  <c r="W2117" i="1"/>
  <c r="W2115" i="1"/>
  <c r="W2113" i="1"/>
  <c r="W2111" i="1"/>
  <c r="W2109" i="1"/>
  <c r="W2107" i="1"/>
  <c r="W2105" i="1"/>
  <c r="W2103" i="1"/>
  <c r="W2101" i="1"/>
  <c r="W2099" i="1"/>
  <c r="W2097" i="1"/>
  <c r="W2095" i="1"/>
  <c r="W2093" i="1"/>
  <c r="W2091" i="1"/>
  <c r="W2089" i="1"/>
  <c r="W2087" i="1"/>
  <c r="W2085" i="1"/>
  <c r="W2083" i="1"/>
  <c r="W2081" i="1"/>
  <c r="W2079" i="1"/>
  <c r="W2077" i="1"/>
  <c r="W2075" i="1"/>
  <c r="W2073" i="1"/>
  <c r="W2071" i="1"/>
  <c r="W2069" i="1"/>
  <c r="W2067" i="1"/>
  <c r="W2065" i="1"/>
  <c r="W2063" i="1"/>
  <c r="W2061" i="1"/>
  <c r="W2059" i="1"/>
  <c r="W2057" i="1"/>
  <c r="W2055" i="1"/>
  <c r="W2053" i="1"/>
  <c r="W2051" i="1"/>
  <c r="W2049" i="1"/>
  <c r="W2047" i="1"/>
  <c r="W2045" i="1"/>
  <c r="W2043" i="1"/>
  <c r="W2041" i="1"/>
  <c r="W2039" i="1"/>
  <c r="W2037" i="1"/>
  <c r="W2035" i="1"/>
  <c r="W2033" i="1"/>
  <c r="W2031" i="1"/>
  <c r="W2029" i="1"/>
  <c r="W2027" i="1"/>
  <c r="W2025" i="1"/>
  <c r="W2023" i="1"/>
  <c r="W2021" i="1"/>
  <c r="W2019" i="1"/>
  <c r="W2017" i="1"/>
  <c r="W2015" i="1"/>
  <c r="W2013" i="1"/>
  <c r="W2011" i="1"/>
  <c r="W2009" i="1"/>
  <c r="W2007" i="1"/>
  <c r="W2005" i="1"/>
  <c r="W2003" i="1"/>
  <c r="W2001" i="1"/>
  <c r="W1999" i="1"/>
  <c r="W1997" i="1"/>
  <c r="W1995" i="1"/>
  <c r="W1993" i="1"/>
  <c r="W1991" i="1"/>
  <c r="W1989" i="1"/>
  <c r="W1987" i="1"/>
  <c r="W1985" i="1"/>
  <c r="W1983" i="1"/>
  <c r="W1981" i="1"/>
  <c r="W1979" i="1"/>
  <c r="W1977" i="1"/>
  <c r="W1975" i="1"/>
  <c r="W1973" i="1"/>
  <c r="W1971" i="1"/>
  <c r="W1969" i="1"/>
  <c r="W1967" i="1"/>
  <c r="W1965" i="1"/>
  <c r="W1963" i="1"/>
  <c r="W1961" i="1"/>
  <c r="W1959" i="1"/>
  <c r="W1957" i="1"/>
  <c r="W1955" i="1"/>
  <c r="W1953" i="1"/>
  <c r="W1951" i="1"/>
  <c r="W1949" i="1"/>
  <c r="W3951" i="1"/>
  <c r="W3949" i="1"/>
  <c r="W3947" i="1"/>
  <c r="W3945" i="1"/>
  <c r="W3943" i="1"/>
  <c r="W3941" i="1"/>
  <c r="W3939" i="1"/>
  <c r="W1947" i="1"/>
  <c r="W1945" i="1"/>
  <c r="W1943" i="1"/>
  <c r="W3937" i="1"/>
  <c r="W3935" i="1"/>
  <c r="W3933" i="1"/>
  <c r="W3931" i="1"/>
  <c r="W3929" i="1"/>
  <c r="W3927" i="1"/>
  <c r="W3925" i="1"/>
  <c r="W3923" i="1"/>
  <c r="W3921" i="1"/>
  <c r="W3919" i="1"/>
  <c r="W1941" i="1"/>
  <c r="W1939" i="1"/>
  <c r="W1937" i="1"/>
  <c r="W1935" i="1"/>
  <c r="W1933" i="1"/>
  <c r="W1931" i="1"/>
  <c r="W1929" i="1"/>
  <c r="W1927" i="1"/>
  <c r="W1925" i="1"/>
  <c r="W1923" i="1"/>
  <c r="W1921" i="1"/>
  <c r="W1919" i="1"/>
  <c r="W1917" i="1"/>
  <c r="W1915" i="1"/>
  <c r="W1913" i="1"/>
  <c r="W1911" i="1"/>
  <c r="W1909" i="1"/>
  <c r="W1907" i="1"/>
  <c r="W1905" i="1"/>
  <c r="W1903" i="1"/>
  <c r="W1901" i="1"/>
  <c r="W1899" i="1"/>
  <c r="W1897" i="1"/>
  <c r="W1895" i="1"/>
  <c r="W1893" i="1"/>
  <c r="W1891" i="1"/>
  <c r="W1889" i="1"/>
  <c r="W1887" i="1"/>
  <c r="W1885" i="1"/>
  <c r="W1883" i="1"/>
  <c r="W1881" i="1"/>
  <c r="W1879" i="1"/>
  <c r="W1877" i="1"/>
  <c r="W1875" i="1"/>
  <c r="W1873" i="1"/>
  <c r="W1871" i="1"/>
  <c r="W1869" i="1"/>
  <c r="W1867" i="1"/>
  <c r="W1865" i="1"/>
  <c r="W1863" i="1"/>
  <c r="W1861" i="1"/>
  <c r="W1859" i="1"/>
  <c r="W1857" i="1"/>
  <c r="W1855" i="1"/>
  <c r="W1853" i="1"/>
  <c r="W1851" i="1"/>
  <c r="W1849" i="1"/>
  <c r="W1847" i="1"/>
  <c r="W1845" i="1"/>
  <c r="W1843" i="1"/>
  <c r="W3918" i="1"/>
  <c r="W1840" i="1"/>
  <c r="W1838" i="1"/>
  <c r="W1836" i="1"/>
  <c r="W1834" i="1"/>
  <c r="W1832" i="1"/>
  <c r="W3917" i="1"/>
  <c r="W1829" i="1"/>
  <c r="W1828" i="1"/>
  <c r="W1826" i="1"/>
  <c r="W1824" i="1"/>
  <c r="W1822" i="1"/>
  <c r="W1820" i="1"/>
  <c r="W1818" i="1"/>
  <c r="W1816" i="1"/>
  <c r="W1814" i="1"/>
  <c r="W1812" i="1"/>
  <c r="W1810" i="1"/>
  <c r="W1808" i="1"/>
  <c r="W1806" i="1"/>
  <c r="W1804" i="1"/>
  <c r="W1802" i="1"/>
  <c r="W1800" i="1"/>
  <c r="W1798" i="1"/>
  <c r="W1796" i="1"/>
  <c r="W1794" i="1"/>
  <c r="W1792" i="1"/>
  <c r="W1790" i="1"/>
  <c r="W1788" i="1"/>
  <c r="W1786" i="1"/>
  <c r="W1784" i="1"/>
  <c r="W1782" i="1"/>
  <c r="W1780" i="1"/>
  <c r="W1778" i="1"/>
  <c r="W1776" i="1"/>
  <c r="W1774" i="1"/>
  <c r="W1772" i="1"/>
  <c r="W1770" i="1"/>
  <c r="W1768" i="1"/>
  <c r="W1766" i="1"/>
  <c r="W1764" i="1"/>
  <c r="W1762" i="1"/>
  <c r="W1760" i="1"/>
  <c r="W1758" i="1"/>
  <c r="W1182" i="1"/>
  <c r="W1180" i="1"/>
  <c r="W1178" i="1"/>
  <c r="W1176" i="1"/>
  <c r="W1174" i="1"/>
  <c r="W1172" i="1"/>
  <c r="W1170" i="1"/>
  <c r="W1168" i="1"/>
  <c r="W1166" i="1"/>
  <c r="W1164" i="1"/>
  <c r="W1162" i="1"/>
  <c r="W1160" i="1"/>
  <c r="W1158" i="1"/>
  <c r="W1156" i="1"/>
  <c r="W1154" i="1"/>
  <c r="W1152" i="1"/>
  <c r="W1150" i="1"/>
  <c r="W1148" i="1"/>
  <c r="W1146" i="1"/>
  <c r="W1144" i="1"/>
  <c r="W1142" i="1"/>
  <c r="W1140" i="1"/>
  <c r="W1138" i="1"/>
  <c r="W1136" i="1"/>
  <c r="W1134" i="1"/>
  <c r="W1132" i="1"/>
  <c r="W1130" i="1"/>
  <c r="W1128" i="1"/>
  <c r="W1126" i="1"/>
  <c r="W1124" i="1"/>
  <c r="W1122" i="1"/>
  <c r="W1120" i="1"/>
  <c r="W1118" i="1"/>
  <c r="W1116" i="1"/>
  <c r="W3727" i="1"/>
  <c r="W3725" i="1"/>
  <c r="W3723" i="1"/>
  <c r="W3721" i="1"/>
  <c r="W3719" i="1"/>
  <c r="W3717" i="1"/>
  <c r="W3715" i="1"/>
  <c r="W3713" i="1"/>
  <c r="W3711" i="1"/>
  <c r="W3709" i="1"/>
  <c r="W3707" i="1"/>
  <c r="W3705" i="1"/>
  <c r="W3703" i="1"/>
  <c r="W3701" i="1"/>
  <c r="W3699" i="1"/>
  <c r="W3697" i="1"/>
  <c r="W3695" i="1"/>
  <c r="W3693" i="1"/>
  <c r="W3691" i="1"/>
  <c r="W3689" i="1"/>
  <c r="W1114" i="1"/>
  <c r="W1112" i="1"/>
  <c r="W1110" i="1"/>
  <c r="W1108" i="1"/>
  <c r="W1106" i="1"/>
  <c r="W1104" i="1"/>
  <c r="W1102" i="1"/>
  <c r="W1100" i="1"/>
  <c r="W1098" i="1"/>
  <c r="W1096" i="1"/>
  <c r="W1094" i="1"/>
  <c r="W1092" i="1"/>
  <c r="W1090" i="1"/>
  <c r="W1088" i="1"/>
  <c r="W1086" i="1"/>
  <c r="W1084" i="1"/>
  <c r="W1082" i="1"/>
  <c r="W1080" i="1"/>
  <c r="W1078" i="1"/>
  <c r="W1076" i="1"/>
  <c r="W1074" i="1"/>
  <c r="W1072" i="1"/>
  <c r="W1070" i="1"/>
  <c r="W1068" i="1"/>
  <c r="W1066" i="1"/>
  <c r="W1756" i="1"/>
  <c r="W1754" i="1"/>
  <c r="W1752" i="1"/>
  <c r="W1750" i="1"/>
  <c r="W1748" i="1"/>
  <c r="W1746" i="1"/>
  <c r="W1744" i="1"/>
  <c r="W1742" i="1"/>
  <c r="W1740" i="1"/>
  <c r="W1738" i="1"/>
  <c r="W1736" i="1"/>
  <c r="W1734" i="1"/>
  <c r="W1732" i="1"/>
  <c r="W1730" i="1"/>
  <c r="W1728" i="1"/>
  <c r="W1726" i="1"/>
  <c r="W1724" i="1"/>
  <c r="W1722" i="1"/>
  <c r="W1720" i="1"/>
  <c r="W1718" i="1"/>
  <c r="W1716" i="1"/>
  <c r="W1714" i="1"/>
  <c r="W1712" i="1"/>
  <c r="W1710" i="1"/>
  <c r="W1708" i="1"/>
  <c r="W1706" i="1"/>
  <c r="W1704" i="1"/>
  <c r="W1702" i="1"/>
  <c r="W1700" i="1"/>
  <c r="W1698" i="1"/>
  <c r="W1696" i="1"/>
  <c r="W1694" i="1"/>
  <c r="W1692" i="1"/>
  <c r="W1690" i="1"/>
  <c r="W1688" i="1"/>
  <c r="W1686" i="1"/>
  <c r="W3914" i="1"/>
  <c r="W3912" i="1"/>
  <c r="W3910" i="1"/>
  <c r="W3908" i="1"/>
  <c r="W3906" i="1"/>
  <c r="W3904" i="1"/>
  <c r="W3902" i="1"/>
  <c r="W3900" i="1"/>
  <c r="W3898" i="1"/>
  <c r="W3896" i="1"/>
  <c r="W3894" i="1"/>
  <c r="W3892" i="1"/>
  <c r="W3890" i="1"/>
  <c r="W3888" i="1"/>
  <c r="W3886" i="1"/>
  <c r="W3884" i="1"/>
  <c r="W3882" i="1"/>
  <c r="W3880" i="1"/>
  <c r="W3878" i="1"/>
  <c r="W3876" i="1"/>
  <c r="W1684" i="1"/>
  <c r="W1682" i="1"/>
  <c r="W1680" i="1"/>
  <c r="W1678" i="1"/>
  <c r="W1676" i="1"/>
  <c r="W1674" i="1"/>
  <c r="W1672" i="1"/>
  <c r="W1670" i="1"/>
  <c r="W1668" i="1"/>
  <c r="W1666" i="1"/>
  <c r="W3874" i="1"/>
  <c r="W3872" i="1"/>
  <c r="W3870" i="1"/>
  <c r="W3868" i="1"/>
  <c r="W3866" i="1"/>
  <c r="W3864" i="1"/>
  <c r="W3862" i="1"/>
  <c r="W3860" i="1"/>
  <c r="W3858" i="1"/>
  <c r="W3856" i="1"/>
  <c r="W3854" i="1"/>
  <c r="W3852" i="1"/>
  <c r="W3850" i="1"/>
  <c r="W3848" i="1"/>
  <c r="W3846" i="1"/>
  <c r="W3844" i="1"/>
  <c r="W3842" i="1"/>
  <c r="W3840" i="1"/>
  <c r="W3838" i="1"/>
  <c r="W1064" i="1"/>
  <c r="W1062" i="1"/>
  <c r="W1060" i="1"/>
  <c r="W1058" i="1"/>
  <c r="W1056" i="1"/>
  <c r="W1054" i="1"/>
  <c r="W1052" i="1"/>
  <c r="W1050" i="1"/>
  <c r="W1048" i="1"/>
  <c r="W1046" i="1"/>
  <c r="W1044" i="1"/>
  <c r="W1042" i="1"/>
  <c r="W1040" i="1"/>
  <c r="W1038" i="1"/>
  <c r="W1036" i="1"/>
  <c r="W1034" i="1"/>
  <c r="W1032" i="1"/>
  <c r="W1030" i="1"/>
  <c r="W1028" i="1"/>
  <c r="W1026" i="1"/>
  <c r="W1024" i="1"/>
  <c r="W1022" i="1"/>
  <c r="W1020" i="1"/>
  <c r="W1018" i="1"/>
  <c r="W1016" i="1"/>
  <c r="W1014" i="1"/>
  <c r="W1012" i="1"/>
  <c r="W1010" i="1"/>
  <c r="W1008" i="1"/>
  <c r="W1006" i="1"/>
  <c r="W1004" i="1"/>
  <c r="W1002" i="1"/>
  <c r="W1000" i="1"/>
  <c r="W998" i="1"/>
  <c r="W996" i="1"/>
  <c r="W994" i="1"/>
  <c r="W992" i="1"/>
  <c r="W990" i="1"/>
  <c r="W988" i="1"/>
  <c r="W986" i="1"/>
  <c r="W984" i="1"/>
  <c r="W982" i="1"/>
  <c r="W980" i="1"/>
  <c r="W978" i="1"/>
  <c r="W976" i="1"/>
  <c r="W974" i="1"/>
  <c r="W972" i="1"/>
  <c r="W970" i="1"/>
  <c r="W968" i="1"/>
  <c r="W966" i="1"/>
  <c r="W964" i="1"/>
  <c r="W962" i="1"/>
  <c r="W960" i="1"/>
  <c r="W958" i="1"/>
  <c r="W956" i="1"/>
  <c r="W954" i="1"/>
  <c r="W952" i="1"/>
  <c r="W950" i="1"/>
  <c r="W948" i="1"/>
  <c r="W946" i="1"/>
  <c r="W944" i="1"/>
  <c r="W942" i="1"/>
  <c r="W940" i="1"/>
  <c r="W938" i="1"/>
  <c r="W936" i="1"/>
  <c r="W934" i="1"/>
  <c r="W932" i="1"/>
  <c r="W930" i="1"/>
  <c r="W928" i="1"/>
  <c r="W926" i="1"/>
  <c r="W924" i="1"/>
  <c r="W922" i="1"/>
  <c r="W920" i="1"/>
  <c r="W918" i="1"/>
  <c r="W916" i="1"/>
  <c r="W914" i="1"/>
  <c r="W912" i="1"/>
  <c r="W910" i="1"/>
  <c r="W908" i="1"/>
  <c r="W906" i="1"/>
  <c r="W904" i="1"/>
  <c r="W902" i="1"/>
  <c r="W3688" i="1"/>
  <c r="W3686" i="1"/>
  <c r="W3684" i="1"/>
  <c r="W3683" i="1"/>
  <c r="W899" i="1"/>
  <c r="W897" i="1"/>
  <c r="W895" i="1"/>
  <c r="W893" i="1"/>
  <c r="W891" i="1"/>
  <c r="W889" i="1"/>
  <c r="W887" i="1"/>
  <c r="W885" i="1"/>
  <c r="W883" i="1"/>
  <c r="W881" i="1"/>
  <c r="W879" i="1"/>
  <c r="W877" i="1"/>
  <c r="W875" i="1"/>
  <c r="W873" i="1"/>
  <c r="W871" i="1"/>
  <c r="W869" i="1"/>
  <c r="W867" i="1"/>
  <c r="W865" i="1"/>
  <c r="W863" i="1"/>
  <c r="W861" i="1"/>
  <c r="W859" i="1"/>
  <c r="W857" i="1"/>
  <c r="W855" i="1"/>
  <c r="W853" i="1"/>
  <c r="W851" i="1"/>
  <c r="W849" i="1"/>
  <c r="W847" i="1"/>
  <c r="W845" i="1"/>
  <c r="W843" i="1"/>
  <c r="W841" i="1"/>
  <c r="W839" i="1"/>
  <c r="W837" i="1"/>
  <c r="W835" i="1"/>
  <c r="W833" i="1"/>
  <c r="W831" i="1"/>
  <c r="W829" i="1"/>
  <c r="W827" i="1"/>
  <c r="W825" i="1"/>
  <c r="W823" i="1"/>
  <c r="W821" i="1"/>
  <c r="W819" i="1"/>
  <c r="W817" i="1"/>
  <c r="W815" i="1"/>
  <c r="W813" i="1"/>
  <c r="W811" i="1"/>
  <c r="W809" i="1"/>
  <c r="W807" i="1"/>
  <c r="W805" i="1"/>
  <c r="W803" i="1"/>
  <c r="W801" i="1"/>
  <c r="W799" i="1"/>
  <c r="W797" i="1"/>
  <c r="W795" i="1"/>
  <c r="W793" i="1"/>
  <c r="W791" i="1"/>
  <c r="W789" i="1"/>
  <c r="W787" i="1"/>
  <c r="W785" i="1"/>
  <c r="W783" i="1"/>
  <c r="W781" i="1"/>
  <c r="W779" i="1"/>
  <c r="W777" i="1"/>
  <c r="W775" i="1"/>
  <c r="W773" i="1"/>
  <c r="W771" i="1"/>
  <c r="W769" i="1"/>
  <c r="W767" i="1"/>
  <c r="W765" i="1"/>
  <c r="W763" i="1"/>
  <c r="W761" i="1"/>
  <c r="W759" i="1"/>
  <c r="W757" i="1"/>
  <c r="W755" i="1"/>
  <c r="W753" i="1"/>
  <c r="W751" i="1"/>
  <c r="W749" i="1"/>
  <c r="W747" i="1"/>
  <c r="W745" i="1"/>
  <c r="W743" i="1"/>
  <c r="W741" i="1"/>
  <c r="W739" i="1"/>
  <c r="W737" i="1"/>
  <c r="W735" i="1"/>
  <c r="W733" i="1"/>
  <c r="W731" i="1"/>
  <c r="W729" i="1"/>
  <c r="W727" i="1"/>
  <c r="W725" i="1"/>
  <c r="W3681" i="1"/>
  <c r="W3680" i="1"/>
  <c r="W722" i="1"/>
  <c r="W720" i="1"/>
  <c r="W718" i="1"/>
  <c r="W716" i="1"/>
  <c r="W714" i="1"/>
  <c r="W712" i="1"/>
  <c r="W710" i="1"/>
  <c r="W708" i="1"/>
  <c r="W706" i="1"/>
  <c r="W704" i="1"/>
  <c r="W702" i="1"/>
  <c r="W700" i="1"/>
  <c r="W698" i="1"/>
  <c r="W696" i="1"/>
  <c r="W694" i="1"/>
  <c r="W692" i="1"/>
  <c r="W690" i="1"/>
  <c r="W688" i="1"/>
  <c r="W686" i="1"/>
  <c r="W684" i="1"/>
  <c r="W682" i="1"/>
  <c r="W680" i="1"/>
  <c r="W678" i="1"/>
  <c r="W676" i="1"/>
  <c r="W674" i="1"/>
  <c r="W672" i="1"/>
  <c r="W670" i="1"/>
  <c r="W668" i="1"/>
  <c r="W666" i="1"/>
  <c r="W664" i="1"/>
  <c r="W662" i="1"/>
  <c r="W660" i="1"/>
  <c r="W658" i="1"/>
  <c r="W656" i="1"/>
  <c r="W654" i="1"/>
  <c r="W652" i="1"/>
  <c r="W650" i="1"/>
  <c r="W648" i="1"/>
  <c r="W646" i="1"/>
  <c r="W644" i="1"/>
  <c r="W642" i="1"/>
  <c r="W640" i="1"/>
  <c r="W638" i="1"/>
  <c r="W636" i="1"/>
  <c r="W634" i="1"/>
  <c r="W632" i="1"/>
  <c r="W630" i="1"/>
  <c r="W628" i="1"/>
  <c r="W626" i="1"/>
  <c r="W624" i="1"/>
  <c r="W622" i="1"/>
  <c r="W620" i="1"/>
  <c r="W618" i="1"/>
  <c r="W616" i="1"/>
  <c r="W614" i="1"/>
  <c r="W612" i="1"/>
  <c r="W610" i="1"/>
  <c r="W608" i="1"/>
  <c r="W606" i="1"/>
  <c r="W604" i="1"/>
  <c r="W602" i="1"/>
  <c r="W600" i="1"/>
  <c r="W598" i="1"/>
  <c r="W596" i="1"/>
  <c r="W594" i="1"/>
  <c r="W592" i="1"/>
  <c r="W590" i="1"/>
  <c r="W588" i="1"/>
  <c r="W586" i="1"/>
  <c r="W584" i="1"/>
  <c r="W582" i="1"/>
  <c r="W580" i="1"/>
  <c r="W578" i="1"/>
  <c r="W576" i="1"/>
  <c r="W574" i="1"/>
  <c r="W572" i="1"/>
  <c r="W570" i="1"/>
  <c r="W568" i="1"/>
  <c r="W566" i="1"/>
  <c r="W564" i="1"/>
  <c r="W562" i="1"/>
  <c r="W560" i="1"/>
  <c r="W558" i="1"/>
  <c r="W556" i="1"/>
  <c r="W554" i="1"/>
  <c r="W552" i="1"/>
  <c r="W550" i="1"/>
  <c r="W548" i="1"/>
  <c r="W546" i="1"/>
  <c r="W544" i="1"/>
  <c r="W542" i="1"/>
  <c r="W540" i="1"/>
  <c r="W538" i="1"/>
  <c r="W536" i="1"/>
  <c r="W534" i="1"/>
  <c r="W532" i="1"/>
  <c r="W530" i="1"/>
  <c r="W528" i="1"/>
  <c r="W526" i="1"/>
  <c r="W524" i="1"/>
  <c r="W522" i="1"/>
  <c r="W520" i="1"/>
  <c r="W518" i="1"/>
  <c r="W516" i="1"/>
  <c r="W514" i="1"/>
  <c r="W512" i="1"/>
  <c r="W510" i="1"/>
  <c r="W508" i="1"/>
  <c r="W506" i="1"/>
  <c r="W504" i="1"/>
  <c r="W502" i="1"/>
  <c r="W500" i="1"/>
  <c r="W498" i="1"/>
  <c r="W496" i="1"/>
  <c r="W494" i="1"/>
  <c r="W492" i="1"/>
  <c r="W490" i="1"/>
  <c r="W488" i="1"/>
  <c r="W486" i="1"/>
  <c r="W484" i="1"/>
  <c r="W482" i="1"/>
  <c r="W480" i="1"/>
  <c r="W478" i="1"/>
  <c r="W476" i="1"/>
  <c r="W474" i="1"/>
  <c r="W472" i="1"/>
  <c r="W470" i="1"/>
  <c r="W468" i="1"/>
  <c r="W466" i="1"/>
  <c r="W464" i="1"/>
  <c r="W462" i="1"/>
  <c r="W460" i="1"/>
  <c r="W458" i="1"/>
  <c r="W456" i="1"/>
  <c r="W454" i="1"/>
  <c r="W452" i="1"/>
  <c r="W450" i="1"/>
  <c r="W448" i="1"/>
  <c r="W446" i="1"/>
  <c r="W444" i="1"/>
  <c r="W442" i="1"/>
  <c r="W440" i="1"/>
  <c r="W438" i="1"/>
  <c r="W436" i="1"/>
  <c r="W434" i="1"/>
  <c r="W432" i="1"/>
  <c r="W430" i="1"/>
  <c r="W428" i="1"/>
  <c r="W426" i="1"/>
  <c r="W424" i="1"/>
  <c r="W422" i="1"/>
  <c r="W420" i="1"/>
  <c r="W418" i="1"/>
  <c r="W416" i="1"/>
  <c r="W414" i="1"/>
  <c r="W412" i="1"/>
  <c r="W410" i="1"/>
  <c r="W408" i="1"/>
  <c r="W406" i="1"/>
  <c r="W404" i="1"/>
  <c r="W402" i="1"/>
  <c r="W400" i="1"/>
  <c r="W398" i="1"/>
  <c r="W396" i="1"/>
  <c r="W394" i="1"/>
  <c r="W392" i="1"/>
  <c r="W390" i="1"/>
  <c r="W388" i="1"/>
  <c r="W386" i="1"/>
  <c r="W384" i="1"/>
  <c r="W382" i="1"/>
  <c r="W380" i="1"/>
  <c r="W378" i="1"/>
  <c r="W376" i="1"/>
  <c r="W374" i="1"/>
  <c r="W372" i="1"/>
  <c r="W370" i="1"/>
  <c r="W368" i="1"/>
  <c r="W366" i="1"/>
  <c r="W364" i="1"/>
  <c r="W362" i="1"/>
  <c r="W360" i="1"/>
  <c r="W358" i="1"/>
  <c r="W356" i="1"/>
  <c r="W354" i="1"/>
  <c r="W352" i="1"/>
  <c r="W350" i="1"/>
  <c r="W348" i="1"/>
  <c r="W346" i="1"/>
  <c r="W344" i="1"/>
  <c r="W342" i="1"/>
  <c r="W340" i="1"/>
  <c r="W338" i="1"/>
  <c r="W336" i="1"/>
  <c r="W334" i="1"/>
  <c r="W332" i="1"/>
  <c r="W330" i="1"/>
  <c r="W328" i="1"/>
  <c r="W326" i="1"/>
  <c r="W324" i="1"/>
  <c r="W322" i="1"/>
  <c r="W320" i="1"/>
  <c r="W318" i="1"/>
  <c r="W316" i="1"/>
  <c r="W314" i="1"/>
  <c r="W312" i="1"/>
  <c r="W310" i="1"/>
  <c r="W308" i="1"/>
  <c r="W306" i="1"/>
  <c r="W304" i="1"/>
  <c r="W302" i="1"/>
  <c r="W300" i="1"/>
  <c r="W298" i="1"/>
  <c r="W296" i="1"/>
  <c r="W294" i="1"/>
  <c r="W292" i="1"/>
  <c r="W290" i="1"/>
  <c r="W288" i="1"/>
  <c r="W286" i="1"/>
  <c r="W284" i="1"/>
  <c r="W282" i="1"/>
  <c r="W280" i="1"/>
  <c r="W278" i="1"/>
  <c r="W276" i="1"/>
  <c r="W274" i="1"/>
  <c r="W272" i="1"/>
  <c r="W270" i="1"/>
  <c r="W268" i="1"/>
  <c r="W266" i="1"/>
  <c r="W264" i="1"/>
  <c r="W262" i="1"/>
  <c r="W260" i="1"/>
  <c r="W258" i="1"/>
  <c r="W256" i="1"/>
  <c r="W254" i="1"/>
  <c r="W252" i="1"/>
  <c r="W250" i="1"/>
  <c r="W248" i="1"/>
  <c r="W246" i="1"/>
  <c r="W244" i="1"/>
  <c r="W242" i="1"/>
  <c r="W3677" i="1"/>
  <c r="W3675" i="1"/>
  <c r="W3673" i="1"/>
  <c r="W3671" i="1"/>
  <c r="W3669" i="1"/>
  <c r="W3667" i="1"/>
  <c r="W3665" i="1"/>
  <c r="W3663" i="1"/>
  <c r="W3661" i="1"/>
  <c r="W3659" i="1"/>
  <c r="W3657" i="1"/>
  <c r="W3655" i="1"/>
  <c r="W3653" i="1"/>
  <c r="W3651" i="1"/>
  <c r="W3649" i="1"/>
  <c r="W3647" i="1"/>
  <c r="W3645" i="1"/>
  <c r="W3643" i="1"/>
  <c r="W3641" i="1"/>
  <c r="W3639" i="1"/>
  <c r="W3637" i="1"/>
  <c r="W3635" i="1"/>
  <c r="W3633" i="1"/>
  <c r="W3631" i="1"/>
  <c r="W3629" i="1"/>
  <c r="W3627" i="1"/>
  <c r="W3625" i="1"/>
  <c r="W3623" i="1"/>
  <c r="W3621" i="1"/>
  <c r="W3619" i="1"/>
  <c r="W3617" i="1"/>
  <c r="W3615" i="1"/>
  <c r="W3613" i="1"/>
  <c r="W3611" i="1"/>
  <c r="W3609" i="1"/>
  <c r="W3607" i="1"/>
  <c r="W3605" i="1"/>
  <c r="W3603" i="1"/>
  <c r="W3601" i="1"/>
  <c r="W3599" i="1"/>
  <c r="W3597" i="1"/>
  <c r="W3595" i="1"/>
  <c r="W3593" i="1"/>
  <c r="W3591" i="1"/>
  <c r="W3589" i="1"/>
  <c r="W3587" i="1"/>
  <c r="W3585" i="1"/>
  <c r="W3583" i="1"/>
  <c r="W3581" i="1"/>
  <c r="W3579" i="1"/>
  <c r="W3577" i="1"/>
  <c r="W3575" i="1"/>
  <c r="W3573" i="1"/>
  <c r="W3571" i="1"/>
  <c r="W3569" i="1"/>
  <c r="W3567" i="1"/>
  <c r="W3565" i="1"/>
  <c r="W3563" i="1"/>
  <c r="W3561" i="1"/>
  <c r="W3559" i="1"/>
  <c r="W240" i="1"/>
  <c r="W238" i="1"/>
  <c r="W236" i="1"/>
  <c r="W234" i="1"/>
  <c r="W232" i="1"/>
  <c r="W230" i="1"/>
  <c r="W228" i="1"/>
  <c r="W226" i="1"/>
  <c r="W224" i="1"/>
  <c r="W222" i="1"/>
  <c r="W220" i="1"/>
  <c r="W218" i="1"/>
  <c r="W216" i="1"/>
  <c r="W214" i="1"/>
  <c r="W212" i="1"/>
  <c r="W210" i="1"/>
  <c r="W208" i="1"/>
  <c r="W206" i="1"/>
  <c r="W204" i="1"/>
  <c r="W202" i="1"/>
  <c r="W200" i="1"/>
  <c r="W198" i="1"/>
  <c r="W196" i="1"/>
  <c r="W194" i="1"/>
  <c r="W192" i="1"/>
  <c r="W190" i="1"/>
  <c r="W188" i="1"/>
  <c r="W186" i="1"/>
  <c r="W184" i="1"/>
  <c r="W182" i="1"/>
  <c r="W180" i="1"/>
  <c r="W178" i="1"/>
  <c r="W176" i="1"/>
  <c r="W174" i="1"/>
  <c r="W172" i="1"/>
  <c r="W170" i="1"/>
  <c r="W168" i="1"/>
  <c r="W166" i="1"/>
  <c r="W164" i="1"/>
  <c r="W162" i="1"/>
  <c r="W160" i="1"/>
  <c r="W158" i="1"/>
  <c r="W156" i="1"/>
  <c r="W154" i="1"/>
  <c r="W152" i="1"/>
  <c r="W150" i="1"/>
  <c r="W148" i="1"/>
  <c r="W146" i="1"/>
  <c r="W144" i="1"/>
  <c r="W142" i="1"/>
  <c r="W140" i="1"/>
  <c r="W138" i="1"/>
  <c r="W136" i="1"/>
  <c r="W134" i="1"/>
  <c r="W132" i="1"/>
  <c r="W130" i="1"/>
  <c r="W128" i="1"/>
  <c r="W126" i="1"/>
  <c r="W124" i="1"/>
  <c r="W122" i="1"/>
  <c r="W120" i="1"/>
  <c r="W118" i="1"/>
  <c r="W116" i="1"/>
  <c r="W114" i="1"/>
  <c r="W112" i="1"/>
  <c r="W110" i="1"/>
  <c r="W108" i="1"/>
  <c r="W106" i="1"/>
  <c r="W104" i="1"/>
  <c r="W102" i="1"/>
  <c r="W100" i="1"/>
  <c r="W98" i="1"/>
  <c r="W96" i="1"/>
  <c r="W94" i="1"/>
  <c r="W92" i="1"/>
  <c r="W90" i="1"/>
  <c r="W88" i="1"/>
  <c r="W86" i="1"/>
  <c r="W84" i="1"/>
  <c r="W82" i="1"/>
  <c r="W80" i="1"/>
  <c r="W78" i="1"/>
  <c r="W76" i="1"/>
  <c r="W74" i="1"/>
  <c r="W72" i="1"/>
  <c r="W70" i="1"/>
  <c r="W68" i="1"/>
  <c r="W66" i="1"/>
  <c r="W64" i="1"/>
  <c r="W62" i="1"/>
  <c r="W60" i="1"/>
  <c r="W58" i="1"/>
  <c r="W56" i="1"/>
  <c r="W54" i="1"/>
  <c r="W52" i="1"/>
  <c r="W50" i="1"/>
  <c r="W48" i="1"/>
  <c r="W46" i="1"/>
  <c r="W44" i="1"/>
  <c r="W42" i="1"/>
  <c r="W40" i="1"/>
  <c r="W38" i="1"/>
  <c r="W36" i="1"/>
  <c r="W34" i="1"/>
  <c r="W32" i="1"/>
  <c r="W30" i="1"/>
  <c r="W28" i="1"/>
  <c r="W26" i="1"/>
  <c r="W24" i="1"/>
  <c r="W22" i="1"/>
  <c r="W20" i="1"/>
  <c r="W18" i="1"/>
  <c r="W16" i="1"/>
  <c r="W14" i="1"/>
  <c r="W12" i="1"/>
  <c r="W10" i="1"/>
  <c r="W8" i="1"/>
  <c r="W6" i="1"/>
  <c r="W4" i="1"/>
  <c r="W3558" i="1"/>
  <c r="W3556" i="1"/>
  <c r="W3554" i="1"/>
  <c r="W3552" i="1"/>
  <c r="W3550" i="1"/>
  <c r="W3548" i="1"/>
  <c r="W3546" i="1"/>
  <c r="W3544" i="1"/>
  <c r="W3542" i="1"/>
  <c r="W3540" i="1"/>
  <c r="W3538" i="1"/>
  <c r="W3536" i="1"/>
  <c r="W3534" i="1"/>
  <c r="W3532" i="1"/>
  <c r="W3530" i="1"/>
  <c r="W3528" i="1"/>
  <c r="W3526" i="1"/>
  <c r="W3524" i="1"/>
  <c r="W3522" i="1"/>
  <c r="W3520" i="1"/>
  <c r="W3518" i="1"/>
  <c r="W3516" i="1"/>
  <c r="W3514" i="1"/>
  <c r="W3512" i="1"/>
  <c r="W3510" i="1"/>
  <c r="W3508" i="1"/>
  <c r="W3506" i="1"/>
  <c r="W3504" i="1"/>
  <c r="W3502" i="1"/>
  <c r="W3500" i="1"/>
  <c r="W3498" i="1"/>
  <c r="W3496" i="1"/>
  <c r="W3494" i="1"/>
  <c r="W3492" i="1"/>
  <c r="W3490" i="1"/>
  <c r="W3488" i="1"/>
  <c r="W3486" i="1"/>
  <c r="W3484" i="1"/>
  <c r="W3482" i="1"/>
  <c r="W3480" i="1"/>
  <c r="W3478" i="1"/>
  <c r="W3476" i="1"/>
  <c r="W3474" i="1"/>
  <c r="W3472" i="1"/>
  <c r="W3470" i="1"/>
  <c r="W3468" i="1"/>
  <c r="W3466" i="1"/>
  <c r="W3464" i="1"/>
  <c r="W2949" i="1"/>
  <c r="W2901" i="1"/>
  <c r="W2899" i="1"/>
  <c r="W2897" i="1"/>
  <c r="W2895" i="1"/>
  <c r="W2893" i="1"/>
  <c r="W2891" i="1"/>
  <c r="W2889" i="1"/>
  <c r="W2887" i="1"/>
  <c r="W2885" i="1"/>
  <c r="W2883" i="1"/>
  <c r="W2881" i="1"/>
  <c r="W2879" i="1"/>
  <c r="W2877" i="1"/>
  <c r="W2875" i="1"/>
  <c r="W2873" i="1"/>
  <c r="W2871" i="1"/>
  <c r="W2869" i="1"/>
  <c r="W2867" i="1"/>
  <c r="W2865" i="1"/>
  <c r="W2863" i="1"/>
  <c r="W2861" i="1"/>
  <c r="W2859" i="1"/>
  <c r="W2857" i="1"/>
  <c r="W2855" i="1"/>
  <c r="W2853" i="1"/>
  <c r="W2851" i="1"/>
  <c r="W2849" i="1"/>
  <c r="W2847" i="1"/>
  <c r="W2845" i="1"/>
  <c r="W2843" i="1"/>
  <c r="W2841" i="1"/>
  <c r="W2839" i="1"/>
  <c r="W2837" i="1"/>
  <c r="W2835" i="1"/>
  <c r="W2833" i="1"/>
  <c r="W2831" i="1"/>
  <c r="W2829" i="1"/>
  <c r="W2827" i="1"/>
  <c r="W2825" i="1"/>
  <c r="W2823" i="1"/>
  <c r="W2821" i="1"/>
  <c r="W2819" i="1"/>
  <c r="W2817" i="1"/>
  <c r="W2815" i="1"/>
  <c r="W2813" i="1"/>
  <c r="W2811" i="1"/>
  <c r="W2809" i="1"/>
  <c r="W2807" i="1"/>
  <c r="W2805" i="1"/>
  <c r="W2803" i="1"/>
  <c r="W2801" i="1"/>
  <c r="W2799" i="1"/>
  <c r="W2797" i="1"/>
  <c r="W2795" i="1"/>
  <c r="W2793" i="1"/>
  <c r="W2791" i="1"/>
  <c r="W2789" i="1"/>
  <c r="W2787" i="1"/>
  <c r="W2785" i="1"/>
  <c r="W2783" i="1"/>
  <c r="W2781" i="1"/>
  <c r="W2779" i="1"/>
  <c r="W2777" i="1"/>
  <c r="W2775" i="1"/>
  <c r="W2" i="1"/>
  <c r="E14" i="6"/>
  <c r="G2" i="6"/>
  <c r="F12" i="6"/>
  <c r="H12" i="6"/>
  <c r="G12" i="6"/>
  <c r="F8" i="6"/>
  <c r="H8" i="6"/>
  <c r="G8" i="6"/>
  <c r="F4" i="6"/>
  <c r="H4" i="6"/>
  <c r="G4" i="6"/>
  <c r="H11" i="6"/>
  <c r="G11" i="6"/>
  <c r="H7" i="6"/>
  <c r="G7" i="6"/>
  <c r="F7" i="6"/>
  <c r="H3" i="6"/>
  <c r="G3" i="6"/>
  <c r="F3" i="6"/>
  <c r="H10" i="6"/>
  <c r="G10" i="6"/>
  <c r="F10" i="6"/>
  <c r="H6" i="6"/>
  <c r="G6" i="6"/>
  <c r="F11" i="6"/>
  <c r="G13" i="6"/>
  <c r="F13" i="6"/>
  <c r="H13" i="6"/>
  <c r="G9" i="6"/>
  <c r="F9" i="6"/>
  <c r="H9" i="6"/>
  <c r="G5" i="6"/>
  <c r="F5" i="6"/>
  <c r="H5" i="6"/>
  <c r="F6" i="6"/>
  <c r="F2" i="6"/>
  <c r="H2" i="6"/>
  <c r="V2" i="1"/>
  <c r="U2" i="1"/>
  <c r="V3557" i="1"/>
  <c r="U3557" i="1"/>
  <c r="V3555" i="1"/>
  <c r="U3555" i="1"/>
  <c r="V3553" i="1"/>
  <c r="U3553" i="1"/>
  <c r="V3551" i="1"/>
  <c r="U3551" i="1"/>
  <c r="V3549" i="1"/>
  <c r="U3549" i="1"/>
  <c r="V3547" i="1"/>
  <c r="U3547" i="1"/>
  <c r="V3545" i="1"/>
  <c r="U3545" i="1"/>
  <c r="V3543" i="1"/>
  <c r="U3543" i="1"/>
  <c r="V3541" i="1"/>
  <c r="U3541" i="1"/>
  <c r="V3539" i="1"/>
  <c r="U3539" i="1"/>
  <c r="V3537" i="1"/>
  <c r="U3537" i="1"/>
  <c r="V3535" i="1"/>
  <c r="U3535" i="1"/>
  <c r="V3533" i="1"/>
  <c r="U3533" i="1"/>
  <c r="V3531" i="1"/>
  <c r="U3531" i="1"/>
  <c r="V3529" i="1"/>
  <c r="U3529" i="1"/>
  <c r="V3527" i="1"/>
  <c r="U3527" i="1"/>
  <c r="V3525" i="1"/>
  <c r="U3525" i="1"/>
  <c r="V3523" i="1"/>
  <c r="U3523" i="1"/>
  <c r="V3521" i="1"/>
  <c r="U3521" i="1"/>
  <c r="V3519" i="1"/>
  <c r="U3519" i="1"/>
  <c r="V3517" i="1"/>
  <c r="U3517" i="1"/>
  <c r="V3515" i="1"/>
  <c r="U3515" i="1"/>
  <c r="V3513" i="1"/>
  <c r="U3513" i="1"/>
  <c r="V3511" i="1"/>
  <c r="U3511" i="1"/>
  <c r="V3509" i="1"/>
  <c r="U3509" i="1"/>
  <c r="V3507" i="1"/>
  <c r="U3507" i="1"/>
  <c r="V3505" i="1"/>
  <c r="U3505" i="1"/>
  <c r="V3503" i="1"/>
  <c r="U3503" i="1"/>
  <c r="V3501" i="1"/>
  <c r="U3501" i="1"/>
  <c r="V3499" i="1"/>
  <c r="U3499" i="1"/>
  <c r="V3497" i="1"/>
  <c r="U3497" i="1"/>
  <c r="V3495" i="1"/>
  <c r="U3495" i="1"/>
  <c r="V3493" i="1"/>
  <c r="U3493" i="1"/>
  <c r="V3491" i="1"/>
  <c r="U3491" i="1"/>
  <c r="V3489" i="1"/>
  <c r="U3489" i="1"/>
  <c r="V3487" i="1"/>
  <c r="U3487" i="1"/>
  <c r="V3485" i="1"/>
  <c r="U3485" i="1"/>
  <c r="V3483" i="1"/>
  <c r="U3483" i="1"/>
  <c r="V3481" i="1"/>
  <c r="U3481" i="1"/>
  <c r="V3479" i="1"/>
  <c r="U3479" i="1"/>
  <c r="V3477" i="1"/>
  <c r="U3477" i="1"/>
  <c r="V3475" i="1"/>
  <c r="U3475" i="1"/>
  <c r="V3473" i="1"/>
  <c r="U3473" i="1"/>
  <c r="V3471" i="1"/>
  <c r="U3471" i="1"/>
  <c r="V3469" i="1"/>
  <c r="U3469" i="1"/>
  <c r="V3467" i="1"/>
  <c r="U3467" i="1"/>
  <c r="V3465" i="1"/>
  <c r="U3465" i="1"/>
  <c r="V3463" i="1"/>
  <c r="U3463" i="1"/>
  <c r="V3461" i="1"/>
  <c r="U3461" i="1"/>
  <c r="V3459" i="1"/>
  <c r="U3459" i="1"/>
  <c r="V3457" i="1"/>
  <c r="U3457" i="1"/>
  <c r="V3455" i="1"/>
  <c r="U3455" i="1"/>
  <c r="V3453" i="1"/>
  <c r="U3453" i="1"/>
  <c r="V3451" i="1"/>
  <c r="U3451" i="1"/>
  <c r="V3449" i="1"/>
  <c r="U3449" i="1"/>
  <c r="V3447" i="1"/>
  <c r="U3447" i="1"/>
  <c r="V3445" i="1"/>
  <c r="U3445" i="1"/>
  <c r="V3443" i="1"/>
  <c r="U3443" i="1"/>
  <c r="V3441" i="1"/>
  <c r="U3441" i="1"/>
  <c r="V3439" i="1"/>
  <c r="U3439" i="1"/>
  <c r="V3437" i="1"/>
  <c r="U3437" i="1"/>
  <c r="V3435" i="1"/>
  <c r="U3435" i="1"/>
  <c r="V3433" i="1"/>
  <c r="U3433" i="1"/>
  <c r="V3431" i="1"/>
  <c r="U3431" i="1"/>
  <c r="V3429" i="1"/>
  <c r="U3429" i="1"/>
  <c r="V3427" i="1"/>
  <c r="U3427" i="1"/>
  <c r="V3425" i="1"/>
  <c r="U3425" i="1"/>
  <c r="V3423" i="1"/>
  <c r="U3423" i="1"/>
  <c r="V3421" i="1"/>
  <c r="U3421" i="1"/>
  <c r="V3419" i="1"/>
  <c r="U3419" i="1"/>
  <c r="V3417" i="1"/>
  <c r="U3417" i="1"/>
  <c r="V3415" i="1"/>
  <c r="U3415" i="1"/>
  <c r="V3413" i="1"/>
  <c r="U3413" i="1"/>
  <c r="V3411" i="1"/>
  <c r="U3411" i="1"/>
  <c r="V3409" i="1"/>
  <c r="U3409" i="1"/>
  <c r="V3407" i="1"/>
  <c r="U3407" i="1"/>
  <c r="V3405" i="1"/>
  <c r="U3405" i="1"/>
  <c r="V3403" i="1"/>
  <c r="U3403" i="1"/>
  <c r="V3401" i="1"/>
  <c r="U3401" i="1"/>
  <c r="V3399" i="1"/>
  <c r="U3399" i="1"/>
  <c r="V3397" i="1"/>
  <c r="U3397" i="1"/>
  <c r="V3395" i="1"/>
  <c r="U3395" i="1"/>
  <c r="V3393" i="1"/>
  <c r="U3393" i="1"/>
  <c r="V3391" i="1"/>
  <c r="U3391" i="1"/>
  <c r="V3389" i="1"/>
  <c r="U3389" i="1"/>
  <c r="V3387" i="1"/>
  <c r="U3387" i="1"/>
  <c r="V3385" i="1"/>
  <c r="U3385" i="1"/>
  <c r="V3383" i="1"/>
  <c r="U3383" i="1"/>
  <c r="V3381" i="1"/>
  <c r="U3381" i="1"/>
  <c r="V3379" i="1"/>
  <c r="U3379" i="1"/>
  <c r="V3377" i="1"/>
  <c r="U3377" i="1"/>
  <c r="V3375" i="1"/>
  <c r="U3375" i="1"/>
  <c r="V3373" i="1"/>
  <c r="U3373" i="1"/>
  <c r="V3371" i="1"/>
  <c r="U3371" i="1"/>
  <c r="V3369" i="1"/>
  <c r="U3369" i="1"/>
  <c r="V3367" i="1"/>
  <c r="U3367" i="1"/>
  <c r="V3365" i="1"/>
  <c r="U3365" i="1"/>
  <c r="V3363" i="1"/>
  <c r="U3363" i="1"/>
  <c r="V3361" i="1"/>
  <c r="U3361" i="1"/>
  <c r="V3359" i="1"/>
  <c r="U3359" i="1"/>
  <c r="V3357" i="1"/>
  <c r="U3357" i="1"/>
  <c r="V3355" i="1"/>
  <c r="U3355" i="1"/>
  <c r="V3353" i="1"/>
  <c r="U3353" i="1"/>
  <c r="V3351" i="1"/>
  <c r="U3351" i="1"/>
  <c r="V3349" i="1"/>
  <c r="U3349" i="1"/>
  <c r="V3347" i="1"/>
  <c r="U3347" i="1"/>
  <c r="V3345" i="1"/>
  <c r="U3345" i="1"/>
  <c r="V3343" i="1"/>
  <c r="U3343" i="1"/>
  <c r="V3341" i="1"/>
  <c r="U3341" i="1"/>
  <c r="V3339" i="1"/>
  <c r="U3339" i="1"/>
  <c r="V3337" i="1"/>
  <c r="U3337" i="1"/>
  <c r="V3335" i="1"/>
  <c r="U3335" i="1"/>
  <c r="V3333" i="1"/>
  <c r="U3333" i="1"/>
  <c r="V3331" i="1"/>
  <c r="U3331" i="1"/>
  <c r="V3329" i="1"/>
  <c r="U3329" i="1"/>
  <c r="V3327" i="1"/>
  <c r="U3327" i="1"/>
  <c r="V3325" i="1"/>
  <c r="U3325" i="1"/>
  <c r="V3323" i="1"/>
  <c r="U3323" i="1"/>
  <c r="V3321" i="1"/>
  <c r="U3321" i="1"/>
  <c r="V3319" i="1"/>
  <c r="U3319" i="1"/>
  <c r="V3317" i="1"/>
  <c r="U3317" i="1"/>
  <c r="V3315" i="1"/>
  <c r="U3315" i="1"/>
  <c r="V3313" i="1"/>
  <c r="U3313" i="1"/>
  <c r="V3311" i="1"/>
  <c r="U3311" i="1"/>
  <c r="V3309" i="1"/>
  <c r="U3309" i="1"/>
  <c r="V3307" i="1"/>
  <c r="U3307" i="1"/>
  <c r="V3305" i="1"/>
  <c r="U3305" i="1"/>
  <c r="V3303" i="1"/>
  <c r="U3303" i="1"/>
  <c r="V3301" i="1"/>
  <c r="U3301" i="1"/>
  <c r="V3299" i="1"/>
  <c r="U3299" i="1"/>
  <c r="V3297" i="1"/>
  <c r="U3297" i="1"/>
  <c r="V4114" i="1"/>
  <c r="U4114" i="1"/>
  <c r="V4112" i="1"/>
  <c r="U4112" i="1"/>
  <c r="V4110" i="1"/>
  <c r="U4110" i="1"/>
  <c r="V4108" i="1"/>
  <c r="U4108" i="1"/>
  <c r="V4106" i="1"/>
  <c r="U4106" i="1"/>
  <c r="V3296" i="1"/>
  <c r="U3296" i="1"/>
  <c r="V3294" i="1"/>
  <c r="U3294" i="1"/>
  <c r="V3292" i="1"/>
  <c r="U3292" i="1"/>
  <c r="V3290" i="1"/>
  <c r="U3290" i="1"/>
  <c r="V3288" i="1"/>
  <c r="U3288" i="1"/>
  <c r="V3286" i="1"/>
  <c r="U3286" i="1"/>
  <c r="V3284" i="1"/>
  <c r="U3284" i="1"/>
  <c r="V3282" i="1"/>
  <c r="U3282" i="1"/>
  <c r="V3280" i="1"/>
  <c r="U3280" i="1"/>
  <c r="V3278" i="1"/>
  <c r="U3278" i="1"/>
  <c r="V3276" i="1"/>
  <c r="U3276" i="1"/>
  <c r="V3274" i="1"/>
  <c r="U3274" i="1"/>
  <c r="V3272" i="1"/>
  <c r="U3272" i="1"/>
  <c r="V3270" i="1"/>
  <c r="U3270" i="1"/>
  <c r="V3268" i="1"/>
  <c r="U3268" i="1"/>
  <c r="V3266" i="1"/>
  <c r="U3266" i="1"/>
  <c r="V3264" i="1"/>
  <c r="U3264" i="1"/>
  <c r="V3262" i="1"/>
  <c r="U3262" i="1"/>
  <c r="V3260" i="1"/>
  <c r="U3260" i="1"/>
  <c r="V3258" i="1"/>
  <c r="U3258" i="1"/>
  <c r="V3256" i="1"/>
  <c r="U3256" i="1"/>
  <c r="V3254" i="1"/>
  <c r="U3254" i="1"/>
  <c r="V3252" i="1"/>
  <c r="U3252" i="1"/>
  <c r="V3250" i="1"/>
  <c r="U3250" i="1"/>
  <c r="V3248" i="1"/>
  <c r="U3248" i="1"/>
  <c r="V3246" i="1"/>
  <c r="U3246" i="1"/>
  <c r="V3244" i="1"/>
  <c r="U3244" i="1"/>
  <c r="V3242" i="1"/>
  <c r="U3242" i="1"/>
  <c r="V3240" i="1"/>
  <c r="U3240" i="1"/>
  <c r="V3238" i="1"/>
  <c r="U3238" i="1"/>
  <c r="V3236" i="1"/>
  <c r="U3236" i="1"/>
  <c r="V3234" i="1"/>
  <c r="U3234" i="1"/>
  <c r="V3232" i="1"/>
  <c r="U3232" i="1"/>
  <c r="V3230" i="1"/>
  <c r="U3230" i="1"/>
  <c r="V3228" i="1"/>
  <c r="U3228" i="1"/>
  <c r="V3226" i="1"/>
  <c r="U3226" i="1"/>
  <c r="V3224" i="1"/>
  <c r="U3224" i="1"/>
  <c r="V3222" i="1"/>
  <c r="U3222" i="1"/>
  <c r="V3220" i="1"/>
  <c r="U3220" i="1"/>
  <c r="V3218" i="1"/>
  <c r="U3218" i="1"/>
  <c r="V3216" i="1"/>
  <c r="U3216" i="1"/>
  <c r="V3214" i="1"/>
  <c r="U3214" i="1"/>
  <c r="V3212" i="1"/>
  <c r="U3212" i="1"/>
  <c r="V3210" i="1"/>
  <c r="U3210" i="1"/>
  <c r="V3208" i="1"/>
  <c r="U3208" i="1"/>
  <c r="V3206" i="1"/>
  <c r="U3206" i="1"/>
  <c r="V3204" i="1"/>
  <c r="U3204" i="1"/>
  <c r="V3202" i="1"/>
  <c r="U3202" i="1"/>
  <c r="V3200" i="1"/>
  <c r="U3200" i="1"/>
  <c r="V3198" i="1"/>
  <c r="U3198" i="1"/>
  <c r="V3196" i="1"/>
  <c r="U3196" i="1"/>
  <c r="V3194" i="1"/>
  <c r="U3194" i="1"/>
  <c r="V3192" i="1"/>
  <c r="U3192" i="1"/>
  <c r="V3190" i="1"/>
  <c r="U3190" i="1"/>
  <c r="V3188" i="1"/>
  <c r="U3188" i="1"/>
  <c r="V3186" i="1"/>
  <c r="U3186" i="1"/>
  <c r="V3184" i="1"/>
  <c r="U3184" i="1"/>
  <c r="V3182" i="1"/>
  <c r="U3182" i="1"/>
  <c r="V3180" i="1"/>
  <c r="U3180" i="1"/>
  <c r="V3178" i="1"/>
  <c r="U3178" i="1"/>
  <c r="V3176" i="1"/>
  <c r="U3176" i="1"/>
  <c r="V3174" i="1"/>
  <c r="U3174" i="1"/>
  <c r="V3172" i="1"/>
  <c r="U3172" i="1"/>
  <c r="V3170" i="1"/>
  <c r="U3170" i="1"/>
  <c r="V3168" i="1"/>
  <c r="U3168" i="1"/>
  <c r="V3166" i="1"/>
  <c r="U3166" i="1"/>
  <c r="V3164" i="1"/>
  <c r="U3164" i="1"/>
  <c r="V3162" i="1"/>
  <c r="U3162" i="1"/>
  <c r="V3160" i="1"/>
  <c r="U3160" i="1"/>
  <c r="V3158" i="1"/>
  <c r="U3158" i="1"/>
  <c r="V3156" i="1"/>
  <c r="U3156" i="1"/>
  <c r="V3154" i="1"/>
  <c r="U3154" i="1"/>
  <c r="V3152" i="1"/>
  <c r="U3152" i="1"/>
  <c r="V3150" i="1"/>
  <c r="U3150" i="1"/>
  <c r="V3148" i="1"/>
  <c r="U3148" i="1"/>
  <c r="V3146" i="1"/>
  <c r="U3146" i="1"/>
  <c r="V3144" i="1"/>
  <c r="U3144" i="1"/>
  <c r="V3142" i="1"/>
  <c r="U3142" i="1"/>
  <c r="V3140" i="1"/>
  <c r="U3140" i="1"/>
  <c r="V3138" i="1"/>
  <c r="U3138" i="1"/>
  <c r="V3136" i="1"/>
  <c r="U3136" i="1"/>
  <c r="V3134" i="1"/>
  <c r="U3134" i="1"/>
  <c r="V3132" i="1"/>
  <c r="U3132" i="1"/>
  <c r="V3130" i="1"/>
  <c r="U3130" i="1"/>
  <c r="V3128" i="1"/>
  <c r="U3128" i="1"/>
  <c r="V3126" i="1"/>
  <c r="U3126" i="1"/>
  <c r="V3124" i="1"/>
  <c r="U3124" i="1"/>
  <c r="V3122" i="1"/>
  <c r="U3122" i="1"/>
  <c r="V3120" i="1"/>
  <c r="U3120" i="1"/>
  <c r="V3118" i="1"/>
  <c r="U3118" i="1"/>
  <c r="V3116" i="1"/>
  <c r="U3116" i="1"/>
  <c r="V3114" i="1"/>
  <c r="U3114" i="1"/>
  <c r="V3112" i="1"/>
  <c r="U3112" i="1"/>
  <c r="V3110" i="1"/>
  <c r="U3110" i="1"/>
  <c r="V3108" i="1"/>
  <c r="U3108" i="1"/>
  <c r="V3106" i="1"/>
  <c r="U3106" i="1"/>
  <c r="V3104" i="1"/>
  <c r="U3104" i="1"/>
  <c r="V3102" i="1"/>
  <c r="U3102" i="1"/>
  <c r="V3100" i="1"/>
  <c r="U3100" i="1"/>
  <c r="V3098" i="1"/>
  <c r="U3098" i="1"/>
  <c r="V3096" i="1"/>
  <c r="U3096" i="1"/>
  <c r="V3094" i="1"/>
  <c r="U3094" i="1"/>
  <c r="V3092" i="1"/>
  <c r="U3092" i="1"/>
  <c r="V3090" i="1"/>
  <c r="U3090" i="1"/>
  <c r="V3088" i="1"/>
  <c r="U3088" i="1"/>
  <c r="V3086" i="1"/>
  <c r="U3086" i="1"/>
  <c r="V3084" i="1"/>
  <c r="U3084" i="1"/>
  <c r="V3082" i="1"/>
  <c r="U3082" i="1"/>
  <c r="V3080" i="1"/>
  <c r="U3080" i="1"/>
  <c r="V3078" i="1"/>
  <c r="U3078" i="1"/>
  <c r="V3076" i="1"/>
  <c r="U3076" i="1"/>
  <c r="V3074" i="1"/>
  <c r="U3074" i="1"/>
  <c r="V3072" i="1"/>
  <c r="U3072" i="1"/>
  <c r="V3070" i="1"/>
  <c r="U3070" i="1"/>
  <c r="V3068" i="1"/>
  <c r="U3068" i="1"/>
  <c r="V3066" i="1"/>
  <c r="U3066" i="1"/>
  <c r="V3064" i="1"/>
  <c r="U3064" i="1"/>
  <c r="V3062" i="1"/>
  <c r="U3062" i="1"/>
  <c r="V3060" i="1"/>
  <c r="U3060" i="1"/>
  <c r="V3058" i="1"/>
  <c r="U3058" i="1"/>
  <c r="V3056" i="1"/>
  <c r="U3056" i="1"/>
  <c r="V3054" i="1"/>
  <c r="U3054" i="1"/>
  <c r="V3052" i="1"/>
  <c r="U3052" i="1"/>
  <c r="V3050" i="1"/>
  <c r="U3050" i="1"/>
  <c r="V3048" i="1"/>
  <c r="U3048" i="1"/>
  <c r="V3046" i="1"/>
  <c r="U3046" i="1"/>
  <c r="V3044" i="1"/>
  <c r="U3044" i="1"/>
  <c r="V3042" i="1"/>
  <c r="U3042" i="1"/>
  <c r="V3040" i="1"/>
  <c r="U3040" i="1"/>
  <c r="V3038" i="1"/>
  <c r="U3038" i="1"/>
  <c r="V3036" i="1"/>
  <c r="U3036" i="1"/>
  <c r="V3034" i="1"/>
  <c r="U3034" i="1"/>
  <c r="V3032" i="1"/>
  <c r="U3032" i="1"/>
  <c r="V3030" i="1"/>
  <c r="U3030" i="1"/>
  <c r="V3028" i="1"/>
  <c r="U3028" i="1"/>
  <c r="V3026" i="1"/>
  <c r="U3026" i="1"/>
  <c r="V3024" i="1"/>
  <c r="U3024" i="1"/>
  <c r="V3022" i="1"/>
  <c r="U3022" i="1"/>
  <c r="V3020" i="1"/>
  <c r="U3020" i="1"/>
  <c r="V3018" i="1"/>
  <c r="U3018" i="1"/>
  <c r="V3016" i="1"/>
  <c r="U3016" i="1"/>
  <c r="V3014" i="1"/>
  <c r="U3014" i="1"/>
  <c r="V3012" i="1"/>
  <c r="U3012" i="1"/>
  <c r="V3010" i="1"/>
  <c r="U3010" i="1"/>
  <c r="V3008" i="1"/>
  <c r="U3008" i="1"/>
  <c r="V3006" i="1"/>
  <c r="U3006" i="1"/>
  <c r="V3004" i="1"/>
  <c r="U3004" i="1"/>
  <c r="V3002" i="1"/>
  <c r="U3002" i="1"/>
  <c r="V3000" i="1"/>
  <c r="U3000" i="1"/>
  <c r="V2998" i="1"/>
  <c r="U2998" i="1"/>
  <c r="V2996" i="1"/>
  <c r="U2996" i="1"/>
  <c r="V2994" i="1"/>
  <c r="U2994" i="1"/>
  <c r="V2992" i="1"/>
  <c r="U2992" i="1"/>
  <c r="V2990" i="1"/>
  <c r="U2990" i="1"/>
  <c r="V2988" i="1"/>
  <c r="U2988" i="1"/>
  <c r="V2986" i="1"/>
  <c r="U2986" i="1"/>
  <c r="V2984" i="1"/>
  <c r="U2984" i="1"/>
  <c r="V2982" i="1"/>
  <c r="U2982" i="1"/>
  <c r="V2980" i="1"/>
  <c r="U2980" i="1"/>
  <c r="V2978" i="1"/>
  <c r="U2978" i="1"/>
  <c r="V2976" i="1"/>
  <c r="U2976" i="1"/>
  <c r="V2974" i="1"/>
  <c r="U2974" i="1"/>
  <c r="V2972" i="1"/>
  <c r="U2972" i="1"/>
  <c r="V2970" i="1"/>
  <c r="U2970" i="1"/>
  <c r="V2968" i="1"/>
  <c r="U2968" i="1"/>
  <c r="V2966" i="1"/>
  <c r="U2966" i="1"/>
  <c r="V2964" i="1"/>
  <c r="U2964" i="1"/>
  <c r="V2962" i="1"/>
  <c r="U2962" i="1"/>
  <c r="V2960" i="1"/>
  <c r="U2960" i="1"/>
  <c r="V2958" i="1"/>
  <c r="U2958" i="1"/>
  <c r="V2956" i="1"/>
  <c r="U2956" i="1"/>
  <c r="V2954" i="1"/>
  <c r="U2954" i="1"/>
  <c r="V2952" i="1"/>
  <c r="U2952" i="1"/>
  <c r="V2950" i="1"/>
  <c r="U2950" i="1"/>
  <c r="V2948" i="1"/>
  <c r="U2948" i="1"/>
  <c r="V2946" i="1"/>
  <c r="U2946" i="1"/>
  <c r="V2944" i="1"/>
  <c r="U2944" i="1"/>
  <c r="V2942" i="1"/>
  <c r="U2942" i="1"/>
  <c r="V2940" i="1"/>
  <c r="U2940" i="1"/>
  <c r="V2938" i="1"/>
  <c r="U2938" i="1"/>
  <c r="V2936" i="1"/>
  <c r="U2936" i="1"/>
  <c r="V2934" i="1"/>
  <c r="U2934" i="1"/>
  <c r="V2932" i="1"/>
  <c r="U2932" i="1"/>
  <c r="V2930" i="1"/>
  <c r="U2930" i="1"/>
  <c r="V2928" i="1"/>
  <c r="U2928" i="1"/>
  <c r="V2926" i="1"/>
  <c r="U2926" i="1"/>
  <c r="V2924" i="1"/>
  <c r="U2924" i="1"/>
  <c r="V2922" i="1"/>
  <c r="U2922" i="1"/>
  <c r="V2920" i="1"/>
  <c r="U2920" i="1"/>
  <c r="V2918" i="1"/>
  <c r="U2918" i="1"/>
  <c r="V2916" i="1"/>
  <c r="U2916" i="1"/>
  <c r="V2914" i="1"/>
  <c r="U2914" i="1"/>
  <c r="V2912" i="1"/>
  <c r="U2912" i="1"/>
  <c r="V2910" i="1"/>
  <c r="U2910" i="1"/>
  <c r="V2908" i="1"/>
  <c r="U2908" i="1"/>
  <c r="V2906" i="1"/>
  <c r="U2906" i="1"/>
  <c r="V2904" i="1"/>
  <c r="U2904" i="1"/>
  <c r="V2902" i="1"/>
  <c r="U2902" i="1"/>
  <c r="V2900" i="1"/>
  <c r="U2900" i="1"/>
  <c r="V2898" i="1"/>
  <c r="U2898" i="1"/>
  <c r="V2896" i="1"/>
  <c r="U2896" i="1"/>
  <c r="V2894" i="1"/>
  <c r="U2894" i="1"/>
  <c r="V2892" i="1"/>
  <c r="U2892" i="1"/>
  <c r="V2890" i="1"/>
  <c r="U2890" i="1"/>
  <c r="V2888" i="1"/>
  <c r="U2888" i="1"/>
  <c r="V2886" i="1"/>
  <c r="U2886" i="1"/>
  <c r="V2884" i="1"/>
  <c r="U2884" i="1"/>
  <c r="V2882" i="1"/>
  <c r="U2882" i="1"/>
  <c r="V2880" i="1"/>
  <c r="U2880" i="1"/>
  <c r="V2878" i="1"/>
  <c r="U2878" i="1"/>
  <c r="V2876" i="1"/>
  <c r="U2876" i="1"/>
  <c r="V2874" i="1"/>
  <c r="U2874" i="1"/>
  <c r="V2872" i="1"/>
  <c r="U2872" i="1"/>
  <c r="V2870" i="1"/>
  <c r="U2870" i="1"/>
  <c r="V2868" i="1"/>
  <c r="U2868" i="1"/>
  <c r="V2866" i="1"/>
  <c r="U2866" i="1"/>
  <c r="V2864" i="1"/>
  <c r="U2864" i="1"/>
  <c r="V2862" i="1"/>
  <c r="U2862" i="1"/>
  <c r="V2860" i="1"/>
  <c r="U2860" i="1"/>
  <c r="V2858" i="1"/>
  <c r="U2858" i="1"/>
  <c r="V2856" i="1"/>
  <c r="U2856" i="1"/>
  <c r="V2854" i="1"/>
  <c r="U2854" i="1"/>
  <c r="V2852" i="1"/>
  <c r="U2852" i="1"/>
  <c r="V2850" i="1"/>
  <c r="U2850" i="1"/>
  <c r="V2848" i="1"/>
  <c r="U2848" i="1"/>
  <c r="V2846" i="1"/>
  <c r="U2846" i="1"/>
  <c r="V2844" i="1"/>
  <c r="U2844" i="1"/>
  <c r="V2842" i="1"/>
  <c r="U2842" i="1"/>
  <c r="V2840" i="1"/>
  <c r="U2840" i="1"/>
  <c r="V2838" i="1"/>
  <c r="U2838" i="1"/>
  <c r="V2836" i="1"/>
  <c r="U2836" i="1"/>
  <c r="V2834" i="1"/>
  <c r="U2834" i="1"/>
  <c r="V2832" i="1"/>
  <c r="U2832" i="1"/>
  <c r="V2830" i="1"/>
  <c r="U2830" i="1"/>
  <c r="V2828" i="1"/>
  <c r="U2828" i="1"/>
  <c r="V2826" i="1"/>
  <c r="U2826" i="1"/>
  <c r="V2824" i="1"/>
  <c r="U2824" i="1"/>
  <c r="V2822" i="1"/>
  <c r="U2822" i="1"/>
  <c r="V2820" i="1"/>
  <c r="U2820" i="1"/>
  <c r="V2818" i="1"/>
  <c r="U2818" i="1"/>
  <c r="V2816" i="1"/>
  <c r="U2816" i="1"/>
  <c r="V2814" i="1"/>
  <c r="U2814" i="1"/>
  <c r="V2812" i="1"/>
  <c r="U2812" i="1"/>
  <c r="V2810" i="1"/>
  <c r="U2810" i="1"/>
  <c r="V2808" i="1"/>
  <c r="U2808" i="1"/>
  <c r="V2806" i="1"/>
  <c r="U2806" i="1"/>
  <c r="V2804" i="1"/>
  <c r="U2804" i="1"/>
  <c r="V2802" i="1"/>
  <c r="U2802" i="1"/>
  <c r="V2800" i="1"/>
  <c r="U2800" i="1"/>
  <c r="V2798" i="1"/>
  <c r="U2798" i="1"/>
  <c r="V2796" i="1"/>
  <c r="U2796" i="1"/>
  <c r="V2794" i="1"/>
  <c r="U2794" i="1"/>
  <c r="V2792" i="1"/>
  <c r="U2792" i="1"/>
  <c r="V2790" i="1"/>
  <c r="U2790" i="1"/>
  <c r="V2788" i="1"/>
  <c r="U2788" i="1"/>
  <c r="V2786" i="1"/>
  <c r="U2786" i="1"/>
  <c r="V2784" i="1"/>
  <c r="U2784" i="1"/>
  <c r="V2782" i="1"/>
  <c r="U2782" i="1"/>
  <c r="V2780" i="1"/>
  <c r="U2780" i="1"/>
  <c r="V2778" i="1"/>
  <c r="U2778" i="1"/>
  <c r="V2776" i="1"/>
  <c r="U2776" i="1"/>
  <c r="V2774" i="1"/>
  <c r="U2774" i="1"/>
  <c r="V2772" i="1"/>
  <c r="U2772" i="1"/>
  <c r="V2770" i="1"/>
  <c r="U2770" i="1"/>
  <c r="V2768" i="1"/>
  <c r="U2768" i="1"/>
  <c r="V2766" i="1"/>
  <c r="U2766" i="1"/>
  <c r="V2764" i="1"/>
  <c r="U2764" i="1"/>
  <c r="V2762" i="1"/>
  <c r="U2762" i="1"/>
  <c r="V2760" i="1"/>
  <c r="U2760" i="1"/>
  <c r="V2758" i="1"/>
  <c r="U2758" i="1"/>
  <c r="V2756" i="1"/>
  <c r="U2756" i="1"/>
  <c r="V2754" i="1"/>
  <c r="U2754" i="1"/>
  <c r="V2752" i="1"/>
  <c r="U2752" i="1"/>
  <c r="V2750" i="1"/>
  <c r="U2750" i="1"/>
  <c r="V2748" i="1"/>
  <c r="U2748" i="1"/>
  <c r="V2746" i="1"/>
  <c r="U2746" i="1"/>
  <c r="V2744" i="1"/>
  <c r="U2744" i="1"/>
  <c r="V2742" i="1"/>
  <c r="U2742" i="1"/>
  <c r="V2740" i="1"/>
  <c r="U2740" i="1"/>
  <c r="V2738" i="1"/>
  <c r="U2738" i="1"/>
  <c r="V2736" i="1"/>
  <c r="U2736" i="1"/>
  <c r="V4104" i="1"/>
  <c r="U4104" i="1"/>
  <c r="V4102" i="1"/>
  <c r="U4102" i="1"/>
  <c r="V4100" i="1"/>
  <c r="U4100" i="1"/>
  <c r="V4098" i="1"/>
  <c r="U4098" i="1"/>
  <c r="V4096" i="1"/>
  <c r="U4096" i="1"/>
  <c r="V4094" i="1"/>
  <c r="U4094" i="1"/>
  <c r="V4092" i="1"/>
  <c r="U4092" i="1"/>
  <c r="V4090" i="1"/>
  <c r="U4090" i="1"/>
  <c r="V4088" i="1"/>
  <c r="U4088" i="1"/>
  <c r="V4086" i="1"/>
  <c r="U4086" i="1"/>
  <c r="V4084" i="1"/>
  <c r="U4084" i="1"/>
  <c r="V4083" i="1"/>
  <c r="U4083" i="1"/>
  <c r="V4081" i="1"/>
  <c r="U4081" i="1"/>
  <c r="V4079" i="1"/>
  <c r="U4079" i="1"/>
  <c r="V4077" i="1"/>
  <c r="U4077" i="1"/>
  <c r="V4075" i="1"/>
  <c r="U4075" i="1"/>
  <c r="V4073" i="1"/>
  <c r="U4073" i="1"/>
  <c r="V2732" i="1"/>
  <c r="U2732" i="1"/>
  <c r="V4071" i="1"/>
  <c r="U4071" i="1"/>
  <c r="V2731" i="1"/>
  <c r="U2731" i="1"/>
  <c r="V4068" i="1"/>
  <c r="U4068" i="1"/>
  <c r="V2730" i="1"/>
  <c r="U2730" i="1"/>
  <c r="V2729" i="1"/>
  <c r="U2729" i="1"/>
  <c r="V4065" i="1"/>
  <c r="U4065" i="1"/>
  <c r="V4064" i="1"/>
  <c r="U4064" i="1"/>
  <c r="V4062" i="1"/>
  <c r="U4062" i="1"/>
  <c r="V4061" i="1"/>
  <c r="U4061" i="1"/>
  <c r="V4059" i="1"/>
  <c r="U4059" i="1"/>
  <c r="V4057" i="1"/>
  <c r="U4057" i="1"/>
  <c r="V4055" i="1"/>
  <c r="U4055" i="1"/>
  <c r="V4053" i="1"/>
  <c r="U4053" i="1"/>
  <c r="V4051" i="1"/>
  <c r="U4051" i="1"/>
  <c r="V4049" i="1"/>
  <c r="U4049" i="1"/>
  <c r="V4047" i="1"/>
  <c r="U4047" i="1"/>
  <c r="V4045" i="1"/>
  <c r="U4045" i="1"/>
  <c r="V4043" i="1"/>
  <c r="U4043" i="1"/>
  <c r="V2724" i="1"/>
  <c r="U2724" i="1"/>
  <c r="V2722" i="1"/>
  <c r="U2722" i="1"/>
  <c r="V2720" i="1"/>
  <c r="U2720" i="1"/>
  <c r="V2718" i="1"/>
  <c r="U2718" i="1"/>
  <c r="V2716" i="1"/>
  <c r="U2716" i="1"/>
  <c r="V2714" i="1"/>
  <c r="U2714" i="1"/>
  <c r="V2712" i="1"/>
  <c r="U2712" i="1"/>
  <c r="V2710" i="1"/>
  <c r="U2710" i="1"/>
  <c r="V2708" i="1"/>
  <c r="U2708" i="1"/>
  <c r="V2706" i="1"/>
  <c r="U2706" i="1"/>
  <c r="V4041" i="1"/>
  <c r="U4041" i="1"/>
  <c r="V4039" i="1"/>
  <c r="U4039" i="1"/>
  <c r="V4037" i="1"/>
  <c r="U4037" i="1"/>
  <c r="V4035" i="1"/>
  <c r="U4035" i="1"/>
  <c r="V4033" i="1"/>
  <c r="U4033" i="1"/>
  <c r="V4031" i="1"/>
  <c r="U4031" i="1"/>
  <c r="V4029" i="1"/>
  <c r="U4029" i="1"/>
  <c r="V4027" i="1"/>
  <c r="U4027" i="1"/>
  <c r="V4025" i="1"/>
  <c r="U4025" i="1"/>
  <c r="V4023" i="1"/>
  <c r="U4023" i="1"/>
  <c r="V4021" i="1"/>
  <c r="U4021" i="1"/>
  <c r="V4019" i="1"/>
  <c r="U4019" i="1"/>
  <c r="V4017" i="1"/>
  <c r="U4017" i="1"/>
  <c r="V4015" i="1"/>
  <c r="U4015" i="1"/>
  <c r="V4013" i="1"/>
  <c r="U4013" i="1"/>
  <c r="V4011" i="1"/>
  <c r="U4011" i="1"/>
  <c r="V4009" i="1"/>
  <c r="U4009" i="1"/>
  <c r="V4007" i="1"/>
  <c r="U4007" i="1"/>
  <c r="V4005" i="1"/>
  <c r="U4005" i="1"/>
  <c r="V4003" i="1"/>
  <c r="U4003" i="1"/>
  <c r="V2705" i="1"/>
  <c r="U2705" i="1"/>
  <c r="V2703" i="1"/>
  <c r="U2703" i="1"/>
  <c r="V2701" i="1"/>
  <c r="U2701" i="1"/>
  <c r="V2699" i="1"/>
  <c r="U2699" i="1"/>
  <c r="V2697" i="1"/>
  <c r="U2697" i="1"/>
  <c r="V2695" i="1"/>
  <c r="U2695" i="1"/>
  <c r="V2693" i="1"/>
  <c r="U2693" i="1"/>
  <c r="V2691" i="1"/>
  <c r="U2691" i="1"/>
  <c r="V2689" i="1"/>
  <c r="U2689" i="1"/>
  <c r="V2687" i="1"/>
  <c r="U2687" i="1"/>
  <c r="V2685" i="1"/>
  <c r="U2685" i="1"/>
  <c r="V2683" i="1"/>
  <c r="U2683" i="1"/>
  <c r="V2681" i="1"/>
  <c r="U2681" i="1"/>
  <c r="V2679" i="1"/>
  <c r="U2679" i="1"/>
  <c r="V2677" i="1"/>
  <c r="U2677" i="1"/>
  <c r="V2675" i="1"/>
  <c r="U2675" i="1"/>
  <c r="V2673" i="1"/>
  <c r="U2673" i="1"/>
  <c r="V2671" i="1"/>
  <c r="U2671" i="1"/>
  <c r="V2669" i="1"/>
  <c r="U2669" i="1"/>
  <c r="V2667" i="1"/>
  <c r="U2667" i="1"/>
  <c r="V2665" i="1"/>
  <c r="U2665" i="1"/>
  <c r="V2663" i="1"/>
  <c r="U2663" i="1"/>
  <c r="V2661" i="1"/>
  <c r="U2661" i="1"/>
  <c r="V2659" i="1"/>
  <c r="U2659" i="1"/>
  <c r="V2657" i="1"/>
  <c r="U2657" i="1"/>
  <c r="V2655" i="1"/>
  <c r="U2655" i="1"/>
  <c r="V2653" i="1"/>
  <c r="U2653" i="1"/>
  <c r="V2651" i="1"/>
  <c r="U2651" i="1"/>
  <c r="V2649" i="1"/>
  <c r="U2649" i="1"/>
  <c r="V2647" i="1"/>
  <c r="U2647" i="1"/>
  <c r="V2645" i="1"/>
  <c r="U2645" i="1"/>
  <c r="V2643" i="1"/>
  <c r="U2643" i="1"/>
  <c r="V2641" i="1"/>
  <c r="U2641" i="1"/>
  <c r="V2639" i="1"/>
  <c r="U2639" i="1"/>
  <c r="V2637" i="1"/>
  <c r="U2637" i="1"/>
  <c r="V2635" i="1"/>
  <c r="U2635" i="1"/>
  <c r="V2633" i="1"/>
  <c r="U2633" i="1"/>
  <c r="V2631" i="1"/>
  <c r="U2631" i="1"/>
  <c r="V2629" i="1"/>
  <c r="U2629" i="1"/>
  <c r="V2627" i="1"/>
  <c r="U2627" i="1"/>
  <c r="V2625" i="1"/>
  <c r="U2625" i="1"/>
  <c r="V2623" i="1"/>
  <c r="U2623" i="1"/>
  <c r="V2621" i="1"/>
  <c r="U2621" i="1"/>
  <c r="V2619" i="1"/>
  <c r="U2619" i="1"/>
  <c r="V2617" i="1"/>
  <c r="U2617" i="1"/>
  <c r="V2615" i="1"/>
  <c r="U2615" i="1"/>
  <c r="V2613" i="1"/>
  <c r="U2613" i="1"/>
  <c r="V2611" i="1"/>
  <c r="U2611" i="1"/>
  <c r="V2610" i="1"/>
  <c r="U2610" i="1"/>
  <c r="V2608" i="1"/>
  <c r="U2608" i="1"/>
  <c r="V2606" i="1"/>
  <c r="U2606" i="1"/>
  <c r="V2604" i="1"/>
  <c r="U2604" i="1"/>
  <c r="V2602" i="1"/>
  <c r="U2602" i="1"/>
  <c r="V2600" i="1"/>
  <c r="U2600" i="1"/>
  <c r="V2598" i="1"/>
  <c r="U2598" i="1"/>
  <c r="V2596" i="1"/>
  <c r="U2596" i="1"/>
  <c r="V2594" i="1"/>
  <c r="U2594" i="1"/>
  <c r="V2592" i="1"/>
  <c r="U2592" i="1"/>
  <c r="V2590" i="1"/>
  <c r="U2590" i="1"/>
  <c r="V2588" i="1"/>
  <c r="U2588" i="1"/>
  <c r="V2586" i="1"/>
  <c r="U2586" i="1"/>
  <c r="V2584" i="1"/>
  <c r="U2584" i="1"/>
  <c r="V2582" i="1"/>
  <c r="U2582" i="1"/>
  <c r="V2580" i="1"/>
  <c r="U2580" i="1"/>
  <c r="V2578" i="1"/>
  <c r="U2578" i="1"/>
  <c r="V2576" i="1"/>
  <c r="U2576" i="1"/>
  <c r="V2574" i="1"/>
  <c r="U2574" i="1"/>
  <c r="V2572" i="1"/>
  <c r="U2572" i="1"/>
  <c r="V2570" i="1"/>
  <c r="U2570" i="1"/>
  <c r="V2568" i="1"/>
  <c r="U2568" i="1"/>
  <c r="V2566" i="1"/>
  <c r="U2566" i="1"/>
  <c r="V2564" i="1"/>
  <c r="U2564" i="1"/>
  <c r="V2562" i="1"/>
  <c r="U2562" i="1"/>
  <c r="V2560" i="1"/>
  <c r="U2560" i="1"/>
  <c r="V2558" i="1"/>
  <c r="U2558" i="1"/>
  <c r="V2556" i="1"/>
  <c r="U2556" i="1"/>
  <c r="V2554" i="1"/>
  <c r="U2554" i="1"/>
  <c r="V2552" i="1"/>
  <c r="U2552" i="1"/>
  <c r="V2550" i="1"/>
  <c r="U2550" i="1"/>
  <c r="V2548" i="1"/>
  <c r="U2548" i="1"/>
  <c r="V2546" i="1"/>
  <c r="U2546" i="1"/>
  <c r="V4000" i="1"/>
  <c r="U4000" i="1"/>
  <c r="V3998" i="1"/>
  <c r="U3998" i="1"/>
  <c r="V2544" i="1"/>
  <c r="U2544" i="1"/>
  <c r="V2542" i="1"/>
  <c r="U2542" i="1"/>
  <c r="V2540" i="1"/>
  <c r="U2540" i="1"/>
  <c r="V2538" i="1"/>
  <c r="U2538" i="1"/>
  <c r="V2536" i="1"/>
  <c r="U2536" i="1"/>
  <c r="V2534" i="1"/>
  <c r="U2534" i="1"/>
  <c r="V2532" i="1"/>
  <c r="U2532" i="1"/>
  <c r="V2530" i="1"/>
  <c r="U2530" i="1"/>
  <c r="V2528" i="1"/>
  <c r="U2528" i="1"/>
  <c r="V2526" i="1"/>
  <c r="U2526" i="1"/>
  <c r="V2524" i="1"/>
  <c r="U2524" i="1"/>
  <c r="V2522" i="1"/>
  <c r="U2522" i="1"/>
  <c r="V2520" i="1"/>
  <c r="U2520" i="1"/>
  <c r="V2518" i="1"/>
  <c r="U2518" i="1"/>
  <c r="V2516" i="1"/>
  <c r="U2516" i="1"/>
  <c r="V2514" i="1"/>
  <c r="U2514" i="1"/>
  <c r="V2512" i="1"/>
  <c r="U2512" i="1"/>
  <c r="V2510" i="1"/>
  <c r="U2510" i="1"/>
  <c r="V2508" i="1"/>
  <c r="U2508" i="1"/>
  <c r="V2506" i="1"/>
  <c r="U2506" i="1"/>
  <c r="V2504" i="1"/>
  <c r="U2504" i="1"/>
  <c r="V2502" i="1"/>
  <c r="U2502" i="1"/>
  <c r="V2500" i="1"/>
  <c r="U2500" i="1"/>
  <c r="V2498" i="1"/>
  <c r="U2498" i="1"/>
  <c r="V2496" i="1"/>
  <c r="U2496" i="1"/>
  <c r="V2494" i="1"/>
  <c r="U2494" i="1"/>
  <c r="V2492" i="1"/>
  <c r="U2492" i="1"/>
  <c r="V2490" i="1"/>
  <c r="U2490" i="1"/>
  <c r="V2488" i="1"/>
  <c r="U2488" i="1"/>
  <c r="V2486" i="1"/>
  <c r="U2486" i="1"/>
  <c r="V2484" i="1"/>
  <c r="U2484" i="1"/>
  <c r="V2482" i="1"/>
  <c r="U2482" i="1"/>
  <c r="V2480" i="1"/>
  <c r="U2480" i="1"/>
  <c r="V2478" i="1"/>
  <c r="U2478" i="1"/>
  <c r="V2476" i="1"/>
  <c r="U2476" i="1"/>
  <c r="V2474" i="1"/>
  <c r="U2474" i="1"/>
  <c r="V2472" i="1"/>
  <c r="U2472" i="1"/>
  <c r="V2470" i="1"/>
  <c r="U2470" i="1"/>
  <c r="V2468" i="1"/>
  <c r="U2468" i="1"/>
  <c r="V2466" i="1"/>
  <c r="U2466" i="1"/>
  <c r="V2464" i="1"/>
  <c r="U2464" i="1"/>
  <c r="V2462" i="1"/>
  <c r="U2462" i="1"/>
  <c r="V2460" i="1"/>
  <c r="U2460" i="1"/>
  <c r="V2458" i="1"/>
  <c r="U2458" i="1"/>
  <c r="V2456" i="1"/>
  <c r="U2456" i="1"/>
  <c r="V2454" i="1"/>
  <c r="U2454" i="1"/>
  <c r="V2452" i="1"/>
  <c r="U2452" i="1"/>
  <c r="V2450" i="1"/>
  <c r="U2450" i="1"/>
  <c r="V2448" i="1"/>
  <c r="U2448" i="1"/>
  <c r="V2446" i="1"/>
  <c r="U2446" i="1"/>
  <c r="V2444" i="1"/>
  <c r="U2444" i="1"/>
  <c r="V2442" i="1"/>
  <c r="U2442" i="1"/>
  <c r="V2440" i="1"/>
  <c r="U2440" i="1"/>
  <c r="V2438" i="1"/>
  <c r="U2438" i="1"/>
  <c r="V2436" i="1"/>
  <c r="U2436" i="1"/>
  <c r="V2434" i="1"/>
  <c r="U2434" i="1"/>
  <c r="V2432" i="1"/>
  <c r="U2432" i="1"/>
  <c r="V2430" i="1"/>
  <c r="U2430" i="1"/>
  <c r="V2428" i="1"/>
  <c r="U2428" i="1"/>
  <c r="V2426" i="1"/>
  <c r="U2426" i="1"/>
  <c r="V2424" i="1"/>
  <c r="U2424" i="1"/>
  <c r="V2422" i="1"/>
  <c r="U2422" i="1"/>
  <c r="V2420" i="1"/>
  <c r="U2420" i="1"/>
  <c r="V2418" i="1"/>
  <c r="U2418" i="1"/>
  <c r="V2416" i="1"/>
  <c r="U2416" i="1"/>
  <c r="V2414" i="1"/>
  <c r="U2414" i="1"/>
  <c r="V2412" i="1"/>
  <c r="U2412" i="1"/>
  <c r="V2410" i="1"/>
  <c r="U2410" i="1"/>
  <c r="V2408" i="1"/>
  <c r="U2408" i="1"/>
  <c r="V2406" i="1"/>
  <c r="U2406" i="1"/>
  <c r="V2404" i="1"/>
  <c r="U2404" i="1"/>
  <c r="V2402" i="1"/>
  <c r="U2402" i="1"/>
  <c r="V2400" i="1"/>
  <c r="U2400" i="1"/>
  <c r="V2398" i="1"/>
  <c r="U2398" i="1"/>
  <c r="V2396" i="1"/>
  <c r="U2396" i="1"/>
  <c r="V2394" i="1"/>
  <c r="U2394" i="1"/>
  <c r="V2392" i="1"/>
  <c r="U2392" i="1"/>
  <c r="V2390" i="1"/>
  <c r="U2390" i="1"/>
  <c r="V2388" i="1"/>
  <c r="U2388" i="1"/>
  <c r="V2386" i="1"/>
  <c r="U2386" i="1"/>
  <c r="V2384" i="1"/>
  <c r="U2384" i="1"/>
  <c r="V2382" i="1"/>
  <c r="U2382" i="1"/>
  <c r="V2380" i="1"/>
  <c r="U2380" i="1"/>
  <c r="V2378" i="1"/>
  <c r="U2378" i="1"/>
  <c r="V2376" i="1"/>
  <c r="U2376" i="1"/>
  <c r="V2374" i="1"/>
  <c r="U2374" i="1"/>
  <c r="V2372" i="1"/>
  <c r="U2372" i="1"/>
  <c r="V2370" i="1"/>
  <c r="U2370" i="1"/>
  <c r="V2368" i="1"/>
  <c r="U2368" i="1"/>
  <c r="V2366" i="1"/>
  <c r="U2366" i="1"/>
  <c r="V2364" i="1"/>
  <c r="U2364" i="1"/>
  <c r="V2362" i="1"/>
  <c r="U2362" i="1"/>
  <c r="V2360" i="1"/>
  <c r="U2360" i="1"/>
  <c r="V2358" i="1"/>
  <c r="U2358" i="1"/>
  <c r="V2356" i="1"/>
  <c r="U2356" i="1"/>
  <c r="V2354" i="1"/>
  <c r="U2354" i="1"/>
  <c r="V2352" i="1"/>
  <c r="U2352" i="1"/>
  <c r="V2350" i="1"/>
  <c r="U2350" i="1"/>
  <c r="V2348" i="1"/>
  <c r="U2348" i="1"/>
  <c r="V2346" i="1"/>
  <c r="U2346" i="1"/>
  <c r="V2344" i="1"/>
  <c r="U2344" i="1"/>
  <c r="V2342" i="1"/>
  <c r="U2342" i="1"/>
  <c r="V2340" i="1"/>
  <c r="U2340" i="1"/>
  <c r="V2338" i="1"/>
  <c r="U2338" i="1"/>
  <c r="V2336" i="1"/>
  <c r="U2336" i="1"/>
  <c r="V2334" i="1"/>
  <c r="U2334" i="1"/>
  <c r="V2332" i="1"/>
  <c r="U2332" i="1"/>
  <c r="V2330" i="1"/>
  <c r="U2330" i="1"/>
  <c r="V2328" i="1"/>
  <c r="U2328" i="1"/>
  <c r="V2326" i="1"/>
  <c r="U2326" i="1"/>
  <c r="V2324" i="1"/>
  <c r="U2324" i="1"/>
  <c r="V2322" i="1"/>
  <c r="U2322" i="1"/>
  <c r="V2320" i="1"/>
  <c r="U2320" i="1"/>
  <c r="V2318" i="1"/>
  <c r="U2318" i="1"/>
  <c r="V2316" i="1"/>
  <c r="U2316" i="1"/>
  <c r="V2314" i="1"/>
  <c r="U2314" i="1"/>
  <c r="V2312" i="1"/>
  <c r="U2312" i="1"/>
  <c r="V2310" i="1"/>
  <c r="U2310" i="1"/>
  <c r="V2308" i="1"/>
  <c r="U2308" i="1"/>
  <c r="V2306" i="1"/>
  <c r="U2306" i="1"/>
  <c r="V2304" i="1"/>
  <c r="U2304" i="1"/>
  <c r="V2302" i="1"/>
  <c r="U2302" i="1"/>
  <c r="V2300" i="1"/>
  <c r="U2300" i="1"/>
  <c r="V2298" i="1"/>
  <c r="U2298" i="1"/>
  <c r="V2296" i="1"/>
  <c r="U2296" i="1"/>
  <c r="V2294" i="1"/>
  <c r="U2294" i="1"/>
  <c r="V2292" i="1"/>
  <c r="U2292" i="1"/>
  <c r="V2290" i="1"/>
  <c r="U2290" i="1"/>
  <c r="V2288" i="1"/>
  <c r="U2288" i="1"/>
  <c r="V2286" i="1"/>
  <c r="U2286" i="1"/>
  <c r="V2284" i="1"/>
  <c r="U2284" i="1"/>
  <c r="V3996" i="1"/>
  <c r="U3996" i="1"/>
  <c r="V3994" i="1"/>
  <c r="U3994" i="1"/>
  <c r="V3992" i="1"/>
  <c r="U3992" i="1"/>
  <c r="V3990" i="1"/>
  <c r="U3990" i="1"/>
  <c r="V3988" i="1"/>
  <c r="U3988" i="1"/>
  <c r="V3986" i="1"/>
  <c r="U3986" i="1"/>
  <c r="V3984" i="1"/>
  <c r="U3984" i="1"/>
  <c r="V2281" i="1"/>
  <c r="U2281" i="1"/>
  <c r="V3983" i="1"/>
  <c r="U3983" i="1"/>
  <c r="V2278" i="1"/>
  <c r="U2278" i="1"/>
  <c r="V2276" i="1"/>
  <c r="U2276" i="1"/>
  <c r="V2274" i="1"/>
  <c r="U2274" i="1"/>
  <c r="V2272" i="1"/>
  <c r="U2272" i="1"/>
  <c r="V2270" i="1"/>
  <c r="U2270" i="1"/>
  <c r="V2268" i="1"/>
  <c r="U2268" i="1"/>
  <c r="V2266" i="1"/>
  <c r="U2266" i="1"/>
  <c r="V2264" i="1"/>
  <c r="U2264" i="1"/>
  <c r="V2262" i="1"/>
  <c r="U2262" i="1"/>
  <c r="V2260" i="1"/>
  <c r="U2260" i="1"/>
  <c r="V2258" i="1"/>
  <c r="U2258" i="1"/>
  <c r="V2256" i="1"/>
  <c r="U2256" i="1"/>
  <c r="V2254" i="1"/>
  <c r="U2254" i="1"/>
  <c r="V3981" i="1"/>
  <c r="U3981" i="1"/>
  <c r="V3979" i="1"/>
  <c r="U3979" i="1"/>
  <c r="V3977" i="1"/>
  <c r="U3977" i="1"/>
  <c r="V2252" i="1"/>
  <c r="U2252" i="1"/>
  <c r="V2250" i="1"/>
  <c r="U2250" i="1"/>
  <c r="V2248" i="1"/>
  <c r="U2248" i="1"/>
  <c r="V2246" i="1"/>
  <c r="U2246" i="1"/>
  <c r="V2244" i="1"/>
  <c r="U2244" i="1"/>
  <c r="V2242" i="1"/>
  <c r="U2242" i="1"/>
  <c r="V2240" i="1"/>
  <c r="U2240" i="1"/>
  <c r="V2238" i="1"/>
  <c r="U2238" i="1"/>
  <c r="V2236" i="1"/>
  <c r="U2236" i="1"/>
  <c r="V2234" i="1"/>
  <c r="U2234" i="1"/>
  <c r="V2232" i="1"/>
  <c r="U2232" i="1"/>
  <c r="V3976" i="1"/>
  <c r="U3976" i="1"/>
  <c r="V3974" i="1"/>
  <c r="U3974" i="1"/>
  <c r="V2230" i="1"/>
  <c r="U2230" i="1"/>
  <c r="V2228" i="1"/>
  <c r="U2228" i="1"/>
  <c r="V2226" i="1"/>
  <c r="U2226" i="1"/>
  <c r="V2224" i="1"/>
  <c r="U2224" i="1"/>
  <c r="V2222" i="1"/>
  <c r="U2222" i="1"/>
  <c r="V2220" i="1"/>
  <c r="U2220" i="1"/>
  <c r="V2218" i="1"/>
  <c r="U2218" i="1"/>
  <c r="V2216" i="1"/>
  <c r="U2216" i="1"/>
  <c r="V2214" i="1"/>
  <c r="U2214" i="1"/>
  <c r="V2212" i="1"/>
  <c r="U2212" i="1"/>
  <c r="V2210" i="1"/>
  <c r="U2210" i="1"/>
  <c r="V3971" i="1"/>
  <c r="U3971" i="1"/>
  <c r="V3969" i="1"/>
  <c r="U3969" i="1"/>
  <c r="V3967" i="1"/>
  <c r="U3967" i="1"/>
  <c r="V3966" i="1"/>
  <c r="U3966" i="1"/>
  <c r="V3964" i="1"/>
  <c r="U3964" i="1"/>
  <c r="V3962" i="1"/>
  <c r="U3962" i="1"/>
  <c r="V3960" i="1"/>
  <c r="U3960" i="1"/>
  <c r="V3958" i="1"/>
  <c r="U3958" i="1"/>
  <c r="V3956" i="1"/>
  <c r="U3956" i="1"/>
  <c r="V3954" i="1"/>
  <c r="U3954" i="1"/>
  <c r="V2208" i="1"/>
  <c r="U2208" i="1"/>
  <c r="V2206" i="1"/>
  <c r="U2206" i="1"/>
  <c r="V2204" i="1"/>
  <c r="U2204" i="1"/>
  <c r="V2202" i="1"/>
  <c r="U2202" i="1"/>
  <c r="V2200" i="1"/>
  <c r="U2200" i="1"/>
  <c r="V2198" i="1"/>
  <c r="U2198" i="1"/>
  <c r="V2196" i="1"/>
  <c r="U2196" i="1"/>
  <c r="V2194" i="1"/>
  <c r="U2194" i="1"/>
  <c r="V2192" i="1"/>
  <c r="U2192" i="1"/>
  <c r="V2190" i="1"/>
  <c r="U2190" i="1"/>
  <c r="V2188" i="1"/>
  <c r="U2188" i="1"/>
  <c r="V2186" i="1"/>
  <c r="U2186" i="1"/>
  <c r="V2184" i="1"/>
  <c r="U2184" i="1"/>
  <c r="V2182" i="1"/>
  <c r="U2182" i="1"/>
  <c r="V2180" i="1"/>
  <c r="U2180" i="1"/>
  <c r="V2178" i="1"/>
  <c r="U2178" i="1"/>
  <c r="V2176" i="1"/>
  <c r="U2176" i="1"/>
  <c r="V2174" i="1"/>
  <c r="U2174" i="1"/>
  <c r="V2172" i="1"/>
  <c r="U2172" i="1"/>
  <c r="V2170" i="1"/>
  <c r="U2170" i="1"/>
  <c r="V2168" i="1"/>
  <c r="U2168" i="1"/>
  <c r="V2166" i="1"/>
  <c r="U2166" i="1"/>
  <c r="V2164" i="1"/>
  <c r="U2164" i="1"/>
  <c r="V2162" i="1"/>
  <c r="U2162" i="1"/>
  <c r="V2160" i="1"/>
  <c r="U2160" i="1"/>
  <c r="V2158" i="1"/>
  <c r="U2158" i="1"/>
  <c r="V2156" i="1"/>
  <c r="U2156" i="1"/>
  <c r="V2154" i="1"/>
  <c r="U2154" i="1"/>
  <c r="V2152" i="1"/>
  <c r="U2152" i="1"/>
  <c r="V2150" i="1"/>
  <c r="U2150" i="1"/>
  <c r="V2148" i="1"/>
  <c r="U2148" i="1"/>
  <c r="V2146" i="1"/>
  <c r="U2146" i="1"/>
  <c r="V2144" i="1"/>
  <c r="U2144" i="1"/>
  <c r="V2142" i="1"/>
  <c r="U2142" i="1"/>
  <c r="V2140" i="1"/>
  <c r="U2140" i="1"/>
  <c r="V2138" i="1"/>
  <c r="U2138" i="1"/>
  <c r="V2136" i="1"/>
  <c r="U2136" i="1"/>
  <c r="V2134" i="1"/>
  <c r="U2134" i="1"/>
  <c r="V2132" i="1"/>
  <c r="U2132" i="1"/>
  <c r="V2130" i="1"/>
  <c r="U2130" i="1"/>
  <c r="V2128" i="1"/>
  <c r="U2128" i="1"/>
  <c r="V2126" i="1"/>
  <c r="U2126" i="1"/>
  <c r="V2124" i="1"/>
  <c r="U2124" i="1"/>
  <c r="V2122" i="1"/>
  <c r="U2122" i="1"/>
  <c r="V2120" i="1"/>
  <c r="U2120" i="1"/>
  <c r="V2118" i="1"/>
  <c r="U2118" i="1"/>
  <c r="V2116" i="1"/>
  <c r="U2116" i="1"/>
  <c r="V2114" i="1"/>
  <c r="U2114" i="1"/>
  <c r="V2112" i="1"/>
  <c r="U2112" i="1"/>
  <c r="V2110" i="1"/>
  <c r="U2110" i="1"/>
  <c r="V2108" i="1"/>
  <c r="U2108" i="1"/>
  <c r="V2106" i="1"/>
  <c r="U2106" i="1"/>
  <c r="V2104" i="1"/>
  <c r="U2104" i="1"/>
  <c r="V2102" i="1"/>
  <c r="U2102" i="1"/>
  <c r="V2100" i="1"/>
  <c r="U2100" i="1"/>
  <c r="V2098" i="1"/>
  <c r="U2098" i="1"/>
  <c r="V2096" i="1"/>
  <c r="U2096" i="1"/>
  <c r="V2094" i="1"/>
  <c r="U2094" i="1"/>
  <c r="V2092" i="1"/>
  <c r="U2092" i="1"/>
  <c r="V2090" i="1"/>
  <c r="U2090" i="1"/>
  <c r="V2088" i="1"/>
  <c r="U2088" i="1"/>
  <c r="V2086" i="1"/>
  <c r="U2086" i="1"/>
  <c r="V2084" i="1"/>
  <c r="U2084" i="1"/>
  <c r="V2082" i="1"/>
  <c r="U2082" i="1"/>
  <c r="V2080" i="1"/>
  <c r="U2080" i="1"/>
  <c r="V2078" i="1"/>
  <c r="U2078" i="1"/>
  <c r="V2076" i="1"/>
  <c r="U2076" i="1"/>
  <c r="V2074" i="1"/>
  <c r="U2074" i="1"/>
  <c r="V2072" i="1"/>
  <c r="U2072" i="1"/>
  <c r="V2070" i="1"/>
  <c r="U2070" i="1"/>
  <c r="V2068" i="1"/>
  <c r="U2068" i="1"/>
  <c r="V2066" i="1"/>
  <c r="U2066" i="1"/>
  <c r="V2064" i="1"/>
  <c r="U2064" i="1"/>
  <c r="V2062" i="1"/>
  <c r="U2062" i="1"/>
  <c r="V2060" i="1"/>
  <c r="U2060" i="1"/>
  <c r="V2058" i="1"/>
  <c r="U2058" i="1"/>
  <c r="V2056" i="1"/>
  <c r="U2056" i="1"/>
  <c r="V2054" i="1"/>
  <c r="U2054" i="1"/>
  <c r="V2052" i="1"/>
  <c r="U2052" i="1"/>
  <c r="V2050" i="1"/>
  <c r="U2050" i="1"/>
  <c r="V2048" i="1"/>
  <c r="U2048" i="1"/>
  <c r="V2046" i="1"/>
  <c r="U2046" i="1"/>
  <c r="V2044" i="1"/>
  <c r="U2044" i="1"/>
  <c r="V2042" i="1"/>
  <c r="U2042" i="1"/>
  <c r="V2040" i="1"/>
  <c r="U2040" i="1"/>
  <c r="V2038" i="1"/>
  <c r="U2038" i="1"/>
  <c r="V2036" i="1"/>
  <c r="U2036" i="1"/>
  <c r="V2034" i="1"/>
  <c r="U2034" i="1"/>
  <c r="V2032" i="1"/>
  <c r="U2032" i="1"/>
  <c r="V2030" i="1"/>
  <c r="U2030" i="1"/>
  <c r="V2028" i="1"/>
  <c r="U2028" i="1"/>
  <c r="V2026" i="1"/>
  <c r="U2026" i="1"/>
  <c r="V2024" i="1"/>
  <c r="U2024" i="1"/>
  <c r="V2022" i="1"/>
  <c r="U2022" i="1"/>
  <c r="V2020" i="1"/>
  <c r="U2020" i="1"/>
  <c r="V2018" i="1"/>
  <c r="U2018" i="1"/>
  <c r="V2016" i="1"/>
  <c r="U2016" i="1"/>
  <c r="V2014" i="1"/>
  <c r="U2014" i="1"/>
  <c r="V2012" i="1"/>
  <c r="U2012" i="1"/>
  <c r="V2010" i="1"/>
  <c r="U2010" i="1"/>
  <c r="V2008" i="1"/>
  <c r="U2008" i="1"/>
  <c r="V2006" i="1"/>
  <c r="U2006" i="1"/>
  <c r="V2004" i="1"/>
  <c r="U2004" i="1"/>
  <c r="V2002" i="1"/>
  <c r="U2002" i="1"/>
  <c r="V2000" i="1"/>
  <c r="U2000" i="1"/>
  <c r="V1998" i="1"/>
  <c r="U1998" i="1"/>
  <c r="V1996" i="1"/>
  <c r="U1996" i="1"/>
  <c r="V1994" i="1"/>
  <c r="U1994" i="1"/>
  <c r="V1992" i="1"/>
  <c r="U1992" i="1"/>
  <c r="V1990" i="1"/>
  <c r="U1990" i="1"/>
  <c r="V1988" i="1"/>
  <c r="U1988" i="1"/>
  <c r="V1986" i="1"/>
  <c r="U1986" i="1"/>
  <c r="V1984" i="1"/>
  <c r="U1984" i="1"/>
  <c r="V1982" i="1"/>
  <c r="U1982" i="1"/>
  <c r="V1980" i="1"/>
  <c r="U1980" i="1"/>
  <c r="V1978" i="1"/>
  <c r="U1978" i="1"/>
  <c r="V1976" i="1"/>
  <c r="U1976" i="1"/>
  <c r="V1974" i="1"/>
  <c r="U1974" i="1"/>
  <c r="V1972" i="1"/>
  <c r="U1972" i="1"/>
  <c r="V1970" i="1"/>
  <c r="U1970" i="1"/>
  <c r="V1968" i="1"/>
  <c r="U1968" i="1"/>
  <c r="V1966" i="1"/>
  <c r="U1966" i="1"/>
  <c r="V1964" i="1"/>
  <c r="U1964" i="1"/>
  <c r="V1962" i="1"/>
  <c r="U1962" i="1"/>
  <c r="V1960" i="1"/>
  <c r="U1960" i="1"/>
  <c r="V1958" i="1"/>
  <c r="U1958" i="1"/>
  <c r="V1956" i="1"/>
  <c r="U1956" i="1"/>
  <c r="V1954" i="1"/>
  <c r="U1954" i="1"/>
  <c r="V1952" i="1"/>
  <c r="U1952" i="1"/>
  <c r="V1950" i="1"/>
  <c r="U1950" i="1"/>
  <c r="V3952" i="1"/>
  <c r="U3952" i="1"/>
  <c r="V3950" i="1"/>
  <c r="U3950" i="1"/>
  <c r="V3948" i="1"/>
  <c r="U3948" i="1"/>
  <c r="V3946" i="1"/>
  <c r="U3946" i="1"/>
  <c r="V3944" i="1"/>
  <c r="U3944" i="1"/>
  <c r="V3942" i="1"/>
  <c r="U3942" i="1"/>
  <c r="V3940" i="1"/>
  <c r="U3940" i="1"/>
  <c r="V1948" i="1"/>
  <c r="U1948" i="1"/>
  <c r="V1946" i="1"/>
  <c r="U1946" i="1"/>
  <c r="V1944" i="1"/>
  <c r="U1944" i="1"/>
  <c r="V3938" i="1"/>
  <c r="U3938" i="1"/>
  <c r="V3936" i="1"/>
  <c r="U3936" i="1"/>
  <c r="V3934" i="1"/>
  <c r="U3934" i="1"/>
  <c r="V3932" i="1"/>
  <c r="U3932" i="1"/>
  <c r="V3930" i="1"/>
  <c r="U3930" i="1"/>
  <c r="V3928" i="1"/>
  <c r="U3928" i="1"/>
  <c r="V3926" i="1"/>
  <c r="U3926" i="1"/>
  <c r="V3924" i="1"/>
  <c r="U3924" i="1"/>
  <c r="V3922" i="1"/>
  <c r="U3922" i="1"/>
  <c r="V3920" i="1"/>
  <c r="U3920" i="1"/>
  <c r="V1942" i="1"/>
  <c r="U1942" i="1"/>
  <c r="V1940" i="1"/>
  <c r="U1940" i="1"/>
  <c r="V1938" i="1"/>
  <c r="U1938" i="1"/>
  <c r="V1936" i="1"/>
  <c r="U1936" i="1"/>
  <c r="V1934" i="1"/>
  <c r="U1934" i="1"/>
  <c r="V1932" i="1"/>
  <c r="U1932" i="1"/>
  <c r="V1930" i="1"/>
  <c r="U1930" i="1"/>
  <c r="V1928" i="1"/>
  <c r="U1928" i="1"/>
  <c r="V1926" i="1"/>
  <c r="U1926" i="1"/>
  <c r="V1924" i="1"/>
  <c r="U1924" i="1"/>
  <c r="V1922" i="1"/>
  <c r="U1922" i="1"/>
  <c r="V1920" i="1"/>
  <c r="U1920" i="1"/>
  <c r="V1918" i="1"/>
  <c r="U1918" i="1"/>
  <c r="V1916" i="1"/>
  <c r="U1916" i="1"/>
  <c r="V1914" i="1"/>
  <c r="U1914" i="1"/>
  <c r="V1912" i="1"/>
  <c r="U1912" i="1"/>
  <c r="V1910" i="1"/>
  <c r="U1910" i="1"/>
  <c r="V1908" i="1"/>
  <c r="U1908" i="1"/>
  <c r="V1906" i="1"/>
  <c r="U1906" i="1"/>
  <c r="V1904" i="1"/>
  <c r="U1904" i="1"/>
  <c r="V1902" i="1"/>
  <c r="U1902" i="1"/>
  <c r="V1900" i="1"/>
  <c r="U1900" i="1"/>
  <c r="V1898" i="1"/>
  <c r="U1898" i="1"/>
  <c r="V1896" i="1"/>
  <c r="U1896" i="1"/>
  <c r="V1894" i="1"/>
  <c r="U1894" i="1"/>
  <c r="V1892" i="1"/>
  <c r="U1892" i="1"/>
  <c r="V1890" i="1"/>
  <c r="U1890" i="1"/>
  <c r="V1888" i="1"/>
  <c r="U1888" i="1"/>
  <c r="V1886" i="1"/>
  <c r="U1886" i="1"/>
  <c r="V1884" i="1"/>
  <c r="U1884" i="1"/>
  <c r="V1882" i="1"/>
  <c r="U1882" i="1"/>
  <c r="V1880" i="1"/>
  <c r="U1880" i="1"/>
  <c r="V1878" i="1"/>
  <c r="U1878" i="1"/>
  <c r="V1876" i="1"/>
  <c r="U1876" i="1"/>
  <c r="V1874" i="1"/>
  <c r="U1874" i="1"/>
  <c r="V1872" i="1"/>
  <c r="U1872" i="1"/>
  <c r="V1870" i="1"/>
  <c r="U1870" i="1"/>
  <c r="V1868" i="1"/>
  <c r="U1868" i="1"/>
  <c r="V1866" i="1"/>
  <c r="U1866" i="1"/>
  <c r="V1864" i="1"/>
  <c r="U1864" i="1"/>
  <c r="V1862" i="1"/>
  <c r="U1862" i="1"/>
  <c r="V1860" i="1"/>
  <c r="U1860" i="1"/>
  <c r="V1858" i="1"/>
  <c r="U1858" i="1"/>
  <c r="V1856" i="1"/>
  <c r="U1856" i="1"/>
  <c r="V1854" i="1"/>
  <c r="U1854" i="1"/>
  <c r="V1852" i="1"/>
  <c r="U1852" i="1"/>
  <c r="V1850" i="1"/>
  <c r="U1850" i="1"/>
  <c r="V1848" i="1"/>
  <c r="U1848" i="1"/>
  <c r="V1846" i="1"/>
  <c r="U1846" i="1"/>
  <c r="V1844" i="1"/>
  <c r="U1844" i="1"/>
  <c r="V1842" i="1"/>
  <c r="U1842" i="1"/>
  <c r="V1841" i="1"/>
  <c r="U1841" i="1"/>
  <c r="V1839" i="1"/>
  <c r="U1839" i="1"/>
  <c r="V1837" i="1"/>
  <c r="U1837" i="1"/>
  <c r="V1835" i="1"/>
  <c r="U1835" i="1"/>
  <c r="V1833" i="1"/>
  <c r="U1833" i="1"/>
  <c r="V1831" i="1"/>
  <c r="U1831" i="1"/>
  <c r="V1830" i="1"/>
  <c r="U1830" i="1"/>
  <c r="V3916" i="1"/>
  <c r="U3916" i="1"/>
  <c r="V1827" i="1"/>
  <c r="U1827" i="1"/>
  <c r="V1825" i="1"/>
  <c r="U1825" i="1"/>
  <c r="V1823" i="1"/>
  <c r="U1823" i="1"/>
  <c r="V1821" i="1"/>
  <c r="U1821" i="1"/>
  <c r="V1819" i="1"/>
  <c r="U1819" i="1"/>
  <c r="V1817" i="1"/>
  <c r="U1817" i="1"/>
  <c r="V1815" i="1"/>
  <c r="U1815" i="1"/>
  <c r="V1813" i="1"/>
  <c r="U1813" i="1"/>
  <c r="V1811" i="1"/>
  <c r="U1811" i="1"/>
  <c r="V1809" i="1"/>
  <c r="U1809" i="1"/>
  <c r="V1807" i="1"/>
  <c r="U1807" i="1"/>
  <c r="V1805" i="1"/>
  <c r="U1805" i="1"/>
  <c r="V1803" i="1"/>
  <c r="U1803" i="1"/>
  <c r="V1801" i="1"/>
  <c r="U1801" i="1"/>
  <c r="V1799" i="1"/>
  <c r="U1799" i="1"/>
  <c r="V1797" i="1"/>
  <c r="U1797" i="1"/>
  <c r="V1795" i="1"/>
  <c r="U1795" i="1"/>
  <c r="V1793" i="1"/>
  <c r="U1793" i="1"/>
  <c r="V1791" i="1"/>
  <c r="U1791" i="1"/>
  <c r="V1789" i="1"/>
  <c r="U1789" i="1"/>
  <c r="V1787" i="1"/>
  <c r="U1787" i="1"/>
  <c r="V1785" i="1"/>
  <c r="U1785" i="1"/>
  <c r="V1783" i="1"/>
  <c r="U1783" i="1"/>
  <c r="V1781" i="1"/>
  <c r="U1781" i="1"/>
  <c r="V1779" i="1"/>
  <c r="U1779" i="1"/>
  <c r="V1777" i="1"/>
  <c r="U1777" i="1"/>
  <c r="V1775" i="1"/>
  <c r="U1775" i="1"/>
  <c r="V1773" i="1"/>
  <c r="U1773" i="1"/>
  <c r="V1771" i="1"/>
  <c r="U1771" i="1"/>
  <c r="V1769" i="1"/>
  <c r="U1769" i="1"/>
  <c r="V1767" i="1"/>
  <c r="U1767" i="1"/>
  <c r="V1765" i="1"/>
  <c r="U1765" i="1"/>
  <c r="V1763" i="1"/>
  <c r="U1763" i="1"/>
  <c r="V1761" i="1"/>
  <c r="U1761" i="1"/>
  <c r="V1759" i="1"/>
  <c r="U1759" i="1"/>
  <c r="V1757" i="1"/>
  <c r="U1757" i="1"/>
  <c r="V1755" i="1"/>
  <c r="U1755" i="1"/>
  <c r="V1753" i="1"/>
  <c r="U1753" i="1"/>
  <c r="V1751" i="1"/>
  <c r="U1751" i="1"/>
  <c r="V1749" i="1"/>
  <c r="U1749" i="1"/>
  <c r="V1747" i="1"/>
  <c r="U1747" i="1"/>
  <c r="V1745" i="1"/>
  <c r="U1745" i="1"/>
  <c r="V1743" i="1"/>
  <c r="U1743" i="1"/>
  <c r="V1741" i="1"/>
  <c r="U1741" i="1"/>
  <c r="V1739" i="1"/>
  <c r="U1739" i="1"/>
  <c r="V1737" i="1"/>
  <c r="U1737" i="1"/>
  <c r="V1735" i="1"/>
  <c r="U1735" i="1"/>
  <c r="V1733" i="1"/>
  <c r="U1733" i="1"/>
  <c r="V1731" i="1"/>
  <c r="U1731" i="1"/>
  <c r="V1729" i="1"/>
  <c r="U1729" i="1"/>
  <c r="V1727" i="1"/>
  <c r="U1727" i="1"/>
  <c r="V1725" i="1"/>
  <c r="U1725" i="1"/>
  <c r="V1723" i="1"/>
  <c r="U1723" i="1"/>
  <c r="V1721" i="1"/>
  <c r="U1721" i="1"/>
  <c r="V1719" i="1"/>
  <c r="U1719" i="1"/>
  <c r="V1717" i="1"/>
  <c r="U1717" i="1"/>
  <c r="V1715" i="1"/>
  <c r="U1715" i="1"/>
  <c r="V1713" i="1"/>
  <c r="U1713" i="1"/>
  <c r="V1711" i="1"/>
  <c r="U1711" i="1"/>
  <c r="V1709" i="1"/>
  <c r="U1709" i="1"/>
  <c r="V1707" i="1"/>
  <c r="U1707" i="1"/>
  <c r="V1705" i="1"/>
  <c r="U1705" i="1"/>
  <c r="V1703" i="1"/>
  <c r="U1703" i="1"/>
  <c r="V1701" i="1"/>
  <c r="U1701" i="1"/>
  <c r="V1699" i="1"/>
  <c r="U1699" i="1"/>
  <c r="V1697" i="1"/>
  <c r="U1697" i="1"/>
  <c r="V1695" i="1"/>
  <c r="U1695" i="1"/>
  <c r="V1693" i="1"/>
  <c r="U1693" i="1"/>
  <c r="V1691" i="1"/>
  <c r="U1691" i="1"/>
  <c r="V1689" i="1"/>
  <c r="U1689" i="1"/>
  <c r="V1687" i="1"/>
  <c r="U1687" i="1"/>
  <c r="V3915" i="1"/>
  <c r="U3915" i="1"/>
  <c r="V3913" i="1"/>
  <c r="U3913" i="1"/>
  <c r="V3911" i="1"/>
  <c r="U3911" i="1"/>
  <c r="V3909" i="1"/>
  <c r="U3909" i="1"/>
  <c r="V3907" i="1"/>
  <c r="U3907" i="1"/>
  <c r="V3905" i="1"/>
  <c r="U3905" i="1"/>
  <c r="V3903" i="1"/>
  <c r="U3903" i="1"/>
  <c r="V3901" i="1"/>
  <c r="U3901" i="1"/>
  <c r="V3899" i="1"/>
  <c r="U3899" i="1"/>
  <c r="V3897" i="1"/>
  <c r="U3897" i="1"/>
  <c r="V3895" i="1"/>
  <c r="U3895" i="1"/>
  <c r="V3893" i="1"/>
  <c r="U3893" i="1"/>
  <c r="V3891" i="1"/>
  <c r="U3891" i="1"/>
  <c r="V3889" i="1"/>
  <c r="U3889" i="1"/>
  <c r="V3887" i="1"/>
  <c r="U3887" i="1"/>
  <c r="V3885" i="1"/>
  <c r="U3885" i="1"/>
  <c r="V3883" i="1"/>
  <c r="U3883" i="1"/>
  <c r="V3881" i="1"/>
  <c r="U3881" i="1"/>
  <c r="V3879" i="1"/>
  <c r="U3879" i="1"/>
  <c r="V3877" i="1"/>
  <c r="U3877" i="1"/>
  <c r="V1685" i="1"/>
  <c r="U1685" i="1"/>
  <c r="V1683" i="1"/>
  <c r="U1683" i="1"/>
  <c r="V1681" i="1"/>
  <c r="U1681" i="1"/>
  <c r="V1679" i="1"/>
  <c r="U1679" i="1"/>
  <c r="V1677" i="1"/>
  <c r="U1677" i="1"/>
  <c r="V1675" i="1"/>
  <c r="U1675" i="1"/>
  <c r="V1673" i="1"/>
  <c r="U1673" i="1"/>
  <c r="V1671" i="1"/>
  <c r="U1671" i="1"/>
  <c r="V1669" i="1"/>
  <c r="U1669" i="1"/>
  <c r="V1667" i="1"/>
  <c r="U1667" i="1"/>
  <c r="V3875" i="1"/>
  <c r="U3875" i="1"/>
  <c r="V3873" i="1"/>
  <c r="U3873" i="1"/>
  <c r="V3871" i="1"/>
  <c r="U3871" i="1"/>
  <c r="V3869" i="1"/>
  <c r="U3869" i="1"/>
  <c r="V3867" i="1"/>
  <c r="U3867" i="1"/>
  <c r="V3865" i="1"/>
  <c r="U3865" i="1"/>
  <c r="V3863" i="1"/>
  <c r="U3863" i="1"/>
  <c r="V3861" i="1"/>
  <c r="U3861" i="1"/>
  <c r="V3859" i="1"/>
  <c r="U3859" i="1"/>
  <c r="V3857" i="1"/>
  <c r="U3857" i="1"/>
  <c r="V3855" i="1"/>
  <c r="U3855" i="1"/>
  <c r="V3853" i="1"/>
  <c r="U3853" i="1"/>
  <c r="V3851" i="1"/>
  <c r="U3851" i="1"/>
  <c r="V3849" i="1"/>
  <c r="U3849" i="1"/>
  <c r="V3847" i="1"/>
  <c r="U3847" i="1"/>
  <c r="V3845" i="1"/>
  <c r="U3845" i="1"/>
  <c r="V3843" i="1"/>
  <c r="U3843" i="1"/>
  <c r="V3841" i="1"/>
  <c r="U3841" i="1"/>
  <c r="V3839" i="1"/>
  <c r="U3839" i="1"/>
  <c r="V3837" i="1"/>
  <c r="U3837" i="1"/>
  <c r="V1665" i="1"/>
  <c r="U1665" i="1"/>
  <c r="V1663" i="1"/>
  <c r="U1663" i="1"/>
  <c r="V1661" i="1"/>
  <c r="U1661" i="1"/>
  <c r="V1659" i="1"/>
  <c r="U1659" i="1"/>
  <c r="V1657" i="1"/>
  <c r="U1657" i="1"/>
  <c r="V1655" i="1"/>
  <c r="U1655" i="1"/>
  <c r="V1653" i="1"/>
  <c r="U1653" i="1"/>
  <c r="V1651" i="1"/>
  <c r="U1651" i="1"/>
  <c r="V1649" i="1"/>
  <c r="U1649" i="1"/>
  <c r="V1647" i="1"/>
  <c r="U1647" i="1"/>
  <c r="V1645" i="1"/>
  <c r="U1645" i="1"/>
  <c r="V1643" i="1"/>
  <c r="U1643" i="1"/>
  <c r="V1641" i="1"/>
  <c r="U1641" i="1"/>
  <c r="V1639" i="1"/>
  <c r="U1639" i="1"/>
  <c r="V1637" i="1"/>
  <c r="U1637" i="1"/>
  <c r="V1635" i="1"/>
  <c r="U1635" i="1"/>
  <c r="V1633" i="1"/>
  <c r="U1633" i="1"/>
  <c r="V1631" i="1"/>
  <c r="U1631" i="1"/>
  <c r="V1629" i="1"/>
  <c r="U1629" i="1"/>
  <c r="V1627" i="1"/>
  <c r="U1627" i="1"/>
  <c r="V1625" i="1"/>
  <c r="U1625" i="1"/>
  <c r="V1623" i="1"/>
  <c r="U1623" i="1"/>
  <c r="V1621" i="1"/>
  <c r="U1621" i="1"/>
  <c r="V1619" i="1"/>
  <c r="U1619" i="1"/>
  <c r="V1617" i="1"/>
  <c r="U1617" i="1"/>
  <c r="V1615" i="1"/>
  <c r="U1615" i="1"/>
  <c r="V1613" i="1"/>
  <c r="U1613" i="1"/>
  <c r="V1611" i="1"/>
  <c r="U1611" i="1"/>
  <c r="V1609" i="1"/>
  <c r="U1609" i="1"/>
  <c r="V1607" i="1"/>
  <c r="U1607" i="1"/>
  <c r="V1605" i="1"/>
  <c r="U1605" i="1"/>
  <c r="V1603" i="1"/>
  <c r="U1603" i="1"/>
  <c r="V1601" i="1"/>
  <c r="U1601" i="1"/>
  <c r="V1599" i="1"/>
  <c r="U1599" i="1"/>
  <c r="V1597" i="1"/>
  <c r="U1597" i="1"/>
  <c r="V1595" i="1"/>
  <c r="U1595" i="1"/>
  <c r="V1593" i="1"/>
  <c r="U1593" i="1"/>
  <c r="V1591" i="1"/>
  <c r="U1591" i="1"/>
  <c r="V1589" i="1"/>
  <c r="U1589" i="1"/>
  <c r="V1587" i="1"/>
  <c r="U1587" i="1"/>
  <c r="V1585" i="1"/>
  <c r="U1585" i="1"/>
  <c r="V1583" i="1"/>
  <c r="U1583" i="1"/>
  <c r="V1581" i="1"/>
  <c r="U1581" i="1"/>
  <c r="V1579" i="1"/>
  <c r="U1579" i="1"/>
  <c r="V1577" i="1"/>
  <c r="U1577" i="1"/>
  <c r="V1575" i="1"/>
  <c r="U1575" i="1"/>
  <c r="V1573" i="1"/>
  <c r="U1573" i="1"/>
  <c r="V1571" i="1"/>
  <c r="U1571" i="1"/>
  <c r="V1569" i="1"/>
  <c r="U1569" i="1"/>
  <c r="V1567" i="1"/>
  <c r="U1567" i="1"/>
  <c r="V1565" i="1"/>
  <c r="U1565" i="1"/>
  <c r="V1563" i="1"/>
  <c r="U1563" i="1"/>
  <c r="V1561" i="1"/>
  <c r="U1561" i="1"/>
  <c r="V1559" i="1"/>
  <c r="U1559" i="1"/>
  <c r="V1557" i="1"/>
  <c r="U1557" i="1"/>
  <c r="V1555" i="1"/>
  <c r="U1555" i="1"/>
  <c r="V1553" i="1"/>
  <c r="U1553" i="1"/>
  <c r="V1551" i="1"/>
  <c r="U1551" i="1"/>
  <c r="V1549" i="1"/>
  <c r="U1549" i="1"/>
  <c r="V1547" i="1"/>
  <c r="U1547" i="1"/>
  <c r="V1545" i="1"/>
  <c r="U1545" i="1"/>
  <c r="V1543" i="1"/>
  <c r="U1543" i="1"/>
  <c r="V1541" i="1"/>
  <c r="U1541" i="1"/>
  <c r="V1539" i="1"/>
  <c r="U1539" i="1"/>
  <c r="V1537" i="1"/>
  <c r="U1537" i="1"/>
  <c r="V1535" i="1"/>
  <c r="U1535" i="1"/>
  <c r="V3834" i="1"/>
  <c r="U3834" i="1"/>
  <c r="V3832" i="1"/>
  <c r="U3832" i="1"/>
  <c r="V3830" i="1"/>
  <c r="U3830" i="1"/>
  <c r="V3828" i="1"/>
  <c r="U3828" i="1"/>
  <c r="V3826" i="1"/>
  <c r="U3826" i="1"/>
  <c r="V3824" i="1"/>
  <c r="U3824" i="1"/>
  <c r="V3822" i="1"/>
  <c r="U3822" i="1"/>
  <c r="V3820" i="1"/>
  <c r="U3820" i="1"/>
  <c r="V3818" i="1"/>
  <c r="U3818" i="1"/>
  <c r="V3816" i="1"/>
  <c r="U3816" i="1"/>
  <c r="V3814" i="1"/>
  <c r="U3814" i="1"/>
  <c r="V3812" i="1"/>
  <c r="U3812" i="1"/>
  <c r="V3810" i="1"/>
  <c r="U3810" i="1"/>
  <c r="V3808" i="1"/>
  <c r="U3808" i="1"/>
  <c r="V3806" i="1"/>
  <c r="U3806" i="1"/>
  <c r="V3804" i="1"/>
  <c r="U3804" i="1"/>
  <c r="V3802" i="1"/>
  <c r="U3802" i="1"/>
  <c r="V3800" i="1"/>
  <c r="U3800" i="1"/>
  <c r="V3798" i="1"/>
  <c r="U3798" i="1"/>
  <c r="V3796" i="1"/>
  <c r="U3796" i="1"/>
  <c r="V3794" i="1"/>
  <c r="U3794" i="1"/>
  <c r="V3792" i="1"/>
  <c r="U3792" i="1"/>
  <c r="V3790" i="1"/>
  <c r="U3790" i="1"/>
  <c r="V1533" i="1"/>
  <c r="U1533" i="1"/>
  <c r="V1531" i="1"/>
  <c r="U1531" i="1"/>
  <c r="V1529" i="1"/>
  <c r="U1529" i="1"/>
  <c r="V1527" i="1"/>
  <c r="U1527" i="1"/>
  <c r="V1525" i="1"/>
  <c r="U1525" i="1"/>
  <c r="V1523" i="1"/>
  <c r="U1523" i="1"/>
  <c r="V1521" i="1"/>
  <c r="U1521" i="1"/>
  <c r="V1519" i="1"/>
  <c r="U1519" i="1"/>
  <c r="V1517" i="1"/>
  <c r="U1517" i="1"/>
  <c r="V1515" i="1"/>
  <c r="U1515" i="1"/>
  <c r="V1513" i="1"/>
  <c r="U1513" i="1"/>
  <c r="V1511" i="1"/>
  <c r="U1511" i="1"/>
  <c r="V1509" i="1"/>
  <c r="U1509" i="1"/>
  <c r="V1507" i="1"/>
  <c r="U1507" i="1"/>
  <c r="V1505" i="1"/>
  <c r="U1505" i="1"/>
  <c r="V1503" i="1"/>
  <c r="U1503" i="1"/>
  <c r="V1501" i="1"/>
  <c r="U1501" i="1"/>
  <c r="V1499" i="1"/>
  <c r="U1499" i="1"/>
  <c r="V1497" i="1"/>
  <c r="U1497" i="1"/>
  <c r="V1495" i="1"/>
  <c r="U1495" i="1"/>
  <c r="V1493" i="1"/>
  <c r="U1493" i="1"/>
  <c r="V1491" i="1"/>
  <c r="U1491" i="1"/>
  <c r="V1489" i="1"/>
  <c r="U1489" i="1"/>
  <c r="V1487" i="1"/>
  <c r="U1487" i="1"/>
  <c r="V1485" i="1"/>
  <c r="U1485" i="1"/>
  <c r="V1483" i="1"/>
  <c r="U1483" i="1"/>
  <c r="V1481" i="1"/>
  <c r="U1481" i="1"/>
  <c r="V1479" i="1"/>
  <c r="U1479" i="1"/>
  <c r="V1477" i="1"/>
  <c r="U1477" i="1"/>
  <c r="V1475" i="1"/>
  <c r="U1475" i="1"/>
  <c r="V1473" i="1"/>
  <c r="U1473" i="1"/>
  <c r="V1471" i="1"/>
  <c r="U1471" i="1"/>
  <c r="V1469" i="1"/>
  <c r="U1469" i="1"/>
  <c r="V1467" i="1"/>
  <c r="U1467" i="1"/>
  <c r="V1465" i="1"/>
  <c r="U1465" i="1"/>
  <c r="V1463" i="1"/>
  <c r="U1463" i="1"/>
  <c r="V1461" i="1"/>
  <c r="U1461" i="1"/>
  <c r="V1459" i="1"/>
  <c r="U1459" i="1"/>
  <c r="V1457" i="1"/>
  <c r="U1457" i="1"/>
  <c r="V1455" i="1"/>
  <c r="U1455" i="1"/>
  <c r="V1453" i="1"/>
  <c r="U1453" i="1"/>
  <c r="V1451" i="1"/>
  <c r="U1451" i="1"/>
  <c r="V1449" i="1"/>
  <c r="U1449" i="1"/>
  <c r="V1447" i="1"/>
  <c r="U1447" i="1"/>
  <c r="V1445" i="1"/>
  <c r="U1445" i="1"/>
  <c r="V1443" i="1"/>
  <c r="U1443" i="1"/>
  <c r="V1441" i="1"/>
  <c r="U1441" i="1"/>
  <c r="V1439" i="1"/>
  <c r="U1439" i="1"/>
  <c r="V1437" i="1"/>
  <c r="U1437" i="1"/>
  <c r="V1435" i="1"/>
  <c r="U1435" i="1"/>
  <c r="V1433" i="1"/>
  <c r="U1433" i="1"/>
  <c r="V1431" i="1"/>
  <c r="U1431" i="1"/>
  <c r="V1429" i="1"/>
  <c r="U1429" i="1"/>
  <c r="V1427" i="1"/>
  <c r="U1427" i="1"/>
  <c r="V1425" i="1"/>
  <c r="U1425" i="1"/>
  <c r="V1423" i="1"/>
  <c r="U1423" i="1"/>
  <c r="V1421" i="1"/>
  <c r="U1421" i="1"/>
  <c r="V1419" i="1"/>
  <c r="U1419" i="1"/>
  <c r="V1417" i="1"/>
  <c r="U1417" i="1"/>
  <c r="V1415" i="1"/>
  <c r="U1415" i="1"/>
  <c r="V1413" i="1"/>
  <c r="U1413" i="1"/>
  <c r="V1411" i="1"/>
  <c r="U1411" i="1"/>
  <c r="V1409" i="1"/>
  <c r="U1409" i="1"/>
  <c r="V1407" i="1"/>
  <c r="U1407" i="1"/>
  <c r="V1405" i="1"/>
  <c r="U1405" i="1"/>
  <c r="V1403" i="1"/>
  <c r="U1403" i="1"/>
  <c r="V1401" i="1"/>
  <c r="U1401" i="1"/>
  <c r="V1399" i="1"/>
  <c r="U1399" i="1"/>
  <c r="V1397" i="1"/>
  <c r="U1397" i="1"/>
  <c r="V1395" i="1"/>
  <c r="U1395" i="1"/>
  <c r="V1393" i="1"/>
  <c r="U1393" i="1"/>
  <c r="V1391" i="1"/>
  <c r="U1391" i="1"/>
  <c r="V1389" i="1"/>
  <c r="U1389" i="1"/>
  <c r="V1387" i="1"/>
  <c r="U1387" i="1"/>
  <c r="V1385" i="1"/>
  <c r="U1385" i="1"/>
  <c r="V1383" i="1"/>
  <c r="U1383" i="1"/>
  <c r="V1381" i="1"/>
  <c r="U1381" i="1"/>
  <c r="V1379" i="1"/>
  <c r="U1379" i="1"/>
  <c r="V1377" i="1"/>
  <c r="U1377" i="1"/>
  <c r="V1375" i="1"/>
  <c r="U1375" i="1"/>
  <c r="V1373" i="1"/>
  <c r="U1373" i="1"/>
  <c r="V1371" i="1"/>
  <c r="U1371" i="1"/>
  <c r="V1369" i="1"/>
  <c r="U1369" i="1"/>
  <c r="V1367" i="1"/>
  <c r="U1367" i="1"/>
  <c r="V1365" i="1"/>
  <c r="U1365" i="1"/>
  <c r="V1363" i="1"/>
  <c r="U1363" i="1"/>
  <c r="V1361" i="1"/>
  <c r="U1361" i="1"/>
  <c r="V1359" i="1"/>
  <c r="U1359" i="1"/>
  <c r="V1357" i="1"/>
  <c r="U1357" i="1"/>
  <c r="V1355" i="1"/>
  <c r="U1355" i="1"/>
  <c r="V1353" i="1"/>
  <c r="U1353" i="1"/>
  <c r="V1351" i="1"/>
  <c r="U1351" i="1"/>
  <c r="V1349" i="1"/>
  <c r="U1349" i="1"/>
  <c r="V1347" i="1"/>
  <c r="U1347" i="1"/>
  <c r="V1345" i="1"/>
  <c r="U1345" i="1"/>
  <c r="V1343" i="1"/>
  <c r="U1343" i="1"/>
  <c r="V1341" i="1"/>
  <c r="U1341" i="1"/>
  <c r="V1339" i="1"/>
  <c r="U1339" i="1"/>
  <c r="V1337" i="1"/>
  <c r="U1337" i="1"/>
  <c r="V1335" i="1"/>
  <c r="U1335" i="1"/>
  <c r="V1333" i="1"/>
  <c r="U1333" i="1"/>
  <c r="V1331" i="1"/>
  <c r="U1331" i="1"/>
  <c r="V1329" i="1"/>
  <c r="U1329" i="1"/>
  <c r="V1327" i="1"/>
  <c r="U1327" i="1"/>
  <c r="V1325" i="1"/>
  <c r="U1325" i="1"/>
  <c r="V1323" i="1"/>
  <c r="U1323" i="1"/>
  <c r="V1321" i="1"/>
  <c r="U1321" i="1"/>
  <c r="V1319" i="1"/>
  <c r="U1319" i="1"/>
  <c r="V1317" i="1"/>
  <c r="U1317" i="1"/>
  <c r="V1315" i="1"/>
  <c r="U1315" i="1"/>
  <c r="V1313" i="1"/>
  <c r="U1313" i="1"/>
  <c r="V3789" i="1"/>
  <c r="U3789" i="1"/>
  <c r="V3788" i="1"/>
  <c r="U3788" i="1"/>
  <c r="V3786" i="1"/>
  <c r="U3786" i="1"/>
  <c r="V3784" i="1"/>
  <c r="U3784" i="1"/>
  <c r="V3782" i="1"/>
  <c r="U3782" i="1"/>
  <c r="V3780" i="1"/>
  <c r="U3780" i="1"/>
  <c r="V3778" i="1"/>
  <c r="U3778" i="1"/>
  <c r="V3776" i="1"/>
  <c r="U3776" i="1"/>
  <c r="V3774" i="1"/>
  <c r="U3774" i="1"/>
  <c r="V3772" i="1"/>
  <c r="U3772" i="1"/>
  <c r="V3770" i="1"/>
  <c r="U3770" i="1"/>
  <c r="V3768" i="1"/>
  <c r="U3768" i="1"/>
  <c r="V3766" i="1"/>
  <c r="U3766" i="1"/>
  <c r="V3764" i="1"/>
  <c r="U3764" i="1"/>
  <c r="V3762" i="1"/>
  <c r="U3762" i="1"/>
  <c r="V3760" i="1"/>
  <c r="U3760" i="1"/>
  <c r="V3758" i="1"/>
  <c r="U3758" i="1"/>
  <c r="V3756" i="1"/>
  <c r="U3756" i="1"/>
  <c r="V3754" i="1"/>
  <c r="U3754" i="1"/>
  <c r="V3752" i="1"/>
  <c r="U3752" i="1"/>
  <c r="V1310" i="1"/>
  <c r="U1310" i="1"/>
  <c r="V1308" i="1"/>
  <c r="U1308" i="1"/>
  <c r="V1306" i="1"/>
  <c r="U1306" i="1"/>
  <c r="V1304" i="1"/>
  <c r="U1304" i="1"/>
  <c r="V1302" i="1"/>
  <c r="U1302" i="1"/>
  <c r="V1300" i="1"/>
  <c r="U1300" i="1"/>
  <c r="V1298" i="1"/>
  <c r="U1298" i="1"/>
  <c r="V1296" i="1"/>
  <c r="U1296" i="1"/>
  <c r="V1294" i="1"/>
  <c r="U1294" i="1"/>
  <c r="V1292" i="1"/>
  <c r="U1292" i="1"/>
  <c r="V3750" i="1"/>
  <c r="U3750" i="1"/>
  <c r="V3748" i="1"/>
  <c r="U3748" i="1"/>
  <c r="V3746" i="1"/>
  <c r="U3746" i="1"/>
  <c r="V3744" i="1"/>
  <c r="U3744" i="1"/>
  <c r="V3742" i="1"/>
  <c r="U3742" i="1"/>
  <c r="V3740" i="1"/>
  <c r="U3740" i="1"/>
  <c r="V3738" i="1"/>
  <c r="U3738" i="1"/>
  <c r="V3736" i="1"/>
  <c r="U3736" i="1"/>
  <c r="V3734" i="1"/>
  <c r="U3734" i="1"/>
  <c r="V3732" i="1"/>
  <c r="U3732" i="1"/>
  <c r="V1290" i="1"/>
  <c r="U1290" i="1"/>
  <c r="V1288" i="1"/>
  <c r="U1288" i="1"/>
  <c r="V1286" i="1"/>
  <c r="U1286" i="1"/>
  <c r="V1284" i="1"/>
  <c r="U1284" i="1"/>
  <c r="V1282" i="1"/>
  <c r="U1282" i="1"/>
  <c r="V1280" i="1"/>
  <c r="U1280" i="1"/>
  <c r="V1278" i="1"/>
  <c r="U1278" i="1"/>
  <c r="V1276" i="1"/>
  <c r="U1276" i="1"/>
  <c r="V1274" i="1"/>
  <c r="U1274" i="1"/>
  <c r="V1272" i="1"/>
  <c r="U1272" i="1"/>
  <c r="V1270" i="1"/>
  <c r="U1270" i="1"/>
  <c r="V1268" i="1"/>
  <c r="U1268" i="1"/>
  <c r="V1266" i="1"/>
  <c r="U1266" i="1"/>
  <c r="V1264" i="1"/>
  <c r="U1264" i="1"/>
  <c r="V1262" i="1"/>
  <c r="U1262" i="1"/>
  <c r="V1260" i="1"/>
  <c r="U1260" i="1"/>
  <c r="V1258" i="1"/>
  <c r="U1258" i="1"/>
  <c r="V1256" i="1"/>
  <c r="U1256" i="1"/>
  <c r="V1254" i="1"/>
  <c r="U1254" i="1"/>
  <c r="V1252" i="1"/>
  <c r="U1252" i="1"/>
  <c r="V1250" i="1"/>
  <c r="U1250" i="1"/>
  <c r="V1248" i="1"/>
  <c r="U1248" i="1"/>
  <c r="V1246" i="1"/>
  <c r="U1246" i="1"/>
  <c r="V1244" i="1"/>
  <c r="U1244" i="1"/>
  <c r="V1242" i="1"/>
  <c r="U1242" i="1"/>
  <c r="V1240" i="1"/>
  <c r="U1240" i="1"/>
  <c r="V1238" i="1"/>
  <c r="U1238" i="1"/>
  <c r="V1236" i="1"/>
  <c r="U1236" i="1"/>
  <c r="V3729" i="1"/>
  <c r="U3729" i="1"/>
  <c r="V1234" i="1"/>
  <c r="U1234" i="1"/>
  <c r="V1232" i="1"/>
  <c r="U1232" i="1"/>
  <c r="V1230" i="1"/>
  <c r="U1230" i="1"/>
  <c r="V1228" i="1"/>
  <c r="U1228" i="1"/>
  <c r="V1226" i="1"/>
  <c r="U1226" i="1"/>
  <c r="V1224" i="1"/>
  <c r="U1224" i="1"/>
  <c r="V1222" i="1"/>
  <c r="U1222" i="1"/>
  <c r="V1220" i="1"/>
  <c r="U1220" i="1"/>
  <c r="V1218" i="1"/>
  <c r="U1218" i="1"/>
  <c r="V1216" i="1"/>
  <c r="U1216" i="1"/>
  <c r="V1214" i="1"/>
  <c r="U1214" i="1"/>
  <c r="V1212" i="1"/>
  <c r="U1212" i="1"/>
  <c r="V1210" i="1"/>
  <c r="U1210" i="1"/>
  <c r="V1208" i="1"/>
  <c r="U1208" i="1"/>
  <c r="V1206" i="1"/>
  <c r="U1206" i="1"/>
  <c r="V1204" i="1"/>
  <c r="U1204" i="1"/>
  <c r="V1202" i="1"/>
  <c r="U1202" i="1"/>
  <c r="V1200" i="1"/>
  <c r="U1200" i="1"/>
  <c r="V1198" i="1"/>
  <c r="U1198" i="1"/>
  <c r="V1196" i="1"/>
  <c r="U1196" i="1"/>
  <c r="V1194" i="1"/>
  <c r="U1194" i="1"/>
  <c r="V1192" i="1"/>
  <c r="U1192" i="1"/>
  <c r="V1190" i="1"/>
  <c r="U1190" i="1"/>
  <c r="V1188" i="1"/>
  <c r="U1188" i="1"/>
  <c r="V1186" i="1"/>
  <c r="U1186" i="1"/>
  <c r="V1184" i="1"/>
  <c r="U1184" i="1"/>
  <c r="V1182" i="1"/>
  <c r="U1182" i="1"/>
  <c r="V1180" i="1"/>
  <c r="U1180" i="1"/>
  <c r="V1178" i="1"/>
  <c r="U1178" i="1"/>
  <c r="V1176" i="1"/>
  <c r="U1176" i="1"/>
  <c r="V1174" i="1"/>
  <c r="U1174" i="1"/>
  <c r="V1172" i="1"/>
  <c r="U1172" i="1"/>
  <c r="V1170" i="1"/>
  <c r="U1170" i="1"/>
  <c r="V1168" i="1"/>
  <c r="U1168" i="1"/>
  <c r="V1166" i="1"/>
  <c r="U1166" i="1"/>
  <c r="V1164" i="1"/>
  <c r="U1164" i="1"/>
  <c r="V1162" i="1"/>
  <c r="U1162" i="1"/>
  <c r="V1160" i="1"/>
  <c r="U1160" i="1"/>
  <c r="V1158" i="1"/>
  <c r="U1158" i="1"/>
  <c r="V1156" i="1"/>
  <c r="U1156" i="1"/>
  <c r="V1154" i="1"/>
  <c r="U1154" i="1"/>
  <c r="V1152" i="1"/>
  <c r="U1152" i="1"/>
  <c r="V1150" i="1"/>
  <c r="U1150" i="1"/>
  <c r="V1148" i="1"/>
  <c r="U1148" i="1"/>
  <c r="V1146" i="1"/>
  <c r="U1146" i="1"/>
  <c r="V1144" i="1"/>
  <c r="U1144" i="1"/>
  <c r="V1142" i="1"/>
  <c r="U1142" i="1"/>
  <c r="V1140" i="1"/>
  <c r="U1140" i="1"/>
  <c r="V1138" i="1"/>
  <c r="U1138" i="1"/>
  <c r="V1136" i="1"/>
  <c r="U1136" i="1"/>
  <c r="V1134" i="1"/>
  <c r="U1134" i="1"/>
  <c r="V1132" i="1"/>
  <c r="U1132" i="1"/>
  <c r="V1130" i="1"/>
  <c r="U1130" i="1"/>
  <c r="V1128" i="1"/>
  <c r="U1128" i="1"/>
  <c r="V1126" i="1"/>
  <c r="U1126" i="1"/>
  <c r="V1124" i="1"/>
  <c r="U1124" i="1"/>
  <c r="V1122" i="1"/>
  <c r="U1122" i="1"/>
  <c r="V1120" i="1"/>
  <c r="U1120" i="1"/>
  <c r="V1118" i="1"/>
  <c r="U1118" i="1"/>
  <c r="V1116" i="1"/>
  <c r="U1116" i="1"/>
  <c r="V3727" i="1"/>
  <c r="U3727" i="1"/>
  <c r="V3725" i="1"/>
  <c r="U3725" i="1"/>
  <c r="V3723" i="1"/>
  <c r="U3723" i="1"/>
  <c r="V3721" i="1"/>
  <c r="U3721" i="1"/>
  <c r="V3719" i="1"/>
  <c r="U3719" i="1"/>
  <c r="V3717" i="1"/>
  <c r="U3717" i="1"/>
  <c r="V3715" i="1"/>
  <c r="U3715" i="1"/>
  <c r="V3713" i="1"/>
  <c r="U3713" i="1"/>
  <c r="V3711" i="1"/>
  <c r="U3711" i="1"/>
  <c r="V3709" i="1"/>
  <c r="U3709" i="1"/>
  <c r="V3707" i="1"/>
  <c r="U3707" i="1"/>
  <c r="V3705" i="1"/>
  <c r="U3705" i="1"/>
  <c r="V3703" i="1"/>
  <c r="U3703" i="1"/>
  <c r="V3701" i="1"/>
  <c r="U3701" i="1"/>
  <c r="V3699" i="1"/>
  <c r="U3699" i="1"/>
  <c r="V3697" i="1"/>
  <c r="U3697" i="1"/>
  <c r="V3695" i="1"/>
  <c r="U3695" i="1"/>
  <c r="V3693" i="1"/>
  <c r="U3693" i="1"/>
  <c r="V3691" i="1"/>
  <c r="U3691" i="1"/>
  <c r="V3689" i="1"/>
  <c r="U3689" i="1"/>
  <c r="V1114" i="1"/>
  <c r="U1114" i="1"/>
  <c r="V1112" i="1"/>
  <c r="U1112" i="1"/>
  <c r="V1110" i="1"/>
  <c r="U1110" i="1"/>
  <c r="V1108" i="1"/>
  <c r="U1108" i="1"/>
  <c r="V1106" i="1"/>
  <c r="U1106" i="1"/>
  <c r="V1104" i="1"/>
  <c r="U1104" i="1"/>
  <c r="V1102" i="1"/>
  <c r="U1102" i="1"/>
  <c r="V1100" i="1"/>
  <c r="U1100" i="1"/>
  <c r="V1098" i="1"/>
  <c r="U1098" i="1"/>
  <c r="V1096" i="1"/>
  <c r="U1096" i="1"/>
  <c r="V1094" i="1"/>
  <c r="U1094" i="1"/>
  <c r="V1092" i="1"/>
  <c r="U1092" i="1"/>
  <c r="V1090" i="1"/>
  <c r="U1090" i="1"/>
  <c r="V1088" i="1"/>
  <c r="U1088" i="1"/>
  <c r="V1086" i="1"/>
  <c r="U1086" i="1"/>
  <c r="V1084" i="1"/>
  <c r="U1084" i="1"/>
  <c r="V1082" i="1"/>
  <c r="U1082" i="1"/>
  <c r="V1080" i="1"/>
  <c r="U1080" i="1"/>
  <c r="V1078" i="1"/>
  <c r="U1078" i="1"/>
  <c r="V1076" i="1"/>
  <c r="U1076" i="1"/>
  <c r="V1074" i="1"/>
  <c r="U1074" i="1"/>
  <c r="V1072" i="1"/>
  <c r="U1072" i="1"/>
  <c r="V1070" i="1"/>
  <c r="U1070" i="1"/>
  <c r="V1068" i="1"/>
  <c r="U1068" i="1"/>
  <c r="V1066" i="1"/>
  <c r="U1066" i="1"/>
  <c r="V1064" i="1"/>
  <c r="U1064" i="1"/>
  <c r="V1062" i="1"/>
  <c r="U1062" i="1"/>
  <c r="V1060" i="1"/>
  <c r="U1060" i="1"/>
  <c r="V1058" i="1"/>
  <c r="U1058" i="1"/>
  <c r="V1056" i="1"/>
  <c r="U1056" i="1"/>
  <c r="V1054" i="1"/>
  <c r="U1054" i="1"/>
  <c r="V1052" i="1"/>
  <c r="U1052" i="1"/>
  <c r="V1050" i="1"/>
  <c r="U1050" i="1"/>
  <c r="V1048" i="1"/>
  <c r="U1048" i="1"/>
  <c r="V1046" i="1"/>
  <c r="U1046" i="1"/>
  <c r="V1044" i="1"/>
  <c r="U1044" i="1"/>
  <c r="V1042" i="1"/>
  <c r="U1042" i="1"/>
  <c r="V1040" i="1"/>
  <c r="U1040" i="1"/>
  <c r="V1038" i="1"/>
  <c r="U1038" i="1"/>
  <c r="V1036" i="1"/>
  <c r="U1036" i="1"/>
  <c r="V1034" i="1"/>
  <c r="U1034" i="1"/>
  <c r="V1032" i="1"/>
  <c r="U1032" i="1"/>
  <c r="V1030" i="1"/>
  <c r="U1030" i="1"/>
  <c r="V1028" i="1"/>
  <c r="U1028" i="1"/>
  <c r="V1026" i="1"/>
  <c r="U1026" i="1"/>
  <c r="V1024" i="1"/>
  <c r="U1024" i="1"/>
  <c r="V1022" i="1"/>
  <c r="U1022" i="1"/>
  <c r="V1020" i="1"/>
  <c r="U1020" i="1"/>
  <c r="V1018" i="1"/>
  <c r="U1018" i="1"/>
  <c r="V1016" i="1"/>
  <c r="U1016" i="1"/>
  <c r="V1014" i="1"/>
  <c r="U1014" i="1"/>
  <c r="V1012" i="1"/>
  <c r="U1012" i="1"/>
  <c r="V1010" i="1"/>
  <c r="U1010" i="1"/>
  <c r="V1008" i="1"/>
  <c r="U1008" i="1"/>
  <c r="V1006" i="1"/>
  <c r="U1006" i="1"/>
  <c r="V1004" i="1"/>
  <c r="U1004" i="1"/>
  <c r="V1002" i="1"/>
  <c r="U1002" i="1"/>
  <c r="V1000" i="1"/>
  <c r="U1000" i="1"/>
  <c r="V998" i="1"/>
  <c r="U998" i="1"/>
  <c r="V996" i="1"/>
  <c r="U996" i="1"/>
  <c r="V994" i="1"/>
  <c r="U994" i="1"/>
  <c r="V992" i="1"/>
  <c r="U992" i="1"/>
  <c r="V990" i="1"/>
  <c r="U990" i="1"/>
  <c r="V988" i="1"/>
  <c r="U988" i="1"/>
  <c r="V986" i="1"/>
  <c r="U986" i="1"/>
  <c r="V984" i="1"/>
  <c r="U984" i="1"/>
  <c r="V982" i="1"/>
  <c r="U982" i="1"/>
  <c r="V980" i="1"/>
  <c r="U980" i="1"/>
  <c r="V978" i="1"/>
  <c r="U978" i="1"/>
  <c r="V976" i="1"/>
  <c r="U976" i="1"/>
  <c r="V974" i="1"/>
  <c r="U974" i="1"/>
  <c r="V972" i="1"/>
  <c r="U972" i="1"/>
  <c r="V970" i="1"/>
  <c r="U970" i="1"/>
  <c r="V968" i="1"/>
  <c r="U968" i="1"/>
  <c r="V966" i="1"/>
  <c r="U966" i="1"/>
  <c r="V964" i="1"/>
  <c r="U964" i="1"/>
  <c r="V962" i="1"/>
  <c r="U962" i="1"/>
  <c r="V960" i="1"/>
  <c r="U960" i="1"/>
  <c r="V958" i="1"/>
  <c r="U958" i="1"/>
  <c r="V956" i="1"/>
  <c r="U956" i="1"/>
  <c r="V954" i="1"/>
  <c r="U954" i="1"/>
  <c r="V952" i="1"/>
  <c r="U952" i="1"/>
  <c r="V950" i="1"/>
  <c r="U950" i="1"/>
  <c r="V948" i="1"/>
  <c r="U948" i="1"/>
  <c r="V946" i="1"/>
  <c r="U946" i="1"/>
  <c r="V944" i="1"/>
  <c r="U944" i="1"/>
  <c r="V942" i="1"/>
  <c r="U942" i="1"/>
  <c r="V940" i="1"/>
  <c r="U940" i="1"/>
  <c r="V938" i="1"/>
  <c r="U938" i="1"/>
  <c r="V936" i="1"/>
  <c r="U936" i="1"/>
  <c r="V934" i="1"/>
  <c r="U934" i="1"/>
  <c r="V932" i="1"/>
  <c r="U932" i="1"/>
  <c r="V930" i="1"/>
  <c r="U930" i="1"/>
  <c r="V928" i="1"/>
  <c r="U928" i="1"/>
  <c r="V926" i="1"/>
  <c r="U926" i="1"/>
  <c r="V924" i="1"/>
  <c r="U924" i="1"/>
  <c r="V922" i="1"/>
  <c r="U922" i="1"/>
  <c r="V920" i="1"/>
  <c r="U920" i="1"/>
  <c r="V918" i="1"/>
  <c r="U918" i="1"/>
  <c r="V916" i="1"/>
  <c r="U916" i="1"/>
  <c r="V914" i="1"/>
  <c r="U914" i="1"/>
  <c r="V912" i="1"/>
  <c r="U912" i="1"/>
  <c r="V910" i="1"/>
  <c r="U910" i="1"/>
  <c r="V908" i="1"/>
  <c r="U908" i="1"/>
  <c r="V906" i="1"/>
  <c r="U906" i="1"/>
  <c r="V904" i="1"/>
  <c r="U904" i="1"/>
  <c r="V902" i="1"/>
  <c r="U902" i="1"/>
  <c r="V3688" i="1"/>
  <c r="U3688" i="1"/>
  <c r="V3686" i="1"/>
  <c r="U3686" i="1"/>
  <c r="V3684" i="1"/>
  <c r="U3684" i="1"/>
  <c r="V3683" i="1"/>
  <c r="U3683" i="1"/>
  <c r="V899" i="1"/>
  <c r="U899" i="1"/>
  <c r="V897" i="1"/>
  <c r="U897" i="1"/>
  <c r="V895" i="1"/>
  <c r="U895" i="1"/>
  <c r="V893" i="1"/>
  <c r="U893" i="1"/>
  <c r="V891" i="1"/>
  <c r="U891" i="1"/>
  <c r="V889" i="1"/>
  <c r="U889" i="1"/>
  <c r="V887" i="1"/>
  <c r="U887" i="1"/>
  <c r="V885" i="1"/>
  <c r="U885" i="1"/>
  <c r="V883" i="1"/>
  <c r="U883" i="1"/>
  <c r="V881" i="1"/>
  <c r="U881" i="1"/>
  <c r="V879" i="1"/>
  <c r="U879" i="1"/>
  <c r="V877" i="1"/>
  <c r="U877" i="1"/>
  <c r="V875" i="1"/>
  <c r="U875" i="1"/>
  <c r="V873" i="1"/>
  <c r="U873" i="1"/>
  <c r="V871" i="1"/>
  <c r="U871" i="1"/>
  <c r="V869" i="1"/>
  <c r="U869" i="1"/>
  <c r="V867" i="1"/>
  <c r="U867" i="1"/>
  <c r="V865" i="1"/>
  <c r="U865" i="1"/>
  <c r="V863" i="1"/>
  <c r="U863" i="1"/>
  <c r="V861" i="1"/>
  <c r="U861" i="1"/>
  <c r="V859" i="1"/>
  <c r="U859" i="1"/>
  <c r="V857" i="1"/>
  <c r="U857" i="1"/>
  <c r="V855" i="1"/>
  <c r="U855" i="1"/>
  <c r="V853" i="1"/>
  <c r="U853" i="1"/>
  <c r="V851" i="1"/>
  <c r="U851" i="1"/>
  <c r="V849" i="1"/>
  <c r="U849" i="1"/>
  <c r="V847" i="1"/>
  <c r="U847" i="1"/>
  <c r="V845" i="1"/>
  <c r="U845" i="1"/>
  <c r="V843" i="1"/>
  <c r="U843" i="1"/>
  <c r="V841" i="1"/>
  <c r="U841" i="1"/>
  <c r="V839" i="1"/>
  <c r="U839" i="1"/>
  <c r="V837" i="1"/>
  <c r="U837" i="1"/>
  <c r="V835" i="1"/>
  <c r="U835" i="1"/>
  <c r="V833" i="1"/>
  <c r="U833" i="1"/>
  <c r="V831" i="1"/>
  <c r="U831" i="1"/>
  <c r="V829" i="1"/>
  <c r="U829" i="1"/>
  <c r="V827" i="1"/>
  <c r="U827" i="1"/>
  <c r="V825" i="1"/>
  <c r="U825" i="1"/>
  <c r="V823" i="1"/>
  <c r="U823" i="1"/>
  <c r="V821" i="1"/>
  <c r="U821" i="1"/>
  <c r="V819" i="1"/>
  <c r="U819" i="1"/>
  <c r="V817" i="1"/>
  <c r="U817" i="1"/>
  <c r="V815" i="1"/>
  <c r="U815" i="1"/>
  <c r="V813" i="1"/>
  <c r="U813" i="1"/>
  <c r="V811" i="1"/>
  <c r="U811" i="1"/>
  <c r="V809" i="1"/>
  <c r="U809" i="1"/>
  <c r="V807" i="1"/>
  <c r="U807" i="1"/>
  <c r="V805" i="1"/>
  <c r="U805" i="1"/>
  <c r="V803" i="1"/>
  <c r="U803" i="1"/>
  <c r="V801" i="1"/>
  <c r="U801" i="1"/>
  <c r="V799" i="1"/>
  <c r="U799" i="1"/>
  <c r="V797" i="1"/>
  <c r="U797" i="1"/>
  <c r="V795" i="1"/>
  <c r="U795" i="1"/>
  <c r="V793" i="1"/>
  <c r="U793" i="1"/>
  <c r="V791" i="1"/>
  <c r="U791" i="1"/>
  <c r="V789" i="1"/>
  <c r="U789" i="1"/>
  <c r="V787" i="1"/>
  <c r="U787" i="1"/>
  <c r="V785" i="1"/>
  <c r="U785" i="1"/>
  <c r="V783" i="1"/>
  <c r="U783" i="1"/>
  <c r="V781" i="1"/>
  <c r="U781" i="1"/>
  <c r="V779" i="1"/>
  <c r="U779" i="1"/>
  <c r="V777" i="1"/>
  <c r="U777" i="1"/>
  <c r="V775" i="1"/>
  <c r="U775" i="1"/>
  <c r="V773" i="1"/>
  <c r="U773" i="1"/>
  <c r="V771" i="1"/>
  <c r="U771" i="1"/>
  <c r="V769" i="1"/>
  <c r="U769" i="1"/>
  <c r="V767" i="1"/>
  <c r="U767" i="1"/>
  <c r="V765" i="1"/>
  <c r="U765" i="1"/>
  <c r="V763" i="1"/>
  <c r="U763" i="1"/>
  <c r="V761" i="1"/>
  <c r="U761" i="1"/>
  <c r="V759" i="1"/>
  <c r="U759" i="1"/>
  <c r="V757" i="1"/>
  <c r="U757" i="1"/>
  <c r="V755" i="1"/>
  <c r="U755" i="1"/>
  <c r="V753" i="1"/>
  <c r="U753" i="1"/>
  <c r="V751" i="1"/>
  <c r="U751" i="1"/>
  <c r="V749" i="1"/>
  <c r="U749" i="1"/>
  <c r="V747" i="1"/>
  <c r="U747" i="1"/>
  <c r="V745" i="1"/>
  <c r="U745" i="1"/>
  <c r="V743" i="1"/>
  <c r="U743" i="1"/>
  <c r="V741" i="1"/>
  <c r="U741" i="1"/>
  <c r="V739" i="1"/>
  <c r="U739" i="1"/>
  <c r="V737" i="1"/>
  <c r="U737" i="1"/>
  <c r="V735" i="1"/>
  <c r="U735" i="1"/>
  <c r="V733" i="1"/>
  <c r="U733" i="1"/>
  <c r="V731" i="1"/>
  <c r="U731" i="1"/>
  <c r="V729" i="1"/>
  <c r="U729" i="1"/>
  <c r="V727" i="1"/>
  <c r="U727" i="1"/>
  <c r="V725" i="1"/>
  <c r="U725" i="1"/>
  <c r="V3681" i="1"/>
  <c r="U3681" i="1"/>
  <c r="V3680" i="1"/>
  <c r="U3680" i="1"/>
  <c r="V722" i="1"/>
  <c r="U722" i="1"/>
  <c r="V720" i="1"/>
  <c r="U720" i="1"/>
  <c r="V718" i="1"/>
  <c r="U718" i="1"/>
  <c r="V716" i="1"/>
  <c r="U716" i="1"/>
  <c r="V714" i="1"/>
  <c r="U714" i="1"/>
  <c r="V712" i="1"/>
  <c r="U712" i="1"/>
  <c r="V710" i="1"/>
  <c r="U710" i="1"/>
  <c r="V708" i="1"/>
  <c r="U708" i="1"/>
  <c r="V706" i="1"/>
  <c r="U706" i="1"/>
  <c r="V704" i="1"/>
  <c r="U704" i="1"/>
  <c r="V702" i="1"/>
  <c r="U702" i="1"/>
  <c r="V700" i="1"/>
  <c r="U700" i="1"/>
  <c r="V698" i="1"/>
  <c r="U698" i="1"/>
  <c r="V696" i="1"/>
  <c r="U696" i="1"/>
  <c r="V694" i="1"/>
  <c r="U694" i="1"/>
  <c r="V692" i="1"/>
  <c r="U692" i="1"/>
  <c r="V690" i="1"/>
  <c r="U690" i="1"/>
  <c r="V688" i="1"/>
  <c r="U688" i="1"/>
  <c r="V686" i="1"/>
  <c r="U686" i="1"/>
  <c r="V684" i="1"/>
  <c r="U684" i="1"/>
  <c r="V682" i="1"/>
  <c r="U682" i="1"/>
  <c r="V680" i="1"/>
  <c r="U680" i="1"/>
  <c r="V678" i="1"/>
  <c r="U678" i="1"/>
  <c r="V676" i="1"/>
  <c r="U676" i="1"/>
  <c r="V674" i="1"/>
  <c r="U674" i="1"/>
  <c r="V672" i="1"/>
  <c r="U672" i="1"/>
  <c r="V670" i="1"/>
  <c r="U670" i="1"/>
  <c r="V668" i="1"/>
  <c r="U668" i="1"/>
  <c r="V666" i="1"/>
  <c r="U666" i="1"/>
  <c r="V664" i="1"/>
  <c r="U664" i="1"/>
  <c r="V662" i="1"/>
  <c r="U662" i="1"/>
  <c r="V660" i="1"/>
  <c r="U660" i="1"/>
  <c r="V658" i="1"/>
  <c r="U658" i="1"/>
  <c r="V656" i="1"/>
  <c r="U656" i="1"/>
  <c r="V654" i="1"/>
  <c r="U654" i="1"/>
  <c r="V652" i="1"/>
  <c r="U652" i="1"/>
  <c r="V650" i="1"/>
  <c r="U650" i="1"/>
  <c r="V648" i="1"/>
  <c r="U648" i="1"/>
  <c r="V646" i="1"/>
  <c r="U646" i="1"/>
  <c r="V644" i="1"/>
  <c r="U644" i="1"/>
  <c r="V642" i="1"/>
  <c r="U642" i="1"/>
  <c r="V640" i="1"/>
  <c r="U640" i="1"/>
  <c r="V638" i="1"/>
  <c r="U638" i="1"/>
  <c r="V636" i="1"/>
  <c r="U636" i="1"/>
  <c r="V634" i="1"/>
  <c r="U634" i="1"/>
  <c r="V632" i="1"/>
  <c r="U632" i="1"/>
  <c r="V630" i="1"/>
  <c r="U630" i="1"/>
  <c r="V628" i="1"/>
  <c r="U628" i="1"/>
  <c r="V626" i="1"/>
  <c r="U626" i="1"/>
  <c r="V624" i="1"/>
  <c r="U624" i="1"/>
  <c r="V622" i="1"/>
  <c r="U622" i="1"/>
  <c r="V620" i="1"/>
  <c r="U620" i="1"/>
  <c r="V618" i="1"/>
  <c r="U618" i="1"/>
  <c r="V616" i="1"/>
  <c r="U616" i="1"/>
  <c r="V614" i="1"/>
  <c r="U614" i="1"/>
  <c r="V612" i="1"/>
  <c r="U612" i="1"/>
  <c r="V610" i="1"/>
  <c r="U610" i="1"/>
  <c r="V608" i="1"/>
  <c r="U608" i="1"/>
  <c r="V606" i="1"/>
  <c r="U606" i="1"/>
  <c r="V604" i="1"/>
  <c r="U604" i="1"/>
  <c r="V602" i="1"/>
  <c r="U602" i="1"/>
  <c r="V600" i="1"/>
  <c r="U600" i="1"/>
  <c r="V598" i="1"/>
  <c r="U598" i="1"/>
  <c r="V596" i="1"/>
  <c r="U596" i="1"/>
  <c r="V594" i="1"/>
  <c r="U594" i="1"/>
  <c r="V592" i="1"/>
  <c r="U592" i="1"/>
  <c r="V590" i="1"/>
  <c r="U590" i="1"/>
  <c r="V588" i="1"/>
  <c r="U588" i="1"/>
  <c r="V586" i="1"/>
  <c r="U586" i="1"/>
  <c r="V584" i="1"/>
  <c r="U584" i="1"/>
  <c r="V582" i="1"/>
  <c r="U582" i="1"/>
  <c r="V580" i="1"/>
  <c r="U580" i="1"/>
  <c r="V578" i="1"/>
  <c r="U578" i="1"/>
  <c r="V576" i="1"/>
  <c r="U576" i="1"/>
  <c r="V574" i="1"/>
  <c r="U574" i="1"/>
  <c r="V572" i="1"/>
  <c r="U572" i="1"/>
  <c r="V570" i="1"/>
  <c r="U570" i="1"/>
  <c r="V568" i="1"/>
  <c r="U568" i="1"/>
  <c r="V566" i="1"/>
  <c r="U566" i="1"/>
  <c r="V564" i="1"/>
  <c r="U564" i="1"/>
  <c r="V562" i="1"/>
  <c r="U562" i="1"/>
  <c r="V560" i="1"/>
  <c r="U560" i="1"/>
  <c r="V558" i="1"/>
  <c r="U558" i="1"/>
  <c r="V556" i="1"/>
  <c r="U556" i="1"/>
  <c r="V554" i="1"/>
  <c r="U554" i="1"/>
  <c r="V552" i="1"/>
  <c r="U552" i="1"/>
  <c r="V550" i="1"/>
  <c r="U550" i="1"/>
  <c r="V548" i="1"/>
  <c r="U548" i="1"/>
  <c r="V546" i="1"/>
  <c r="U546" i="1"/>
  <c r="V544" i="1"/>
  <c r="U544" i="1"/>
  <c r="V542" i="1"/>
  <c r="U542" i="1"/>
  <c r="V540" i="1"/>
  <c r="U540" i="1"/>
  <c r="V538" i="1"/>
  <c r="U538" i="1"/>
  <c r="V536" i="1"/>
  <c r="U536" i="1"/>
  <c r="V534" i="1"/>
  <c r="U534" i="1"/>
  <c r="V532" i="1"/>
  <c r="U532" i="1"/>
  <c r="V530" i="1"/>
  <c r="U530" i="1"/>
  <c r="V528" i="1"/>
  <c r="U528" i="1"/>
  <c r="V526" i="1"/>
  <c r="U526" i="1"/>
  <c r="V524" i="1"/>
  <c r="U524" i="1"/>
  <c r="V522" i="1"/>
  <c r="U522" i="1"/>
  <c r="V520" i="1"/>
  <c r="U520" i="1"/>
  <c r="V518" i="1"/>
  <c r="U518" i="1"/>
  <c r="V516" i="1"/>
  <c r="U516" i="1"/>
  <c r="V514" i="1"/>
  <c r="U514" i="1"/>
  <c r="V512" i="1"/>
  <c r="U512" i="1"/>
  <c r="V510" i="1"/>
  <c r="U510" i="1"/>
  <c r="V508" i="1"/>
  <c r="U508" i="1"/>
  <c r="V506" i="1"/>
  <c r="U506" i="1"/>
  <c r="V504" i="1"/>
  <c r="U504" i="1"/>
  <c r="V502" i="1"/>
  <c r="U502" i="1"/>
  <c r="V500" i="1"/>
  <c r="U500" i="1"/>
  <c r="V498" i="1"/>
  <c r="U498" i="1"/>
  <c r="V496" i="1"/>
  <c r="U496" i="1"/>
  <c r="V494" i="1"/>
  <c r="U494" i="1"/>
  <c r="V492" i="1"/>
  <c r="U492" i="1"/>
  <c r="V490" i="1"/>
  <c r="U490" i="1"/>
  <c r="V488" i="1"/>
  <c r="U488" i="1"/>
  <c r="V486" i="1"/>
  <c r="U486" i="1"/>
  <c r="V484" i="1"/>
  <c r="U484" i="1"/>
  <c r="V482" i="1"/>
  <c r="U482" i="1"/>
  <c r="V480" i="1"/>
  <c r="U480" i="1"/>
  <c r="V478" i="1"/>
  <c r="U478" i="1"/>
  <c r="V476" i="1"/>
  <c r="U476" i="1"/>
  <c r="V474" i="1"/>
  <c r="U474" i="1"/>
  <c r="V472" i="1"/>
  <c r="U472" i="1"/>
  <c r="V470" i="1"/>
  <c r="U470" i="1"/>
  <c r="V468" i="1"/>
  <c r="U468" i="1"/>
  <c r="V466" i="1"/>
  <c r="U466" i="1"/>
  <c r="V464" i="1"/>
  <c r="U464" i="1"/>
  <c r="V462" i="1"/>
  <c r="U462" i="1"/>
  <c r="V460" i="1"/>
  <c r="U460" i="1"/>
  <c r="V458" i="1"/>
  <c r="U458" i="1"/>
  <c r="V456" i="1"/>
  <c r="U456" i="1"/>
  <c r="V454" i="1"/>
  <c r="U454" i="1"/>
  <c r="V452" i="1"/>
  <c r="U452" i="1"/>
  <c r="V450" i="1"/>
  <c r="U450" i="1"/>
  <c r="V448" i="1"/>
  <c r="U448" i="1"/>
  <c r="V446" i="1"/>
  <c r="U446" i="1"/>
  <c r="V444" i="1"/>
  <c r="U444" i="1"/>
  <c r="V442" i="1"/>
  <c r="U442" i="1"/>
  <c r="V440" i="1"/>
  <c r="U440" i="1"/>
  <c r="V438" i="1"/>
  <c r="U438" i="1"/>
  <c r="V436" i="1"/>
  <c r="U436" i="1"/>
  <c r="V434" i="1"/>
  <c r="U434" i="1"/>
  <c r="V432" i="1"/>
  <c r="U432" i="1"/>
  <c r="V430" i="1"/>
  <c r="U430" i="1"/>
  <c r="V428" i="1"/>
  <c r="U428" i="1"/>
  <c r="V426" i="1"/>
  <c r="U426" i="1"/>
  <c r="V3558" i="1"/>
  <c r="U3558" i="1"/>
  <c r="V3556" i="1"/>
  <c r="U3556" i="1"/>
  <c r="V3554" i="1"/>
  <c r="U3554" i="1"/>
  <c r="V3552" i="1"/>
  <c r="U3552" i="1"/>
  <c r="V3550" i="1"/>
  <c r="U3550" i="1"/>
  <c r="V3548" i="1"/>
  <c r="U3548" i="1"/>
  <c r="V3546" i="1"/>
  <c r="U3546" i="1"/>
  <c r="V3544" i="1"/>
  <c r="U3544" i="1"/>
  <c r="V3542" i="1"/>
  <c r="U3542" i="1"/>
  <c r="V3540" i="1"/>
  <c r="U3540" i="1"/>
  <c r="V3538" i="1"/>
  <c r="U3538" i="1"/>
  <c r="V3536" i="1"/>
  <c r="U3536" i="1"/>
  <c r="V3534" i="1"/>
  <c r="U3534" i="1"/>
  <c r="V3532" i="1"/>
  <c r="U3532" i="1"/>
  <c r="V3530" i="1"/>
  <c r="U3530" i="1"/>
  <c r="V3528" i="1"/>
  <c r="U3528" i="1"/>
  <c r="V3526" i="1"/>
  <c r="U3526" i="1"/>
  <c r="V3524" i="1"/>
  <c r="U3524" i="1"/>
  <c r="V3522" i="1"/>
  <c r="U3522" i="1"/>
  <c r="V3520" i="1"/>
  <c r="U3520" i="1"/>
  <c r="V3518" i="1"/>
  <c r="U3518" i="1"/>
  <c r="V3516" i="1"/>
  <c r="U3516" i="1"/>
  <c r="V3514" i="1"/>
  <c r="U3514" i="1"/>
  <c r="V3512" i="1"/>
  <c r="U3512" i="1"/>
  <c r="V3510" i="1"/>
  <c r="U3510" i="1"/>
  <c r="V3508" i="1"/>
  <c r="U3508" i="1"/>
  <c r="V3506" i="1"/>
  <c r="U3506" i="1"/>
  <c r="V3504" i="1"/>
  <c r="U3504" i="1"/>
  <c r="V3502" i="1"/>
  <c r="U3502" i="1"/>
  <c r="V3500" i="1"/>
  <c r="U3500" i="1"/>
  <c r="V3498" i="1"/>
  <c r="U3498" i="1"/>
  <c r="V3496" i="1"/>
  <c r="U3496" i="1"/>
  <c r="V3494" i="1"/>
  <c r="U3494" i="1"/>
  <c r="V3492" i="1"/>
  <c r="U3492" i="1"/>
  <c r="V3490" i="1"/>
  <c r="U3490" i="1"/>
  <c r="V3488" i="1"/>
  <c r="U3488" i="1"/>
  <c r="V3486" i="1"/>
  <c r="U3486" i="1"/>
  <c r="V3484" i="1"/>
  <c r="U3484" i="1"/>
  <c r="V3482" i="1"/>
  <c r="U3482" i="1"/>
  <c r="V3480" i="1"/>
  <c r="U3480" i="1"/>
  <c r="V3478" i="1"/>
  <c r="U3478" i="1"/>
  <c r="V3476" i="1"/>
  <c r="U3476" i="1"/>
  <c r="V3474" i="1"/>
  <c r="U3474" i="1"/>
  <c r="V3472" i="1"/>
  <c r="U3472" i="1"/>
  <c r="V3470" i="1"/>
  <c r="U3470" i="1"/>
  <c r="V3468" i="1"/>
  <c r="U3468" i="1"/>
  <c r="V3466" i="1"/>
  <c r="U3466" i="1"/>
  <c r="V3464" i="1"/>
  <c r="U3464" i="1"/>
  <c r="V3462" i="1"/>
  <c r="U3462" i="1"/>
  <c r="V3460" i="1"/>
  <c r="U3460" i="1"/>
  <c r="V3458" i="1"/>
  <c r="U3458" i="1"/>
  <c r="V3456" i="1"/>
  <c r="U3456" i="1"/>
  <c r="V3454" i="1"/>
  <c r="U3454" i="1"/>
  <c r="V3452" i="1"/>
  <c r="U3452" i="1"/>
  <c r="V3450" i="1"/>
  <c r="U3450" i="1"/>
  <c r="V3448" i="1"/>
  <c r="U3448" i="1"/>
  <c r="V3446" i="1"/>
  <c r="U3446" i="1"/>
  <c r="V3444" i="1"/>
  <c r="U3444" i="1"/>
  <c r="V3442" i="1"/>
  <c r="U3442" i="1"/>
  <c r="V3440" i="1"/>
  <c r="U3440" i="1"/>
  <c r="V3438" i="1"/>
  <c r="U3438" i="1"/>
  <c r="V3436" i="1"/>
  <c r="U3436" i="1"/>
  <c r="V3434" i="1"/>
  <c r="U3434" i="1"/>
  <c r="V3432" i="1"/>
  <c r="U3432" i="1"/>
  <c r="V3430" i="1"/>
  <c r="U3430" i="1"/>
  <c r="V3428" i="1"/>
  <c r="U3428" i="1"/>
  <c r="V3426" i="1"/>
  <c r="U3426" i="1"/>
  <c r="V3424" i="1"/>
  <c r="U3424" i="1"/>
  <c r="V3422" i="1"/>
  <c r="U3422" i="1"/>
  <c r="V3420" i="1"/>
  <c r="U3420" i="1"/>
  <c r="V3418" i="1"/>
  <c r="U3418" i="1"/>
  <c r="V3416" i="1"/>
  <c r="U3416" i="1"/>
  <c r="V3414" i="1"/>
  <c r="U3414" i="1"/>
  <c r="V3412" i="1"/>
  <c r="U3412" i="1"/>
  <c r="V3410" i="1"/>
  <c r="U3410" i="1"/>
  <c r="V3408" i="1"/>
  <c r="U3408" i="1"/>
  <c r="V3406" i="1"/>
  <c r="U3406" i="1"/>
  <c r="V3404" i="1"/>
  <c r="U3404" i="1"/>
  <c r="V3402" i="1"/>
  <c r="U3402" i="1"/>
  <c r="V3400" i="1"/>
  <c r="U3400" i="1"/>
  <c r="V3398" i="1"/>
  <c r="U3398" i="1"/>
  <c r="V3396" i="1"/>
  <c r="U3396" i="1"/>
  <c r="V3394" i="1"/>
  <c r="U3394" i="1"/>
  <c r="V3392" i="1"/>
  <c r="U3392" i="1"/>
  <c r="V3390" i="1"/>
  <c r="U3390" i="1"/>
  <c r="V3388" i="1"/>
  <c r="U3388" i="1"/>
  <c r="V3386" i="1"/>
  <c r="U3386" i="1"/>
  <c r="V3384" i="1"/>
  <c r="U3384" i="1"/>
  <c r="V3382" i="1"/>
  <c r="U3382" i="1"/>
  <c r="V3380" i="1"/>
  <c r="U3380" i="1"/>
  <c r="V3378" i="1"/>
  <c r="U3378" i="1"/>
  <c r="V3376" i="1"/>
  <c r="U3376" i="1"/>
  <c r="V3374" i="1"/>
  <c r="U3374" i="1"/>
  <c r="V3372" i="1"/>
  <c r="U3372" i="1"/>
  <c r="V3370" i="1"/>
  <c r="U3370" i="1"/>
  <c r="V3368" i="1"/>
  <c r="U3368" i="1"/>
  <c r="V3366" i="1"/>
  <c r="U3366" i="1"/>
  <c r="V3364" i="1"/>
  <c r="U3364" i="1"/>
  <c r="V3362" i="1"/>
  <c r="U3362" i="1"/>
  <c r="V3360" i="1"/>
  <c r="U3360" i="1"/>
  <c r="V3358" i="1"/>
  <c r="U3358" i="1"/>
  <c r="V3356" i="1"/>
  <c r="U3356" i="1"/>
  <c r="V3354" i="1"/>
  <c r="U3354" i="1"/>
  <c r="V3352" i="1"/>
  <c r="U3352" i="1"/>
  <c r="V3350" i="1"/>
  <c r="U3350" i="1"/>
  <c r="V3348" i="1"/>
  <c r="U3348" i="1"/>
  <c r="V3346" i="1"/>
  <c r="U3346" i="1"/>
  <c r="V3344" i="1"/>
  <c r="U3344" i="1"/>
  <c r="V3342" i="1"/>
  <c r="U3342" i="1"/>
  <c r="V3340" i="1"/>
  <c r="U3340" i="1"/>
  <c r="V3338" i="1"/>
  <c r="U3338" i="1"/>
  <c r="V3336" i="1"/>
  <c r="U3336" i="1"/>
  <c r="V3334" i="1"/>
  <c r="U3334" i="1"/>
  <c r="V3332" i="1"/>
  <c r="U3332" i="1"/>
  <c r="V3330" i="1"/>
  <c r="U3330" i="1"/>
  <c r="V3328" i="1"/>
  <c r="U3328" i="1"/>
  <c r="V3326" i="1"/>
  <c r="U3326" i="1"/>
  <c r="V3324" i="1"/>
  <c r="U3324" i="1"/>
  <c r="V3322" i="1"/>
  <c r="U3322" i="1"/>
  <c r="V3320" i="1"/>
  <c r="U3320" i="1"/>
  <c r="V3318" i="1"/>
  <c r="U3318" i="1"/>
  <c r="V3316" i="1"/>
  <c r="U3316" i="1"/>
  <c r="V3314" i="1"/>
  <c r="U3314" i="1"/>
  <c r="V3312" i="1"/>
  <c r="U3312" i="1"/>
  <c r="V3310" i="1"/>
  <c r="U3310" i="1"/>
  <c r="V3308" i="1"/>
  <c r="U3308" i="1"/>
  <c r="V3306" i="1"/>
  <c r="U3306" i="1"/>
  <c r="V3304" i="1"/>
  <c r="U3304" i="1"/>
  <c r="V3302" i="1"/>
  <c r="U3302" i="1"/>
  <c r="V3300" i="1"/>
  <c r="U3300" i="1"/>
  <c r="V3298" i="1"/>
  <c r="U3298" i="1"/>
  <c r="V4115" i="1"/>
  <c r="U4115" i="1"/>
  <c r="V4113" i="1"/>
  <c r="U4113" i="1"/>
  <c r="V4111" i="1"/>
  <c r="U4111" i="1"/>
  <c r="V4109" i="1"/>
  <c r="U4109" i="1"/>
  <c r="V4107" i="1"/>
  <c r="U4107" i="1"/>
  <c r="V4105" i="1"/>
  <c r="U4105" i="1"/>
  <c r="V3295" i="1"/>
  <c r="U3295" i="1"/>
  <c r="V3293" i="1"/>
  <c r="U3293" i="1"/>
  <c r="V3291" i="1"/>
  <c r="U3291" i="1"/>
  <c r="V3289" i="1"/>
  <c r="U3289" i="1"/>
  <c r="V3287" i="1"/>
  <c r="U3287" i="1"/>
  <c r="V3285" i="1"/>
  <c r="U3285" i="1"/>
  <c r="V3283" i="1"/>
  <c r="U3283" i="1"/>
  <c r="V3281" i="1"/>
  <c r="U3281" i="1"/>
  <c r="V3279" i="1"/>
  <c r="U3279" i="1"/>
  <c r="V3277" i="1"/>
  <c r="U3277" i="1"/>
  <c r="V3275" i="1"/>
  <c r="U3275" i="1"/>
  <c r="V3273" i="1"/>
  <c r="U3273" i="1"/>
  <c r="V3271" i="1"/>
  <c r="U3271" i="1"/>
  <c r="V3269" i="1"/>
  <c r="U3269" i="1"/>
  <c r="V3267" i="1"/>
  <c r="U3267" i="1"/>
  <c r="V3265" i="1"/>
  <c r="U3265" i="1"/>
  <c r="V3263" i="1"/>
  <c r="U3263" i="1"/>
  <c r="V3261" i="1"/>
  <c r="U3261" i="1"/>
  <c r="V3259" i="1"/>
  <c r="U3259" i="1"/>
  <c r="V3257" i="1"/>
  <c r="U3257" i="1"/>
  <c r="V3255" i="1"/>
  <c r="U3255" i="1"/>
  <c r="V3253" i="1"/>
  <c r="U3253" i="1"/>
  <c r="V3251" i="1"/>
  <c r="U3251" i="1"/>
  <c r="V3249" i="1"/>
  <c r="U3249" i="1"/>
  <c r="V3247" i="1"/>
  <c r="U3247" i="1"/>
  <c r="V3245" i="1"/>
  <c r="U3245" i="1"/>
  <c r="V3243" i="1"/>
  <c r="U3243" i="1"/>
  <c r="V3241" i="1"/>
  <c r="U3241" i="1"/>
  <c r="V3239" i="1"/>
  <c r="U3239" i="1"/>
  <c r="V3237" i="1"/>
  <c r="U3237" i="1"/>
  <c r="V3235" i="1"/>
  <c r="U3235" i="1"/>
  <c r="V3233" i="1"/>
  <c r="U3233" i="1"/>
  <c r="V3231" i="1"/>
  <c r="U3231" i="1"/>
  <c r="V3229" i="1"/>
  <c r="U3229" i="1"/>
  <c r="V3227" i="1"/>
  <c r="U3227" i="1"/>
  <c r="V3225" i="1"/>
  <c r="U3225" i="1"/>
  <c r="V3223" i="1"/>
  <c r="U3223" i="1"/>
  <c r="V3221" i="1"/>
  <c r="U3221" i="1"/>
  <c r="V3219" i="1"/>
  <c r="U3219" i="1"/>
  <c r="V3217" i="1"/>
  <c r="U3217" i="1"/>
  <c r="V3215" i="1"/>
  <c r="U3215" i="1"/>
  <c r="V3213" i="1"/>
  <c r="U3213" i="1"/>
  <c r="V3211" i="1"/>
  <c r="U3211" i="1"/>
  <c r="V3209" i="1"/>
  <c r="U3209" i="1"/>
  <c r="V3207" i="1"/>
  <c r="U3207" i="1"/>
  <c r="V3205" i="1"/>
  <c r="U3205" i="1"/>
  <c r="V3203" i="1"/>
  <c r="U3203" i="1"/>
  <c r="V3201" i="1"/>
  <c r="U3201" i="1"/>
  <c r="V3199" i="1"/>
  <c r="U3199" i="1"/>
  <c r="V3197" i="1"/>
  <c r="U3197" i="1"/>
  <c r="V3195" i="1"/>
  <c r="U3195" i="1"/>
  <c r="V3193" i="1"/>
  <c r="U3193" i="1"/>
  <c r="V3191" i="1"/>
  <c r="U3191" i="1"/>
  <c r="V3189" i="1"/>
  <c r="U3189" i="1"/>
  <c r="V3187" i="1"/>
  <c r="U3187" i="1"/>
  <c r="V3185" i="1"/>
  <c r="U3185" i="1"/>
  <c r="V3183" i="1"/>
  <c r="U3183" i="1"/>
  <c r="V3181" i="1"/>
  <c r="U3181" i="1"/>
  <c r="V3179" i="1"/>
  <c r="U3179" i="1"/>
  <c r="V3177" i="1"/>
  <c r="U3177" i="1"/>
  <c r="V3175" i="1"/>
  <c r="U3175" i="1"/>
  <c r="V3173" i="1"/>
  <c r="U3173" i="1"/>
  <c r="V3171" i="1"/>
  <c r="U3171" i="1"/>
  <c r="V3169" i="1"/>
  <c r="U3169" i="1"/>
  <c r="V3167" i="1"/>
  <c r="U3167" i="1"/>
  <c r="V3165" i="1"/>
  <c r="U3165" i="1"/>
  <c r="V3163" i="1"/>
  <c r="U3163" i="1"/>
  <c r="V3161" i="1"/>
  <c r="U3161" i="1"/>
  <c r="V3159" i="1"/>
  <c r="U3159" i="1"/>
  <c r="V3157" i="1"/>
  <c r="U3157" i="1"/>
  <c r="V3155" i="1"/>
  <c r="U3155" i="1"/>
  <c r="V3153" i="1"/>
  <c r="U3153" i="1"/>
  <c r="V3151" i="1"/>
  <c r="U3151" i="1"/>
  <c r="V3149" i="1"/>
  <c r="U3149" i="1"/>
  <c r="V3147" i="1"/>
  <c r="U3147" i="1"/>
  <c r="V3145" i="1"/>
  <c r="U3145" i="1"/>
  <c r="V3143" i="1"/>
  <c r="U3143" i="1"/>
  <c r="V3141" i="1"/>
  <c r="U3141" i="1"/>
  <c r="V3139" i="1"/>
  <c r="U3139" i="1"/>
  <c r="V3137" i="1"/>
  <c r="U3137" i="1"/>
  <c r="V3135" i="1"/>
  <c r="U3135" i="1"/>
  <c r="V3133" i="1"/>
  <c r="U3133" i="1"/>
  <c r="V3131" i="1"/>
  <c r="U3131" i="1"/>
  <c r="V3129" i="1"/>
  <c r="U3129" i="1"/>
  <c r="V3127" i="1"/>
  <c r="U3127" i="1"/>
  <c r="V3125" i="1"/>
  <c r="U3125" i="1"/>
  <c r="V3123" i="1"/>
  <c r="U3123" i="1"/>
  <c r="V3121" i="1"/>
  <c r="U3121" i="1"/>
  <c r="V3119" i="1"/>
  <c r="U3119" i="1"/>
  <c r="V3117" i="1"/>
  <c r="U3117" i="1"/>
  <c r="V3115" i="1"/>
  <c r="U3115" i="1"/>
  <c r="V3113" i="1"/>
  <c r="U3113" i="1"/>
  <c r="V3111" i="1"/>
  <c r="U3111" i="1"/>
  <c r="V3109" i="1"/>
  <c r="U3109" i="1"/>
  <c r="V3107" i="1"/>
  <c r="U3107" i="1"/>
  <c r="V3105" i="1"/>
  <c r="U3105" i="1"/>
  <c r="V3103" i="1"/>
  <c r="U3103" i="1"/>
  <c r="V3101" i="1"/>
  <c r="U3101" i="1"/>
  <c r="V3099" i="1"/>
  <c r="U3099" i="1"/>
  <c r="V3097" i="1"/>
  <c r="U3097" i="1"/>
  <c r="V3095" i="1"/>
  <c r="U3095" i="1"/>
  <c r="V3093" i="1"/>
  <c r="U3093" i="1"/>
  <c r="V3091" i="1"/>
  <c r="U3091" i="1"/>
  <c r="V3089" i="1"/>
  <c r="U3089" i="1"/>
  <c r="V3087" i="1"/>
  <c r="U3087" i="1"/>
  <c r="V3085" i="1"/>
  <c r="U3085" i="1"/>
  <c r="V3083" i="1"/>
  <c r="U3083" i="1"/>
  <c r="V3081" i="1"/>
  <c r="U3081" i="1"/>
  <c r="V3079" i="1"/>
  <c r="U3079" i="1"/>
  <c r="V3077" i="1"/>
  <c r="U3077" i="1"/>
  <c r="V3075" i="1"/>
  <c r="U3075" i="1"/>
  <c r="V3073" i="1"/>
  <c r="U3073" i="1"/>
  <c r="V3071" i="1"/>
  <c r="U3071" i="1"/>
  <c r="V3069" i="1"/>
  <c r="U3069" i="1"/>
  <c r="V3067" i="1"/>
  <c r="U3067" i="1"/>
  <c r="V3065" i="1"/>
  <c r="U3065" i="1"/>
  <c r="V3063" i="1"/>
  <c r="U3063" i="1"/>
  <c r="V3061" i="1"/>
  <c r="U3061" i="1"/>
  <c r="V3059" i="1"/>
  <c r="U3059" i="1"/>
  <c r="V3057" i="1"/>
  <c r="U3057" i="1"/>
  <c r="V3055" i="1"/>
  <c r="U3055" i="1"/>
  <c r="V3053" i="1"/>
  <c r="U3053" i="1"/>
  <c r="V3051" i="1"/>
  <c r="U3051" i="1"/>
  <c r="V3049" i="1"/>
  <c r="U3049" i="1"/>
  <c r="V3047" i="1"/>
  <c r="U3047" i="1"/>
  <c r="V3045" i="1"/>
  <c r="U3045" i="1"/>
  <c r="V3043" i="1"/>
  <c r="U3043" i="1"/>
  <c r="V3041" i="1"/>
  <c r="U3041" i="1"/>
  <c r="V3039" i="1"/>
  <c r="U3039" i="1"/>
  <c r="V3037" i="1"/>
  <c r="U3037" i="1"/>
  <c r="V3035" i="1"/>
  <c r="U3035" i="1"/>
  <c r="V3033" i="1"/>
  <c r="U3033" i="1"/>
  <c r="V3031" i="1"/>
  <c r="U3031" i="1"/>
  <c r="V3029" i="1"/>
  <c r="U3029" i="1"/>
  <c r="V3027" i="1"/>
  <c r="U3027" i="1"/>
  <c r="V3025" i="1"/>
  <c r="U3025" i="1"/>
  <c r="V3023" i="1"/>
  <c r="U3023" i="1"/>
  <c r="V3021" i="1"/>
  <c r="U3021" i="1"/>
  <c r="V3019" i="1"/>
  <c r="U3019" i="1"/>
  <c r="V3017" i="1"/>
  <c r="U3017" i="1"/>
  <c r="V3015" i="1"/>
  <c r="U3015" i="1"/>
  <c r="V3013" i="1"/>
  <c r="U3013" i="1"/>
  <c r="V3011" i="1"/>
  <c r="U3011" i="1"/>
  <c r="V3009" i="1"/>
  <c r="U3009" i="1"/>
  <c r="V3007" i="1"/>
  <c r="U3007" i="1"/>
  <c r="V3005" i="1"/>
  <c r="U3005" i="1"/>
  <c r="V3003" i="1"/>
  <c r="U3003" i="1"/>
  <c r="V3001" i="1"/>
  <c r="U3001" i="1"/>
  <c r="V2999" i="1"/>
  <c r="U2999" i="1"/>
  <c r="V2997" i="1"/>
  <c r="U2997" i="1"/>
  <c r="V2995" i="1"/>
  <c r="U2995" i="1"/>
  <c r="V2993" i="1"/>
  <c r="U2993" i="1"/>
  <c r="V2991" i="1"/>
  <c r="U2991" i="1"/>
  <c r="V2989" i="1"/>
  <c r="U2989" i="1"/>
  <c r="V2987" i="1"/>
  <c r="U2987" i="1"/>
  <c r="V2985" i="1"/>
  <c r="U2985" i="1"/>
  <c r="V2983" i="1"/>
  <c r="U2983" i="1"/>
  <c r="V2981" i="1"/>
  <c r="U2981" i="1"/>
  <c r="V2979" i="1"/>
  <c r="U2979" i="1"/>
  <c r="V2977" i="1"/>
  <c r="U2977" i="1"/>
  <c r="V2975" i="1"/>
  <c r="U2975" i="1"/>
  <c r="V2973" i="1"/>
  <c r="U2973" i="1"/>
  <c r="V2971" i="1"/>
  <c r="U2971" i="1"/>
  <c r="V2969" i="1"/>
  <c r="U2969" i="1"/>
  <c r="V2967" i="1"/>
  <c r="U2967" i="1"/>
  <c r="V2965" i="1"/>
  <c r="U2965" i="1"/>
  <c r="V2963" i="1"/>
  <c r="U2963" i="1"/>
  <c r="V2961" i="1"/>
  <c r="U2961" i="1"/>
  <c r="V2959" i="1"/>
  <c r="U2959" i="1"/>
  <c r="V2957" i="1"/>
  <c r="U2957" i="1"/>
  <c r="V2955" i="1"/>
  <c r="U2955" i="1"/>
  <c r="V2953" i="1"/>
  <c r="U2953" i="1"/>
  <c r="V2951" i="1"/>
  <c r="U2951" i="1"/>
  <c r="V2949" i="1"/>
  <c r="U2949" i="1"/>
  <c r="V2947" i="1"/>
  <c r="U2947" i="1"/>
  <c r="V2945" i="1"/>
  <c r="U2945" i="1"/>
  <c r="V2943" i="1"/>
  <c r="U2943" i="1"/>
  <c r="V2941" i="1"/>
  <c r="U2941" i="1"/>
  <c r="V2939" i="1"/>
  <c r="U2939" i="1"/>
  <c r="V2937" i="1"/>
  <c r="U2937" i="1"/>
  <c r="V2935" i="1"/>
  <c r="U2935" i="1"/>
  <c r="V2933" i="1"/>
  <c r="U2933" i="1"/>
  <c r="V2931" i="1"/>
  <c r="U2931" i="1"/>
  <c r="V2929" i="1"/>
  <c r="U2929" i="1"/>
  <c r="V2927" i="1"/>
  <c r="U2927" i="1"/>
  <c r="V2925" i="1"/>
  <c r="U2925" i="1"/>
  <c r="V2923" i="1"/>
  <c r="U2923" i="1"/>
  <c r="V2921" i="1"/>
  <c r="U2921" i="1"/>
  <c r="V2919" i="1"/>
  <c r="U2919" i="1"/>
  <c r="V2917" i="1"/>
  <c r="U2917" i="1"/>
  <c r="V2915" i="1"/>
  <c r="U2915" i="1"/>
  <c r="V2913" i="1"/>
  <c r="U2913" i="1"/>
  <c r="V2911" i="1"/>
  <c r="U2911" i="1"/>
  <c r="V2909" i="1"/>
  <c r="U2909" i="1"/>
  <c r="V2907" i="1"/>
  <c r="U2907" i="1"/>
  <c r="V2905" i="1"/>
  <c r="U2905" i="1"/>
  <c r="V2903" i="1"/>
  <c r="U2903" i="1"/>
  <c r="V2901" i="1"/>
  <c r="U2901" i="1"/>
  <c r="V2899" i="1"/>
  <c r="U2899" i="1"/>
  <c r="V2897" i="1"/>
  <c r="U2897" i="1"/>
  <c r="V2895" i="1"/>
  <c r="U2895" i="1"/>
  <c r="V2893" i="1"/>
  <c r="U2893" i="1"/>
  <c r="V2891" i="1"/>
  <c r="U2891" i="1"/>
  <c r="V2889" i="1"/>
  <c r="U2889" i="1"/>
  <c r="V2887" i="1"/>
  <c r="U2887" i="1"/>
  <c r="V2885" i="1"/>
  <c r="U2885" i="1"/>
  <c r="V2883" i="1"/>
  <c r="U2883" i="1"/>
  <c r="V2881" i="1"/>
  <c r="U2881" i="1"/>
  <c r="V2879" i="1"/>
  <c r="U2879" i="1"/>
  <c r="V2877" i="1"/>
  <c r="U2877" i="1"/>
  <c r="V2875" i="1"/>
  <c r="U2875" i="1"/>
  <c r="V2873" i="1"/>
  <c r="U2873" i="1"/>
  <c r="V2871" i="1"/>
  <c r="U2871" i="1"/>
  <c r="V2869" i="1"/>
  <c r="U2869" i="1"/>
  <c r="V2867" i="1"/>
  <c r="U2867" i="1"/>
  <c r="V2865" i="1"/>
  <c r="U2865" i="1"/>
  <c r="V2863" i="1"/>
  <c r="U2863" i="1"/>
  <c r="V2861" i="1"/>
  <c r="U2861" i="1"/>
  <c r="V2859" i="1"/>
  <c r="U2859" i="1"/>
  <c r="V2857" i="1"/>
  <c r="U2857" i="1"/>
  <c r="V2855" i="1"/>
  <c r="U2855" i="1"/>
  <c r="V2853" i="1"/>
  <c r="U2853" i="1"/>
  <c r="V2851" i="1"/>
  <c r="U2851" i="1"/>
  <c r="V2849" i="1"/>
  <c r="U2849" i="1"/>
  <c r="V2847" i="1"/>
  <c r="U2847" i="1"/>
  <c r="V2845" i="1"/>
  <c r="U2845" i="1"/>
  <c r="V2843" i="1"/>
  <c r="U2843" i="1"/>
  <c r="V2841" i="1"/>
  <c r="U2841" i="1"/>
  <c r="V2839" i="1"/>
  <c r="U2839" i="1"/>
  <c r="V2837" i="1"/>
  <c r="U2837" i="1"/>
  <c r="V2835" i="1"/>
  <c r="U2835" i="1"/>
  <c r="V2833" i="1"/>
  <c r="U2833" i="1"/>
  <c r="V2831" i="1"/>
  <c r="U2831" i="1"/>
  <c r="V2829" i="1"/>
  <c r="U2829" i="1"/>
  <c r="V2827" i="1"/>
  <c r="U2827" i="1"/>
  <c r="V2825" i="1"/>
  <c r="U2825" i="1"/>
  <c r="V2823" i="1"/>
  <c r="U2823" i="1"/>
  <c r="V2821" i="1"/>
  <c r="U2821" i="1"/>
  <c r="V2819" i="1"/>
  <c r="U2819" i="1"/>
  <c r="V2817" i="1"/>
  <c r="U2817" i="1"/>
  <c r="V2815" i="1"/>
  <c r="U2815" i="1"/>
  <c r="V2813" i="1"/>
  <c r="U2813" i="1"/>
  <c r="V2811" i="1"/>
  <c r="U2811" i="1"/>
  <c r="V2809" i="1"/>
  <c r="U2809" i="1"/>
  <c r="V2807" i="1"/>
  <c r="U2807" i="1"/>
  <c r="V2805" i="1"/>
  <c r="U2805" i="1"/>
  <c r="V2803" i="1"/>
  <c r="U2803" i="1"/>
  <c r="V2801" i="1"/>
  <c r="U2801" i="1"/>
  <c r="V2799" i="1"/>
  <c r="U2799" i="1"/>
  <c r="V2797" i="1"/>
  <c r="U2797" i="1"/>
  <c r="V2795" i="1"/>
  <c r="U2795" i="1"/>
  <c r="V2793" i="1"/>
  <c r="U2793" i="1"/>
  <c r="V2791" i="1"/>
  <c r="U2791" i="1"/>
  <c r="V2789" i="1"/>
  <c r="U2789" i="1"/>
  <c r="V2787" i="1"/>
  <c r="U2787" i="1"/>
  <c r="V2785" i="1"/>
  <c r="U2785" i="1"/>
  <c r="V2783" i="1"/>
  <c r="U2783" i="1"/>
  <c r="V2781" i="1"/>
  <c r="U2781" i="1"/>
  <c r="V2779" i="1"/>
  <c r="U2779" i="1"/>
  <c r="V2777" i="1"/>
  <c r="U2777" i="1"/>
  <c r="V2775" i="1"/>
  <c r="U2775" i="1"/>
  <c r="V2773" i="1"/>
  <c r="U2773" i="1"/>
  <c r="V2771" i="1"/>
  <c r="U2771" i="1"/>
  <c r="V2769" i="1"/>
  <c r="U2769" i="1"/>
  <c r="V2767" i="1"/>
  <c r="U2767" i="1"/>
  <c r="V2765" i="1"/>
  <c r="U2765" i="1"/>
  <c r="V2763" i="1"/>
  <c r="U2763" i="1"/>
  <c r="V2761" i="1"/>
  <c r="U2761" i="1"/>
  <c r="V2759" i="1"/>
  <c r="U2759" i="1"/>
  <c r="V2757" i="1"/>
  <c r="U2757" i="1"/>
  <c r="V2755" i="1"/>
  <c r="U2755" i="1"/>
  <c r="V2753" i="1"/>
  <c r="U2753" i="1"/>
  <c r="V2751" i="1"/>
  <c r="U2751" i="1"/>
  <c r="V2749" i="1"/>
  <c r="U2749" i="1"/>
  <c r="V2747" i="1"/>
  <c r="U2747" i="1"/>
  <c r="V2745" i="1"/>
  <c r="U2745" i="1"/>
  <c r="V2743" i="1"/>
  <c r="U2743" i="1"/>
  <c r="V2741" i="1"/>
  <c r="U2741" i="1"/>
  <c r="V2739" i="1"/>
  <c r="U2739" i="1"/>
  <c r="V2737" i="1"/>
  <c r="U2737" i="1"/>
  <c r="V2735" i="1"/>
  <c r="U2735" i="1"/>
  <c r="V4103" i="1"/>
  <c r="U4103" i="1"/>
  <c r="V4101" i="1"/>
  <c r="U4101" i="1"/>
  <c r="V4099" i="1"/>
  <c r="U4099" i="1"/>
  <c r="V4097" i="1"/>
  <c r="U4097" i="1"/>
  <c r="V4095" i="1"/>
  <c r="U4095" i="1"/>
  <c r="V4093" i="1"/>
  <c r="U4093" i="1"/>
  <c r="V4091" i="1"/>
  <c r="U4091" i="1"/>
  <c r="V4089" i="1"/>
  <c r="U4089" i="1"/>
  <c r="V4087" i="1"/>
  <c r="U4087" i="1"/>
  <c r="V4085" i="1"/>
  <c r="U4085" i="1"/>
  <c r="V2734" i="1"/>
  <c r="U2734" i="1"/>
  <c r="V4082" i="1"/>
  <c r="U4082" i="1"/>
  <c r="V4080" i="1"/>
  <c r="U4080" i="1"/>
  <c r="V4078" i="1"/>
  <c r="U4078" i="1"/>
  <c r="V4076" i="1"/>
  <c r="U4076" i="1"/>
  <c r="V4074" i="1"/>
  <c r="U4074" i="1"/>
  <c r="V2733" i="1"/>
  <c r="U2733" i="1"/>
  <c r="V4072" i="1"/>
  <c r="U4072" i="1"/>
  <c r="V4070" i="1"/>
  <c r="U4070" i="1"/>
  <c r="V4069" i="1"/>
  <c r="U4069" i="1"/>
  <c r="V4067" i="1"/>
  <c r="U4067" i="1"/>
  <c r="V4066" i="1"/>
  <c r="U4066" i="1"/>
  <c r="V2728" i="1"/>
  <c r="U2728" i="1"/>
  <c r="V2727" i="1"/>
  <c r="U2727" i="1"/>
  <c r="V4063" i="1"/>
  <c r="U4063" i="1"/>
  <c r="V2726" i="1"/>
  <c r="U2726" i="1"/>
  <c r="V4060" i="1"/>
  <c r="U4060" i="1"/>
  <c r="V4058" i="1"/>
  <c r="U4058" i="1"/>
  <c r="V4056" i="1"/>
  <c r="U4056" i="1"/>
  <c r="V4054" i="1"/>
  <c r="U4054" i="1"/>
  <c r="V4052" i="1"/>
  <c r="U4052" i="1"/>
  <c r="V4050" i="1"/>
  <c r="U4050" i="1"/>
  <c r="V4048" i="1"/>
  <c r="U4048" i="1"/>
  <c r="V4046" i="1"/>
  <c r="U4046" i="1"/>
  <c r="V4044" i="1"/>
  <c r="U4044" i="1"/>
  <c r="V2725" i="1"/>
  <c r="U2725" i="1"/>
  <c r="V2723" i="1"/>
  <c r="U2723" i="1"/>
  <c r="V2721" i="1"/>
  <c r="U2721" i="1"/>
  <c r="V2719" i="1"/>
  <c r="U2719" i="1"/>
  <c r="V2717" i="1"/>
  <c r="U2717" i="1"/>
  <c r="V2715" i="1"/>
  <c r="U2715" i="1"/>
  <c r="V2713" i="1"/>
  <c r="U2713" i="1"/>
  <c r="V2711" i="1"/>
  <c r="U2711" i="1"/>
  <c r="V2709" i="1"/>
  <c r="U2709" i="1"/>
  <c r="V2707" i="1"/>
  <c r="U2707" i="1"/>
  <c r="V4042" i="1"/>
  <c r="U4042" i="1"/>
  <c r="V4040" i="1"/>
  <c r="U4040" i="1"/>
  <c r="V4038" i="1"/>
  <c r="U4038" i="1"/>
  <c r="V4036" i="1"/>
  <c r="U4036" i="1"/>
  <c r="V4034" i="1"/>
  <c r="U4034" i="1"/>
  <c r="V4032" i="1"/>
  <c r="U4032" i="1"/>
  <c r="V4030" i="1"/>
  <c r="U4030" i="1"/>
  <c r="V4028" i="1"/>
  <c r="U4028" i="1"/>
  <c r="V4026" i="1"/>
  <c r="U4026" i="1"/>
  <c r="V4024" i="1"/>
  <c r="U4024" i="1"/>
  <c r="V4022" i="1"/>
  <c r="U4022" i="1"/>
  <c r="V4020" i="1"/>
  <c r="U4020" i="1"/>
  <c r="V4018" i="1"/>
  <c r="U4018" i="1"/>
  <c r="V4016" i="1"/>
  <c r="U4016" i="1"/>
  <c r="V4014" i="1"/>
  <c r="U4014" i="1"/>
  <c r="V4012" i="1"/>
  <c r="U4012" i="1"/>
  <c r="V4010" i="1"/>
  <c r="U4010" i="1"/>
  <c r="V4008" i="1"/>
  <c r="U4008" i="1"/>
  <c r="V4006" i="1"/>
  <c r="U4006" i="1"/>
  <c r="V4004" i="1"/>
  <c r="U4004" i="1"/>
  <c r="V4002" i="1"/>
  <c r="U4002" i="1"/>
  <c r="V2704" i="1"/>
  <c r="U2704" i="1"/>
  <c r="V2702" i="1"/>
  <c r="U2702" i="1"/>
  <c r="V2700" i="1"/>
  <c r="U2700" i="1"/>
  <c r="V2698" i="1"/>
  <c r="U2698" i="1"/>
  <c r="V2696" i="1"/>
  <c r="U2696" i="1"/>
  <c r="V2694" i="1"/>
  <c r="U2694" i="1"/>
  <c r="V2692" i="1"/>
  <c r="U2692" i="1"/>
  <c r="V2690" i="1"/>
  <c r="U2690" i="1"/>
  <c r="V2688" i="1"/>
  <c r="U2688" i="1"/>
  <c r="V2686" i="1"/>
  <c r="U2686" i="1"/>
  <c r="V2684" i="1"/>
  <c r="U2684" i="1"/>
  <c r="V2682" i="1"/>
  <c r="U2682" i="1"/>
  <c r="V2680" i="1"/>
  <c r="U2680" i="1"/>
  <c r="V2678" i="1"/>
  <c r="U2678" i="1"/>
  <c r="V2676" i="1"/>
  <c r="U2676" i="1"/>
  <c r="V2674" i="1"/>
  <c r="U2674" i="1"/>
  <c r="V2672" i="1"/>
  <c r="U2672" i="1"/>
  <c r="V2670" i="1"/>
  <c r="U2670" i="1"/>
  <c r="V2668" i="1"/>
  <c r="U2668" i="1"/>
  <c r="V2666" i="1"/>
  <c r="U2666" i="1"/>
  <c r="V2664" i="1"/>
  <c r="U2664" i="1"/>
  <c r="V2662" i="1"/>
  <c r="U2662" i="1"/>
  <c r="V2660" i="1"/>
  <c r="U2660" i="1"/>
  <c r="V2658" i="1"/>
  <c r="U2658" i="1"/>
  <c r="V2656" i="1"/>
  <c r="U2656" i="1"/>
  <c r="V2654" i="1"/>
  <c r="U2654" i="1"/>
  <c r="V2652" i="1"/>
  <c r="U2652" i="1"/>
  <c r="V2650" i="1"/>
  <c r="U2650" i="1"/>
  <c r="V2648" i="1"/>
  <c r="U2648" i="1"/>
  <c r="V2646" i="1"/>
  <c r="U2646" i="1"/>
  <c r="V2644" i="1"/>
  <c r="U2644" i="1"/>
  <c r="V2642" i="1"/>
  <c r="U2642" i="1"/>
  <c r="V2640" i="1"/>
  <c r="U2640" i="1"/>
  <c r="V2638" i="1"/>
  <c r="U2638" i="1"/>
  <c r="V2636" i="1"/>
  <c r="U2636" i="1"/>
  <c r="V2634" i="1"/>
  <c r="U2634" i="1"/>
  <c r="V2632" i="1"/>
  <c r="U2632" i="1"/>
  <c r="V2630" i="1"/>
  <c r="U2630" i="1"/>
  <c r="V2628" i="1"/>
  <c r="U2628" i="1"/>
  <c r="V2626" i="1"/>
  <c r="U2626" i="1"/>
  <c r="V2624" i="1"/>
  <c r="U2624" i="1"/>
  <c r="V2622" i="1"/>
  <c r="U2622" i="1"/>
  <c r="V2620" i="1"/>
  <c r="U2620" i="1"/>
  <c r="V2618" i="1"/>
  <c r="U2618" i="1"/>
  <c r="V2616" i="1"/>
  <c r="U2616" i="1"/>
  <c r="V2614" i="1"/>
  <c r="U2614" i="1"/>
  <c r="V2612" i="1"/>
  <c r="U2612" i="1"/>
  <c r="V4001" i="1"/>
  <c r="U4001" i="1"/>
  <c r="V2609" i="1"/>
  <c r="U2609" i="1"/>
  <c r="V2607" i="1"/>
  <c r="U2607" i="1"/>
  <c r="V2605" i="1"/>
  <c r="U2605" i="1"/>
  <c r="V2603" i="1"/>
  <c r="U2603" i="1"/>
  <c r="V2601" i="1"/>
  <c r="U2601" i="1"/>
  <c r="V2599" i="1"/>
  <c r="U2599" i="1"/>
  <c r="V2597" i="1"/>
  <c r="U2597" i="1"/>
  <c r="V2595" i="1"/>
  <c r="U2595" i="1"/>
  <c r="V2593" i="1"/>
  <c r="U2593" i="1"/>
  <c r="V2591" i="1"/>
  <c r="U2591" i="1"/>
  <c r="V2589" i="1"/>
  <c r="U2589" i="1"/>
  <c r="V2587" i="1"/>
  <c r="U2587" i="1"/>
  <c r="V2585" i="1"/>
  <c r="U2585" i="1"/>
  <c r="V2583" i="1"/>
  <c r="U2583" i="1"/>
  <c r="V2581" i="1"/>
  <c r="U2581" i="1"/>
  <c r="V2579" i="1"/>
  <c r="U2579" i="1"/>
  <c r="V2577" i="1"/>
  <c r="U2577" i="1"/>
  <c r="V2575" i="1"/>
  <c r="U2575" i="1"/>
  <c r="V2573" i="1"/>
  <c r="U2573" i="1"/>
  <c r="V2571" i="1"/>
  <c r="U2571" i="1"/>
  <c r="V2569" i="1"/>
  <c r="U2569" i="1"/>
  <c r="V2567" i="1"/>
  <c r="U2567" i="1"/>
  <c r="V2565" i="1"/>
  <c r="U2565" i="1"/>
  <c r="V2563" i="1"/>
  <c r="U2563" i="1"/>
  <c r="V2561" i="1"/>
  <c r="U2561" i="1"/>
  <c r="V2559" i="1"/>
  <c r="U2559" i="1"/>
  <c r="V2557" i="1"/>
  <c r="U2557" i="1"/>
  <c r="V2555" i="1"/>
  <c r="U2555" i="1"/>
  <c r="V2553" i="1"/>
  <c r="U2553" i="1"/>
  <c r="V2551" i="1"/>
  <c r="U2551" i="1"/>
  <c r="V2549" i="1"/>
  <c r="U2549" i="1"/>
  <c r="V2547" i="1"/>
  <c r="U2547" i="1"/>
  <c r="V2545" i="1"/>
  <c r="U2545" i="1"/>
  <c r="V3999" i="1"/>
  <c r="U3999" i="1"/>
  <c r="V3997" i="1"/>
  <c r="U3997" i="1"/>
  <c r="V2543" i="1"/>
  <c r="U2543" i="1"/>
  <c r="V2541" i="1"/>
  <c r="U2541" i="1"/>
  <c r="V2539" i="1"/>
  <c r="U2539" i="1"/>
  <c r="V2537" i="1"/>
  <c r="U2537" i="1"/>
  <c r="V2535" i="1"/>
  <c r="U2535" i="1"/>
  <c r="V2533" i="1"/>
  <c r="U2533" i="1"/>
  <c r="V2531" i="1"/>
  <c r="U2531" i="1"/>
  <c r="V2529" i="1"/>
  <c r="U2529" i="1"/>
  <c r="V2527" i="1"/>
  <c r="U2527" i="1"/>
  <c r="V2525" i="1"/>
  <c r="U2525" i="1"/>
  <c r="V2523" i="1"/>
  <c r="U2523" i="1"/>
  <c r="V2521" i="1"/>
  <c r="U2521" i="1"/>
  <c r="V2519" i="1"/>
  <c r="U2519" i="1"/>
  <c r="V2517" i="1"/>
  <c r="U2517" i="1"/>
  <c r="V2515" i="1"/>
  <c r="U2515" i="1"/>
  <c r="V2513" i="1"/>
  <c r="U2513" i="1"/>
  <c r="V2511" i="1"/>
  <c r="U2511" i="1"/>
  <c r="V2509" i="1"/>
  <c r="U2509" i="1"/>
  <c r="V2507" i="1"/>
  <c r="U2507" i="1"/>
  <c r="V2505" i="1"/>
  <c r="U2505" i="1"/>
  <c r="V2503" i="1"/>
  <c r="U2503" i="1"/>
  <c r="V2501" i="1"/>
  <c r="U2501" i="1"/>
  <c r="V2499" i="1"/>
  <c r="U2499" i="1"/>
  <c r="V2497" i="1"/>
  <c r="U2497" i="1"/>
  <c r="V2495" i="1"/>
  <c r="U2495" i="1"/>
  <c r="V2493" i="1"/>
  <c r="U2493" i="1"/>
  <c r="V2491" i="1"/>
  <c r="U2491" i="1"/>
  <c r="V2489" i="1"/>
  <c r="U2489" i="1"/>
  <c r="V2487" i="1"/>
  <c r="U2487" i="1"/>
  <c r="V2485" i="1"/>
  <c r="U2485" i="1"/>
  <c r="V2483" i="1"/>
  <c r="U2483" i="1"/>
  <c r="V2481" i="1"/>
  <c r="U2481" i="1"/>
  <c r="V2479" i="1"/>
  <c r="U2479" i="1"/>
  <c r="V2477" i="1"/>
  <c r="U2477" i="1"/>
  <c r="V2475" i="1"/>
  <c r="U2475" i="1"/>
  <c r="V2473" i="1"/>
  <c r="U2473" i="1"/>
  <c r="V2471" i="1"/>
  <c r="U2471" i="1"/>
  <c r="V2469" i="1"/>
  <c r="U2469" i="1"/>
  <c r="V2467" i="1"/>
  <c r="U2467" i="1"/>
  <c r="V2465" i="1"/>
  <c r="U2465" i="1"/>
  <c r="V2463" i="1"/>
  <c r="U2463" i="1"/>
  <c r="V2461" i="1"/>
  <c r="U2461" i="1"/>
  <c r="V2459" i="1"/>
  <c r="U2459" i="1"/>
  <c r="V2457" i="1"/>
  <c r="U2457" i="1"/>
  <c r="V2455" i="1"/>
  <c r="U2455" i="1"/>
  <c r="V2453" i="1"/>
  <c r="U2453" i="1"/>
  <c r="V2451" i="1"/>
  <c r="U2451" i="1"/>
  <c r="V2449" i="1"/>
  <c r="U2449" i="1"/>
  <c r="V2447" i="1"/>
  <c r="U2447" i="1"/>
  <c r="V2445" i="1"/>
  <c r="U2445" i="1"/>
  <c r="V2443" i="1"/>
  <c r="U2443" i="1"/>
  <c r="V2441" i="1"/>
  <c r="U2441" i="1"/>
  <c r="V2439" i="1"/>
  <c r="U2439" i="1"/>
  <c r="V2437" i="1"/>
  <c r="U2437" i="1"/>
  <c r="V2435" i="1"/>
  <c r="U2435" i="1"/>
  <c r="V2433" i="1"/>
  <c r="U2433" i="1"/>
  <c r="V2431" i="1"/>
  <c r="U2431" i="1"/>
  <c r="V2429" i="1"/>
  <c r="U2429" i="1"/>
  <c r="V2427" i="1"/>
  <c r="U2427" i="1"/>
  <c r="V2425" i="1"/>
  <c r="U2425" i="1"/>
  <c r="V2423" i="1"/>
  <c r="U2423" i="1"/>
  <c r="V2421" i="1"/>
  <c r="U2421" i="1"/>
  <c r="V2419" i="1"/>
  <c r="U2419" i="1"/>
  <c r="V2417" i="1"/>
  <c r="U2417" i="1"/>
  <c r="V2415" i="1"/>
  <c r="U2415" i="1"/>
  <c r="V2413" i="1"/>
  <c r="U2413" i="1"/>
  <c r="V2411" i="1"/>
  <c r="U2411" i="1"/>
  <c r="V2409" i="1"/>
  <c r="U2409" i="1"/>
  <c r="V2407" i="1"/>
  <c r="U2407" i="1"/>
  <c r="V2405" i="1"/>
  <c r="U2405" i="1"/>
  <c r="V2403" i="1"/>
  <c r="U2403" i="1"/>
  <c r="V2401" i="1"/>
  <c r="U2401" i="1"/>
  <c r="V2399" i="1"/>
  <c r="U2399" i="1"/>
  <c r="V2397" i="1"/>
  <c r="U2397" i="1"/>
  <c r="V2395" i="1"/>
  <c r="U2395" i="1"/>
  <c r="V2393" i="1"/>
  <c r="U2393" i="1"/>
  <c r="V2391" i="1"/>
  <c r="U2391" i="1"/>
  <c r="V2389" i="1"/>
  <c r="U2389" i="1"/>
  <c r="V2387" i="1"/>
  <c r="U2387" i="1"/>
  <c r="V2385" i="1"/>
  <c r="U2385" i="1"/>
  <c r="V2383" i="1"/>
  <c r="U2383" i="1"/>
  <c r="V2381" i="1"/>
  <c r="U2381" i="1"/>
  <c r="V2379" i="1"/>
  <c r="U2379" i="1"/>
  <c r="V2377" i="1"/>
  <c r="U2377" i="1"/>
  <c r="V2375" i="1"/>
  <c r="U2375" i="1"/>
  <c r="V2373" i="1"/>
  <c r="U2373" i="1"/>
  <c r="V2371" i="1"/>
  <c r="U2371" i="1"/>
  <c r="V2369" i="1"/>
  <c r="U2369" i="1"/>
  <c r="V2367" i="1"/>
  <c r="U2367" i="1"/>
  <c r="V2365" i="1"/>
  <c r="U2365" i="1"/>
  <c r="V2363" i="1"/>
  <c r="U2363" i="1"/>
  <c r="V2361" i="1"/>
  <c r="U2361" i="1"/>
  <c r="V2359" i="1"/>
  <c r="U2359" i="1"/>
  <c r="V2357" i="1"/>
  <c r="U2357" i="1"/>
  <c r="V2355" i="1"/>
  <c r="U2355" i="1"/>
  <c r="V2353" i="1"/>
  <c r="U2353" i="1"/>
  <c r="V2351" i="1"/>
  <c r="U2351" i="1"/>
  <c r="V2349" i="1"/>
  <c r="U2349" i="1"/>
  <c r="V2347" i="1"/>
  <c r="U2347" i="1"/>
  <c r="V2345" i="1"/>
  <c r="U2345" i="1"/>
  <c r="V2343" i="1"/>
  <c r="U2343" i="1"/>
  <c r="V2341" i="1"/>
  <c r="U2341" i="1"/>
  <c r="V2339" i="1"/>
  <c r="U2339" i="1"/>
  <c r="V2337" i="1"/>
  <c r="U2337" i="1"/>
  <c r="V2335" i="1"/>
  <c r="U2335" i="1"/>
  <c r="V2333" i="1"/>
  <c r="U2333" i="1"/>
  <c r="V2331" i="1"/>
  <c r="U2331" i="1"/>
  <c r="V2329" i="1"/>
  <c r="U2329" i="1"/>
  <c r="V2327" i="1"/>
  <c r="U2327" i="1"/>
  <c r="V2325" i="1"/>
  <c r="U2325" i="1"/>
  <c r="V2323" i="1"/>
  <c r="U2323" i="1"/>
  <c r="V2321" i="1"/>
  <c r="U2321" i="1"/>
  <c r="V2319" i="1"/>
  <c r="U2319" i="1"/>
  <c r="V2317" i="1"/>
  <c r="U2317" i="1"/>
  <c r="V2315" i="1"/>
  <c r="U2315" i="1"/>
  <c r="V2313" i="1"/>
  <c r="U2313" i="1"/>
  <c r="V2311" i="1"/>
  <c r="U2311" i="1"/>
  <c r="V2309" i="1"/>
  <c r="U2309" i="1"/>
  <c r="V2307" i="1"/>
  <c r="U2307" i="1"/>
  <c r="V2305" i="1"/>
  <c r="U2305" i="1"/>
  <c r="V2303" i="1"/>
  <c r="U2303" i="1"/>
  <c r="V2301" i="1"/>
  <c r="U2301" i="1"/>
  <c r="V2299" i="1"/>
  <c r="U2299" i="1"/>
  <c r="V2297" i="1"/>
  <c r="U2297" i="1"/>
  <c r="V2295" i="1"/>
  <c r="U2295" i="1"/>
  <c r="V2293" i="1"/>
  <c r="U2293" i="1"/>
  <c r="V2291" i="1"/>
  <c r="U2291" i="1"/>
  <c r="V2289" i="1"/>
  <c r="U2289" i="1"/>
  <c r="V2287" i="1"/>
  <c r="U2287" i="1"/>
  <c r="V2285" i="1"/>
  <c r="U2285" i="1"/>
  <c r="V2283" i="1"/>
  <c r="U2283" i="1"/>
  <c r="V3995" i="1"/>
  <c r="U3995" i="1"/>
  <c r="V3993" i="1"/>
  <c r="U3993" i="1"/>
  <c r="V3991" i="1"/>
  <c r="U3991" i="1"/>
  <c r="V3989" i="1"/>
  <c r="U3989" i="1"/>
  <c r="V3987" i="1"/>
  <c r="U3987" i="1"/>
  <c r="V3985" i="1"/>
  <c r="U3985" i="1"/>
  <c r="V2282" i="1"/>
  <c r="U2282" i="1"/>
  <c r="V2280" i="1"/>
  <c r="U2280" i="1"/>
  <c r="V2279" i="1"/>
  <c r="U2279" i="1"/>
  <c r="V2277" i="1"/>
  <c r="U2277" i="1"/>
  <c r="V2275" i="1"/>
  <c r="U2275" i="1"/>
  <c r="V2273" i="1"/>
  <c r="U2273" i="1"/>
  <c r="V2271" i="1"/>
  <c r="U2271" i="1"/>
  <c r="V2269" i="1"/>
  <c r="U2269" i="1"/>
  <c r="V2267" i="1"/>
  <c r="U2267" i="1"/>
  <c r="V2265" i="1"/>
  <c r="U2265" i="1"/>
  <c r="V2263" i="1"/>
  <c r="U2263" i="1"/>
  <c r="V2261" i="1"/>
  <c r="U2261" i="1"/>
  <c r="V2259" i="1"/>
  <c r="U2259" i="1"/>
  <c r="V2257" i="1"/>
  <c r="U2257" i="1"/>
  <c r="V2255" i="1"/>
  <c r="U2255" i="1"/>
  <c r="V3982" i="1"/>
  <c r="U3982" i="1"/>
  <c r="V3980" i="1"/>
  <c r="U3980" i="1"/>
  <c r="V3978" i="1"/>
  <c r="U3978" i="1"/>
  <c r="V2253" i="1"/>
  <c r="U2253" i="1"/>
  <c r="V2251" i="1"/>
  <c r="U2251" i="1"/>
  <c r="V2249" i="1"/>
  <c r="U2249" i="1"/>
  <c r="V2247" i="1"/>
  <c r="U2247" i="1"/>
  <c r="V2245" i="1"/>
  <c r="U2245" i="1"/>
  <c r="V2243" i="1"/>
  <c r="U2243" i="1"/>
  <c r="V2241" i="1"/>
  <c r="U2241" i="1"/>
  <c r="V2239" i="1"/>
  <c r="U2239" i="1"/>
  <c r="V2237" i="1"/>
  <c r="U2237" i="1"/>
  <c r="V2235" i="1"/>
  <c r="U2235" i="1"/>
  <c r="V2233" i="1"/>
  <c r="U2233" i="1"/>
  <c r="V2231" i="1"/>
  <c r="U2231" i="1"/>
  <c r="V3975" i="1"/>
  <c r="U3975" i="1"/>
  <c r="V3973" i="1"/>
  <c r="U3973" i="1"/>
  <c r="V2229" i="1"/>
  <c r="U2229" i="1"/>
  <c r="V2227" i="1"/>
  <c r="U2227" i="1"/>
  <c r="V2225" i="1"/>
  <c r="U2225" i="1"/>
  <c r="V2223" i="1"/>
  <c r="U2223" i="1"/>
  <c r="V2221" i="1"/>
  <c r="U2221" i="1"/>
  <c r="V2219" i="1"/>
  <c r="U2219" i="1"/>
  <c r="V2217" i="1"/>
  <c r="U2217" i="1"/>
  <c r="V2215" i="1"/>
  <c r="U2215" i="1"/>
  <c r="V2213" i="1"/>
  <c r="U2213" i="1"/>
  <c r="V2211" i="1"/>
  <c r="U2211" i="1"/>
  <c r="V3972" i="1"/>
  <c r="U3972" i="1"/>
  <c r="V3970" i="1"/>
  <c r="U3970" i="1"/>
  <c r="V3968" i="1"/>
  <c r="U3968" i="1"/>
  <c r="V2209" i="1"/>
  <c r="U2209" i="1"/>
  <c r="V3965" i="1"/>
  <c r="U3965" i="1"/>
  <c r="V3963" i="1"/>
  <c r="U3963" i="1"/>
  <c r="V3961" i="1"/>
  <c r="U3961" i="1"/>
  <c r="V3959" i="1"/>
  <c r="U3959" i="1"/>
  <c r="V3957" i="1"/>
  <c r="U3957" i="1"/>
  <c r="V3955" i="1"/>
  <c r="U3955" i="1"/>
  <c r="V3953" i="1"/>
  <c r="U3953" i="1"/>
  <c r="V2207" i="1"/>
  <c r="U2207" i="1"/>
  <c r="V2205" i="1"/>
  <c r="U2205" i="1"/>
  <c r="V2203" i="1"/>
  <c r="U2203" i="1"/>
  <c r="V2201" i="1"/>
  <c r="U2201" i="1"/>
  <c r="V2199" i="1"/>
  <c r="U2199" i="1"/>
  <c r="V2197" i="1"/>
  <c r="U2197" i="1"/>
  <c r="V2195" i="1"/>
  <c r="U2195" i="1"/>
  <c r="V2193" i="1"/>
  <c r="U2193" i="1"/>
  <c r="V2191" i="1"/>
  <c r="U2191" i="1"/>
  <c r="V2189" i="1"/>
  <c r="U2189" i="1"/>
  <c r="V2187" i="1"/>
  <c r="U2187" i="1"/>
  <c r="V2185" i="1"/>
  <c r="U2185" i="1"/>
  <c r="V2183" i="1"/>
  <c r="U2183" i="1"/>
  <c r="V2181" i="1"/>
  <c r="U2181" i="1"/>
  <c r="V2179" i="1"/>
  <c r="U2179" i="1"/>
  <c r="V2177" i="1"/>
  <c r="U2177" i="1"/>
  <c r="V2175" i="1"/>
  <c r="U2175" i="1"/>
  <c r="V2173" i="1"/>
  <c r="U2173" i="1"/>
  <c r="V2171" i="1"/>
  <c r="U2171" i="1"/>
  <c r="V2169" i="1"/>
  <c r="U2169" i="1"/>
  <c r="V2167" i="1"/>
  <c r="U2167" i="1"/>
  <c r="V2165" i="1"/>
  <c r="U2165" i="1"/>
  <c r="V2163" i="1"/>
  <c r="U2163" i="1"/>
  <c r="V2161" i="1"/>
  <c r="U2161" i="1"/>
  <c r="V2159" i="1"/>
  <c r="U2159" i="1"/>
  <c r="V2157" i="1"/>
  <c r="U2157" i="1"/>
  <c r="V2155" i="1"/>
  <c r="U2155" i="1"/>
  <c r="V2153" i="1"/>
  <c r="U2153" i="1"/>
  <c r="V2151" i="1"/>
  <c r="U2151" i="1"/>
  <c r="V2149" i="1"/>
  <c r="U2149" i="1"/>
  <c r="V2147" i="1"/>
  <c r="U2147" i="1"/>
  <c r="V2145" i="1"/>
  <c r="U2145" i="1"/>
  <c r="V2143" i="1"/>
  <c r="U2143" i="1"/>
  <c r="V2141" i="1"/>
  <c r="U2141" i="1"/>
  <c r="V2139" i="1"/>
  <c r="U2139" i="1"/>
  <c r="V2137" i="1"/>
  <c r="U2137" i="1"/>
  <c r="V2135" i="1"/>
  <c r="U2135" i="1"/>
  <c r="V2133" i="1"/>
  <c r="U2133" i="1"/>
  <c r="V2131" i="1"/>
  <c r="U2131" i="1"/>
  <c r="V2129" i="1"/>
  <c r="U2129" i="1"/>
  <c r="V2127" i="1"/>
  <c r="U2127" i="1"/>
  <c r="V2125" i="1"/>
  <c r="U2125" i="1"/>
  <c r="V2123" i="1"/>
  <c r="U2123" i="1"/>
  <c r="V2121" i="1"/>
  <c r="U2121" i="1"/>
  <c r="V2119" i="1"/>
  <c r="U2119" i="1"/>
  <c r="V2117" i="1"/>
  <c r="U2117" i="1"/>
  <c r="V2115" i="1"/>
  <c r="U2115" i="1"/>
  <c r="V2113" i="1"/>
  <c r="U2113" i="1"/>
  <c r="V2111" i="1"/>
  <c r="U2111" i="1"/>
  <c r="V2109" i="1"/>
  <c r="U2109" i="1"/>
  <c r="V2107" i="1"/>
  <c r="U2107" i="1"/>
  <c r="V2105" i="1"/>
  <c r="U2105" i="1"/>
  <c r="V2103" i="1"/>
  <c r="U2103" i="1"/>
  <c r="V2101" i="1"/>
  <c r="U2101" i="1"/>
  <c r="V2099" i="1"/>
  <c r="U2099" i="1"/>
  <c r="V2097" i="1"/>
  <c r="U2097" i="1"/>
  <c r="V2095" i="1"/>
  <c r="U2095" i="1"/>
  <c r="V2093" i="1"/>
  <c r="U2093" i="1"/>
  <c r="V2091" i="1"/>
  <c r="U2091" i="1"/>
  <c r="V2089" i="1"/>
  <c r="U2089" i="1"/>
  <c r="V2087" i="1"/>
  <c r="U2087" i="1"/>
  <c r="V2085" i="1"/>
  <c r="U2085" i="1"/>
  <c r="V2083" i="1"/>
  <c r="U2083" i="1"/>
  <c r="V2081" i="1"/>
  <c r="U2081" i="1"/>
  <c r="V2079" i="1"/>
  <c r="U2079" i="1"/>
  <c r="V2077" i="1"/>
  <c r="U2077" i="1"/>
  <c r="V2075" i="1"/>
  <c r="U2075" i="1"/>
  <c r="V2073" i="1"/>
  <c r="U2073" i="1"/>
  <c r="V2071" i="1"/>
  <c r="U2071" i="1"/>
  <c r="V2069" i="1"/>
  <c r="U2069" i="1"/>
  <c r="V2067" i="1"/>
  <c r="U2067" i="1"/>
  <c r="V2065" i="1"/>
  <c r="U2065" i="1"/>
  <c r="V2063" i="1"/>
  <c r="U2063" i="1"/>
  <c r="V2061" i="1"/>
  <c r="U2061" i="1"/>
  <c r="V2059" i="1"/>
  <c r="U2059" i="1"/>
  <c r="V2057" i="1"/>
  <c r="U2057" i="1"/>
  <c r="V2055" i="1"/>
  <c r="U2055" i="1"/>
  <c r="V2053" i="1"/>
  <c r="U2053" i="1"/>
  <c r="V2051" i="1"/>
  <c r="U2051" i="1"/>
  <c r="V2049" i="1"/>
  <c r="U2049" i="1"/>
  <c r="V2047" i="1"/>
  <c r="U2047" i="1"/>
  <c r="V2045" i="1"/>
  <c r="U2045" i="1"/>
  <c r="V2043" i="1"/>
  <c r="U2043" i="1"/>
  <c r="V2041" i="1"/>
  <c r="U2041" i="1"/>
  <c r="V2039" i="1"/>
  <c r="U2039" i="1"/>
  <c r="V2037" i="1"/>
  <c r="U2037" i="1"/>
  <c r="V2035" i="1"/>
  <c r="U2035" i="1"/>
  <c r="V2033" i="1"/>
  <c r="U2033" i="1"/>
  <c r="V2031" i="1"/>
  <c r="U2031" i="1"/>
  <c r="V2029" i="1"/>
  <c r="U2029" i="1"/>
  <c r="V2027" i="1"/>
  <c r="U2027" i="1"/>
  <c r="V2025" i="1"/>
  <c r="U2025" i="1"/>
  <c r="V2023" i="1"/>
  <c r="U2023" i="1"/>
  <c r="V2021" i="1"/>
  <c r="U2021" i="1"/>
  <c r="V2019" i="1"/>
  <c r="U2019" i="1"/>
  <c r="V2017" i="1"/>
  <c r="U2017" i="1"/>
  <c r="V2015" i="1"/>
  <c r="U2015" i="1"/>
  <c r="V2013" i="1"/>
  <c r="U2013" i="1"/>
  <c r="V2011" i="1"/>
  <c r="U2011" i="1"/>
  <c r="V2009" i="1"/>
  <c r="U2009" i="1"/>
  <c r="V2007" i="1"/>
  <c r="U2007" i="1"/>
  <c r="V2005" i="1"/>
  <c r="U2005" i="1"/>
  <c r="V2003" i="1"/>
  <c r="U2003" i="1"/>
  <c r="V2001" i="1"/>
  <c r="U2001" i="1"/>
  <c r="V1999" i="1"/>
  <c r="U1999" i="1"/>
  <c r="V1997" i="1"/>
  <c r="U1997" i="1"/>
  <c r="V1995" i="1"/>
  <c r="U1995" i="1"/>
  <c r="V1993" i="1"/>
  <c r="U1993" i="1"/>
  <c r="V1991" i="1"/>
  <c r="U1991" i="1"/>
  <c r="V1989" i="1"/>
  <c r="U1989" i="1"/>
  <c r="V1987" i="1"/>
  <c r="U1987" i="1"/>
  <c r="V1985" i="1"/>
  <c r="U1985" i="1"/>
  <c r="V1983" i="1"/>
  <c r="U1983" i="1"/>
  <c r="V1981" i="1"/>
  <c r="U1981" i="1"/>
  <c r="V1979" i="1"/>
  <c r="U1979" i="1"/>
  <c r="V1977" i="1"/>
  <c r="U1977" i="1"/>
  <c r="V1975" i="1"/>
  <c r="U1975" i="1"/>
  <c r="V1973" i="1"/>
  <c r="U1973" i="1"/>
  <c r="V1971" i="1"/>
  <c r="U1971" i="1"/>
  <c r="V1969" i="1"/>
  <c r="U1969" i="1"/>
  <c r="V1967" i="1"/>
  <c r="U1967" i="1"/>
  <c r="V1965" i="1"/>
  <c r="U1965" i="1"/>
  <c r="V1963" i="1"/>
  <c r="U1963" i="1"/>
  <c r="V1961" i="1"/>
  <c r="U1961" i="1"/>
  <c r="V1959" i="1"/>
  <c r="U1959" i="1"/>
  <c r="V1957" i="1"/>
  <c r="U1957" i="1"/>
  <c r="V1955" i="1"/>
  <c r="U1955" i="1"/>
  <c r="V1953" i="1"/>
  <c r="U1953" i="1"/>
  <c r="V1951" i="1"/>
  <c r="U1951" i="1"/>
  <c r="V1949" i="1"/>
  <c r="U1949" i="1"/>
  <c r="V3951" i="1"/>
  <c r="U3951" i="1"/>
  <c r="V3949" i="1"/>
  <c r="U3949" i="1"/>
  <c r="V3947" i="1"/>
  <c r="U3947" i="1"/>
  <c r="V3945" i="1"/>
  <c r="U3945" i="1"/>
  <c r="V3943" i="1"/>
  <c r="U3943" i="1"/>
  <c r="V3941" i="1"/>
  <c r="U3941" i="1"/>
  <c r="V3939" i="1"/>
  <c r="U3939" i="1"/>
  <c r="V1947" i="1"/>
  <c r="U1947" i="1"/>
  <c r="V1945" i="1"/>
  <c r="U1945" i="1"/>
  <c r="V1943" i="1"/>
  <c r="U1943" i="1"/>
  <c r="V3937" i="1"/>
  <c r="U3937" i="1"/>
  <c r="V3935" i="1"/>
  <c r="U3935" i="1"/>
  <c r="V3933" i="1"/>
  <c r="U3933" i="1"/>
  <c r="V3931" i="1"/>
  <c r="U3931" i="1"/>
  <c r="V3929" i="1"/>
  <c r="U3929" i="1"/>
  <c r="V3927" i="1"/>
  <c r="U3927" i="1"/>
  <c r="V3925" i="1"/>
  <c r="U3925" i="1"/>
  <c r="V3923" i="1"/>
  <c r="U3923" i="1"/>
  <c r="V3921" i="1"/>
  <c r="U3921" i="1"/>
  <c r="V3919" i="1"/>
  <c r="U3919" i="1"/>
  <c r="V1941" i="1"/>
  <c r="U1941" i="1"/>
  <c r="V1939" i="1"/>
  <c r="U1939" i="1"/>
  <c r="V1937" i="1"/>
  <c r="U1937" i="1"/>
  <c r="V1935" i="1"/>
  <c r="U1935" i="1"/>
  <c r="V1933" i="1"/>
  <c r="U1933" i="1"/>
  <c r="V1931" i="1"/>
  <c r="U1931" i="1"/>
  <c r="V1929" i="1"/>
  <c r="U1929" i="1"/>
  <c r="V1927" i="1"/>
  <c r="U1927" i="1"/>
  <c r="V1925" i="1"/>
  <c r="U1925" i="1"/>
  <c r="V1923" i="1"/>
  <c r="U1923" i="1"/>
  <c r="V1921" i="1"/>
  <c r="U1921" i="1"/>
  <c r="V1919" i="1"/>
  <c r="U1919" i="1"/>
  <c r="V1917" i="1"/>
  <c r="U1917" i="1"/>
  <c r="V1915" i="1"/>
  <c r="U1915" i="1"/>
  <c r="V1913" i="1"/>
  <c r="U1913" i="1"/>
  <c r="V1911" i="1"/>
  <c r="U1911" i="1"/>
  <c r="V1909" i="1"/>
  <c r="U1909" i="1"/>
  <c r="V1907" i="1"/>
  <c r="U1907" i="1"/>
  <c r="V1905" i="1"/>
  <c r="U1905" i="1"/>
  <c r="V1903" i="1"/>
  <c r="U1903" i="1"/>
  <c r="V1901" i="1"/>
  <c r="U1901" i="1"/>
  <c r="V1899" i="1"/>
  <c r="U1899" i="1"/>
  <c r="V1897" i="1"/>
  <c r="U1897" i="1"/>
  <c r="V1895" i="1"/>
  <c r="U1895" i="1"/>
  <c r="V1893" i="1"/>
  <c r="U1893" i="1"/>
  <c r="V1891" i="1"/>
  <c r="U1891" i="1"/>
  <c r="V1889" i="1"/>
  <c r="U1889" i="1"/>
  <c r="V1887" i="1"/>
  <c r="U1887" i="1"/>
  <c r="V1885" i="1"/>
  <c r="U1885" i="1"/>
  <c r="V1883" i="1"/>
  <c r="U1883" i="1"/>
  <c r="V1881" i="1"/>
  <c r="U1881" i="1"/>
  <c r="V1879" i="1"/>
  <c r="U1879" i="1"/>
  <c r="V1877" i="1"/>
  <c r="U1877" i="1"/>
  <c r="V1875" i="1"/>
  <c r="U1875" i="1"/>
  <c r="V1873" i="1"/>
  <c r="U1873" i="1"/>
  <c r="V1871" i="1"/>
  <c r="U1871" i="1"/>
  <c r="V1869" i="1"/>
  <c r="U1869" i="1"/>
  <c r="V1867" i="1"/>
  <c r="U1867" i="1"/>
  <c r="V1865" i="1"/>
  <c r="U1865" i="1"/>
  <c r="V1863" i="1"/>
  <c r="U1863" i="1"/>
  <c r="V1861" i="1"/>
  <c r="U1861" i="1"/>
  <c r="V1859" i="1"/>
  <c r="U1859" i="1"/>
  <c r="V1857" i="1"/>
  <c r="U1857" i="1"/>
  <c r="V1855" i="1"/>
  <c r="U1855" i="1"/>
  <c r="V1853" i="1"/>
  <c r="U1853" i="1"/>
  <c r="V1851" i="1"/>
  <c r="U1851" i="1"/>
  <c r="V1849" i="1"/>
  <c r="U1849" i="1"/>
  <c r="V1847" i="1"/>
  <c r="U1847" i="1"/>
  <c r="V1845" i="1"/>
  <c r="U1845" i="1"/>
  <c r="V1843" i="1"/>
  <c r="U1843" i="1"/>
  <c r="V3918" i="1"/>
  <c r="U3918" i="1"/>
  <c r="V1840" i="1"/>
  <c r="U1840" i="1"/>
  <c r="V1838" i="1"/>
  <c r="U1838" i="1"/>
  <c r="V1836" i="1"/>
  <c r="U1836" i="1"/>
  <c r="V1834" i="1"/>
  <c r="U1834" i="1"/>
  <c r="V1832" i="1"/>
  <c r="U1832" i="1"/>
  <c r="V3917" i="1"/>
  <c r="U3917" i="1"/>
  <c r="V1829" i="1"/>
  <c r="U1829" i="1"/>
  <c r="V1828" i="1"/>
  <c r="U1828" i="1"/>
  <c r="V1826" i="1"/>
  <c r="U1826" i="1"/>
  <c r="V1824" i="1"/>
  <c r="U1824" i="1"/>
  <c r="V1822" i="1"/>
  <c r="U1822" i="1"/>
  <c r="V1820" i="1"/>
  <c r="U1820" i="1"/>
  <c r="V1818" i="1"/>
  <c r="U1818" i="1"/>
  <c r="V1816" i="1"/>
  <c r="U1816" i="1"/>
  <c r="V1814" i="1"/>
  <c r="U1814" i="1"/>
  <c r="V1812" i="1"/>
  <c r="U1812" i="1"/>
  <c r="V1810" i="1"/>
  <c r="U1810" i="1"/>
  <c r="V1808" i="1"/>
  <c r="U1808" i="1"/>
  <c r="V1806" i="1"/>
  <c r="U1806" i="1"/>
  <c r="V1804" i="1"/>
  <c r="U1804" i="1"/>
  <c r="V1802" i="1"/>
  <c r="U1802" i="1"/>
  <c r="V1800" i="1"/>
  <c r="U1800" i="1"/>
  <c r="V1798" i="1"/>
  <c r="U1798" i="1"/>
  <c r="V1796" i="1"/>
  <c r="U1796" i="1"/>
  <c r="V1794" i="1"/>
  <c r="U1794" i="1"/>
  <c r="V1792" i="1"/>
  <c r="U1792" i="1"/>
  <c r="V1790" i="1"/>
  <c r="U1790" i="1"/>
  <c r="V1788" i="1"/>
  <c r="U1788" i="1"/>
  <c r="V1786" i="1"/>
  <c r="U1786" i="1"/>
  <c r="V1784" i="1"/>
  <c r="U1784" i="1"/>
  <c r="V1782" i="1"/>
  <c r="U1782" i="1"/>
  <c r="V1780" i="1"/>
  <c r="U1780" i="1"/>
  <c r="V1778" i="1"/>
  <c r="U1778" i="1"/>
  <c r="V1776" i="1"/>
  <c r="U1776" i="1"/>
  <c r="V1774" i="1"/>
  <c r="U1774" i="1"/>
  <c r="V1772" i="1"/>
  <c r="U1772" i="1"/>
  <c r="V1770" i="1"/>
  <c r="U1770" i="1"/>
  <c r="V1768" i="1"/>
  <c r="U1768" i="1"/>
  <c r="V1766" i="1"/>
  <c r="U1766" i="1"/>
  <c r="V1764" i="1"/>
  <c r="U1764" i="1"/>
  <c r="V1762" i="1"/>
  <c r="U1762" i="1"/>
  <c r="V1760" i="1"/>
  <c r="U1760" i="1"/>
  <c r="V1758" i="1"/>
  <c r="U1758" i="1"/>
  <c r="V1756" i="1"/>
  <c r="U1756" i="1"/>
  <c r="V1754" i="1"/>
  <c r="U1754" i="1"/>
  <c r="V1752" i="1"/>
  <c r="U1752" i="1"/>
  <c r="V1750" i="1"/>
  <c r="U1750" i="1"/>
  <c r="V1748" i="1"/>
  <c r="U1748" i="1"/>
  <c r="V1746" i="1"/>
  <c r="U1746" i="1"/>
  <c r="V1744" i="1"/>
  <c r="U1744" i="1"/>
  <c r="V1742" i="1"/>
  <c r="U1742" i="1"/>
  <c r="V1740" i="1"/>
  <c r="U1740" i="1"/>
  <c r="V1738" i="1"/>
  <c r="U1738" i="1"/>
  <c r="V1736" i="1"/>
  <c r="U1736" i="1"/>
  <c r="V1734" i="1"/>
  <c r="U1734" i="1"/>
  <c r="V1732" i="1"/>
  <c r="U1732" i="1"/>
  <c r="V1730" i="1"/>
  <c r="U1730" i="1"/>
  <c r="V1728" i="1"/>
  <c r="U1728" i="1"/>
  <c r="V1726" i="1"/>
  <c r="U1726" i="1"/>
  <c r="V1724" i="1"/>
  <c r="U1724" i="1"/>
  <c r="V1722" i="1"/>
  <c r="U1722" i="1"/>
  <c r="V1720" i="1"/>
  <c r="U1720" i="1"/>
  <c r="V1718" i="1"/>
  <c r="U1718" i="1"/>
  <c r="V1716" i="1"/>
  <c r="U1716" i="1"/>
  <c r="V1714" i="1"/>
  <c r="U1714" i="1"/>
  <c r="V1712" i="1"/>
  <c r="U1712" i="1"/>
  <c r="V1710" i="1"/>
  <c r="U1710" i="1"/>
  <c r="V1708" i="1"/>
  <c r="U1708" i="1"/>
  <c r="V1706" i="1"/>
  <c r="U1706" i="1"/>
  <c r="V1704" i="1"/>
  <c r="U1704" i="1"/>
  <c r="V1702" i="1"/>
  <c r="U1702" i="1"/>
  <c r="V1700" i="1"/>
  <c r="U1700" i="1"/>
  <c r="V1698" i="1"/>
  <c r="U1698" i="1"/>
  <c r="V1696" i="1"/>
  <c r="U1696" i="1"/>
  <c r="V1694" i="1"/>
  <c r="U1694" i="1"/>
  <c r="V1692" i="1"/>
  <c r="U1692" i="1"/>
  <c r="V1690" i="1"/>
  <c r="U1690" i="1"/>
  <c r="V1688" i="1"/>
  <c r="U1688" i="1"/>
  <c r="V1686" i="1"/>
  <c r="U1686" i="1"/>
  <c r="V3914" i="1"/>
  <c r="U3914" i="1"/>
  <c r="V3912" i="1"/>
  <c r="U3912" i="1"/>
  <c r="V3910" i="1"/>
  <c r="U3910" i="1"/>
  <c r="V3908" i="1"/>
  <c r="U3908" i="1"/>
  <c r="V3906" i="1"/>
  <c r="U3906" i="1"/>
  <c r="V3904" i="1"/>
  <c r="U3904" i="1"/>
  <c r="V3902" i="1"/>
  <c r="U3902" i="1"/>
  <c r="V3900" i="1"/>
  <c r="U3900" i="1"/>
  <c r="V3898" i="1"/>
  <c r="U3898" i="1"/>
  <c r="V3896" i="1"/>
  <c r="U3896" i="1"/>
  <c r="V3894" i="1"/>
  <c r="U3894" i="1"/>
  <c r="V3892" i="1"/>
  <c r="U3892" i="1"/>
  <c r="V3890" i="1"/>
  <c r="U3890" i="1"/>
  <c r="V3888" i="1"/>
  <c r="U3888" i="1"/>
  <c r="V3886" i="1"/>
  <c r="U3886" i="1"/>
  <c r="V3884" i="1"/>
  <c r="U3884" i="1"/>
  <c r="V3882" i="1"/>
  <c r="U3882" i="1"/>
  <c r="V3880" i="1"/>
  <c r="U3880" i="1"/>
  <c r="V3878" i="1"/>
  <c r="U3878" i="1"/>
  <c r="V3876" i="1"/>
  <c r="U3876" i="1"/>
  <c r="V1684" i="1"/>
  <c r="U1684" i="1"/>
  <c r="V1682" i="1"/>
  <c r="U1682" i="1"/>
  <c r="V1680" i="1"/>
  <c r="U1680" i="1"/>
  <c r="V1678" i="1"/>
  <c r="U1678" i="1"/>
  <c r="V1676" i="1"/>
  <c r="U1676" i="1"/>
  <c r="V1674" i="1"/>
  <c r="U1674" i="1"/>
  <c r="V1672" i="1"/>
  <c r="U1672" i="1"/>
  <c r="V1670" i="1"/>
  <c r="U1670" i="1"/>
  <c r="V1668" i="1"/>
  <c r="U1668" i="1"/>
  <c r="V1666" i="1"/>
  <c r="U1666" i="1"/>
  <c r="V3874" i="1"/>
  <c r="U3874" i="1"/>
  <c r="V3872" i="1"/>
  <c r="U3872" i="1"/>
  <c r="V3870" i="1"/>
  <c r="U3870" i="1"/>
  <c r="V3868" i="1"/>
  <c r="U3868" i="1"/>
  <c r="V3866" i="1"/>
  <c r="U3866" i="1"/>
  <c r="V3864" i="1"/>
  <c r="U3864" i="1"/>
  <c r="V3862" i="1"/>
  <c r="U3862" i="1"/>
  <c r="V3860" i="1"/>
  <c r="U3860" i="1"/>
  <c r="V3858" i="1"/>
  <c r="U3858" i="1"/>
  <c r="V3856" i="1"/>
  <c r="U3856" i="1"/>
  <c r="V3854" i="1"/>
  <c r="U3854" i="1"/>
  <c r="V3852" i="1"/>
  <c r="U3852" i="1"/>
  <c r="V3850" i="1"/>
  <c r="U3850" i="1"/>
  <c r="V3848" i="1"/>
  <c r="U3848" i="1"/>
  <c r="V3846" i="1"/>
  <c r="U3846" i="1"/>
  <c r="V3844" i="1"/>
  <c r="U3844" i="1"/>
  <c r="V3842" i="1"/>
  <c r="U3842" i="1"/>
  <c r="V3840" i="1"/>
  <c r="U3840" i="1"/>
  <c r="V3838" i="1"/>
  <c r="U3838" i="1"/>
  <c r="V3836" i="1"/>
  <c r="U3836" i="1"/>
  <c r="V1664" i="1"/>
  <c r="U1664" i="1"/>
  <c r="V1662" i="1"/>
  <c r="U1662" i="1"/>
  <c r="V1660" i="1"/>
  <c r="U1660" i="1"/>
  <c r="V1658" i="1"/>
  <c r="U1658" i="1"/>
  <c r="V1656" i="1"/>
  <c r="U1656" i="1"/>
  <c r="V1654" i="1"/>
  <c r="U1654" i="1"/>
  <c r="V1652" i="1"/>
  <c r="U1652" i="1"/>
  <c r="V1650" i="1"/>
  <c r="U1650" i="1"/>
  <c r="V1648" i="1"/>
  <c r="U1648" i="1"/>
  <c r="V1646" i="1"/>
  <c r="U1646" i="1"/>
  <c r="V1644" i="1"/>
  <c r="U1644" i="1"/>
  <c r="V1642" i="1"/>
  <c r="U1642" i="1"/>
  <c r="V1640" i="1"/>
  <c r="U1640" i="1"/>
  <c r="V1638" i="1"/>
  <c r="U1638" i="1"/>
  <c r="V1636" i="1"/>
  <c r="U1636" i="1"/>
  <c r="V1634" i="1"/>
  <c r="U1634" i="1"/>
  <c r="V1632" i="1"/>
  <c r="U1632" i="1"/>
  <c r="V1630" i="1"/>
  <c r="U1630" i="1"/>
  <c r="V1628" i="1"/>
  <c r="U1628" i="1"/>
  <c r="V1626" i="1"/>
  <c r="U1626" i="1"/>
  <c r="V1624" i="1"/>
  <c r="U1624" i="1"/>
  <c r="V1622" i="1"/>
  <c r="U1622" i="1"/>
  <c r="V1620" i="1"/>
  <c r="U1620" i="1"/>
  <c r="V1618" i="1"/>
  <c r="U1618" i="1"/>
  <c r="V1616" i="1"/>
  <c r="U1616" i="1"/>
  <c r="V1614" i="1"/>
  <c r="U1614" i="1"/>
  <c r="V1612" i="1"/>
  <c r="U1612" i="1"/>
  <c r="V1610" i="1"/>
  <c r="U1610" i="1"/>
  <c r="V1608" i="1"/>
  <c r="U1608" i="1"/>
  <c r="V1606" i="1"/>
  <c r="U1606" i="1"/>
  <c r="V1604" i="1"/>
  <c r="U1604" i="1"/>
  <c r="V1602" i="1"/>
  <c r="U1602" i="1"/>
  <c r="V1600" i="1"/>
  <c r="U1600" i="1"/>
  <c r="V1598" i="1"/>
  <c r="U1598" i="1"/>
  <c r="V1596" i="1"/>
  <c r="U1596" i="1"/>
  <c r="V1594" i="1"/>
  <c r="U1594" i="1"/>
  <c r="V1592" i="1"/>
  <c r="U1592" i="1"/>
  <c r="V1590" i="1"/>
  <c r="U1590" i="1"/>
  <c r="V1588" i="1"/>
  <c r="U1588" i="1"/>
  <c r="V1586" i="1"/>
  <c r="U1586" i="1"/>
  <c r="V1584" i="1"/>
  <c r="U1584" i="1"/>
  <c r="V1582" i="1"/>
  <c r="U1582" i="1"/>
  <c r="V1580" i="1"/>
  <c r="U1580" i="1"/>
  <c r="V1578" i="1"/>
  <c r="U1578" i="1"/>
  <c r="V1576" i="1"/>
  <c r="U1576" i="1"/>
  <c r="V1574" i="1"/>
  <c r="U1574" i="1"/>
  <c r="V1572" i="1"/>
  <c r="U1572" i="1"/>
  <c r="V1570" i="1"/>
  <c r="U1570" i="1"/>
  <c r="V1568" i="1"/>
  <c r="U1568" i="1"/>
  <c r="V1566" i="1"/>
  <c r="U1566" i="1"/>
  <c r="V1564" i="1"/>
  <c r="U1564" i="1"/>
  <c r="V1562" i="1"/>
  <c r="U1562" i="1"/>
  <c r="V1560" i="1"/>
  <c r="U1560" i="1"/>
  <c r="V1558" i="1"/>
  <c r="U1558" i="1"/>
  <c r="V1556" i="1"/>
  <c r="U1556" i="1"/>
  <c r="V1554" i="1"/>
  <c r="U1554" i="1"/>
  <c r="V1552" i="1"/>
  <c r="U1552" i="1"/>
  <c r="V1550" i="1"/>
  <c r="U1550" i="1"/>
  <c r="V1548" i="1"/>
  <c r="U1548" i="1"/>
  <c r="V1546" i="1"/>
  <c r="U1546" i="1"/>
  <c r="V1544" i="1"/>
  <c r="U1544" i="1"/>
  <c r="V1542" i="1"/>
  <c r="U1542" i="1"/>
  <c r="V1540" i="1"/>
  <c r="U1540" i="1"/>
  <c r="V1538" i="1"/>
  <c r="U1538" i="1"/>
  <c r="V1536" i="1"/>
  <c r="U1536" i="1"/>
  <c r="V3835" i="1"/>
  <c r="U3835" i="1"/>
  <c r="V3833" i="1"/>
  <c r="U3833" i="1"/>
  <c r="V3831" i="1"/>
  <c r="U3831" i="1"/>
  <c r="V3829" i="1"/>
  <c r="U3829" i="1"/>
  <c r="V3827" i="1"/>
  <c r="U3827" i="1"/>
  <c r="V3825" i="1"/>
  <c r="U3825" i="1"/>
  <c r="V3823" i="1"/>
  <c r="U3823" i="1"/>
  <c r="V3821" i="1"/>
  <c r="U3821" i="1"/>
  <c r="V3819" i="1"/>
  <c r="U3819" i="1"/>
  <c r="V3817" i="1"/>
  <c r="U3817" i="1"/>
  <c r="V3815" i="1"/>
  <c r="U3815" i="1"/>
  <c r="V3813" i="1"/>
  <c r="U3813" i="1"/>
  <c r="V3811" i="1"/>
  <c r="U3811" i="1"/>
  <c r="V3809" i="1"/>
  <c r="U3809" i="1"/>
  <c r="V3807" i="1"/>
  <c r="U3807" i="1"/>
  <c r="V3805" i="1"/>
  <c r="U3805" i="1"/>
  <c r="V3803" i="1"/>
  <c r="U3803" i="1"/>
  <c r="V3801" i="1"/>
  <c r="U3801" i="1"/>
  <c r="V3799" i="1"/>
  <c r="U3799" i="1"/>
  <c r="V3797" i="1"/>
  <c r="U3797" i="1"/>
  <c r="V3795" i="1"/>
  <c r="U3795" i="1"/>
  <c r="V3793" i="1"/>
  <c r="U3793" i="1"/>
  <c r="V3791" i="1"/>
  <c r="U3791" i="1"/>
  <c r="V1534" i="1"/>
  <c r="U1534" i="1"/>
  <c r="V1532" i="1"/>
  <c r="U1532" i="1"/>
  <c r="V1530" i="1"/>
  <c r="U1530" i="1"/>
  <c r="V1528" i="1"/>
  <c r="U1528" i="1"/>
  <c r="V1526" i="1"/>
  <c r="U1526" i="1"/>
  <c r="V1524" i="1"/>
  <c r="U1524" i="1"/>
  <c r="V1522" i="1"/>
  <c r="U1522" i="1"/>
  <c r="V1520" i="1"/>
  <c r="U1520" i="1"/>
  <c r="V1518" i="1"/>
  <c r="U1518" i="1"/>
  <c r="V1516" i="1"/>
  <c r="U1516" i="1"/>
  <c r="V1514" i="1"/>
  <c r="U1514" i="1"/>
  <c r="V1512" i="1"/>
  <c r="U1512" i="1"/>
  <c r="V1510" i="1"/>
  <c r="U1510" i="1"/>
  <c r="V1508" i="1"/>
  <c r="U1508" i="1"/>
  <c r="V1506" i="1"/>
  <c r="U1506" i="1"/>
  <c r="V1504" i="1"/>
  <c r="U1504" i="1"/>
  <c r="V1502" i="1"/>
  <c r="U1502" i="1"/>
  <c r="V1500" i="1"/>
  <c r="U1500" i="1"/>
  <c r="V1498" i="1"/>
  <c r="U1498" i="1"/>
  <c r="V1496" i="1"/>
  <c r="U1496" i="1"/>
  <c r="V1494" i="1"/>
  <c r="U1494" i="1"/>
  <c r="V1492" i="1"/>
  <c r="U1492" i="1"/>
  <c r="V1490" i="1"/>
  <c r="U1490" i="1"/>
  <c r="V1488" i="1"/>
  <c r="U1488" i="1"/>
  <c r="V1486" i="1"/>
  <c r="U1486" i="1"/>
  <c r="V1484" i="1"/>
  <c r="U1484" i="1"/>
  <c r="V1482" i="1"/>
  <c r="U1482" i="1"/>
  <c r="V1480" i="1"/>
  <c r="U1480" i="1"/>
  <c r="V1478" i="1"/>
  <c r="U1478" i="1"/>
  <c r="V1476" i="1"/>
  <c r="U1476" i="1"/>
  <c r="V1474" i="1"/>
  <c r="U1474" i="1"/>
  <c r="V1472" i="1"/>
  <c r="U1472" i="1"/>
  <c r="V1470" i="1"/>
  <c r="U1470" i="1"/>
  <c r="V1468" i="1"/>
  <c r="U1468" i="1"/>
  <c r="V1466" i="1"/>
  <c r="U1466" i="1"/>
  <c r="V1464" i="1"/>
  <c r="U1464" i="1"/>
  <c r="V1462" i="1"/>
  <c r="U1462" i="1"/>
  <c r="V1460" i="1"/>
  <c r="U1460" i="1"/>
  <c r="V1458" i="1"/>
  <c r="U1458" i="1"/>
  <c r="V1456" i="1"/>
  <c r="U1456" i="1"/>
  <c r="V1454" i="1"/>
  <c r="U1454" i="1"/>
  <c r="V1452" i="1"/>
  <c r="U1452" i="1"/>
  <c r="V1450" i="1"/>
  <c r="U1450" i="1"/>
  <c r="V1448" i="1"/>
  <c r="U1448" i="1"/>
  <c r="V1446" i="1"/>
  <c r="U1446" i="1"/>
  <c r="V1444" i="1"/>
  <c r="U1444" i="1"/>
  <c r="V1442" i="1"/>
  <c r="U1442" i="1"/>
  <c r="V1440" i="1"/>
  <c r="U1440" i="1"/>
  <c r="V1438" i="1"/>
  <c r="U1438" i="1"/>
  <c r="V1436" i="1"/>
  <c r="U1436" i="1"/>
  <c r="V1434" i="1"/>
  <c r="U1434" i="1"/>
  <c r="V1432" i="1"/>
  <c r="U1432" i="1"/>
  <c r="V1430" i="1"/>
  <c r="U1430" i="1"/>
  <c r="V1428" i="1"/>
  <c r="U1428" i="1"/>
  <c r="V1426" i="1"/>
  <c r="U1426" i="1"/>
  <c r="V1424" i="1"/>
  <c r="U1424" i="1"/>
  <c r="V1422" i="1"/>
  <c r="U1422" i="1"/>
  <c r="V1420" i="1"/>
  <c r="U1420" i="1"/>
  <c r="V1418" i="1"/>
  <c r="U1418" i="1"/>
  <c r="V1416" i="1"/>
  <c r="U1416" i="1"/>
  <c r="V1414" i="1"/>
  <c r="U1414" i="1"/>
  <c r="V1412" i="1"/>
  <c r="U1412" i="1"/>
  <c r="V1410" i="1"/>
  <c r="U1410" i="1"/>
  <c r="V1408" i="1"/>
  <c r="U1408" i="1"/>
  <c r="V1406" i="1"/>
  <c r="U1406" i="1"/>
  <c r="V1404" i="1"/>
  <c r="U1404" i="1"/>
  <c r="V1402" i="1"/>
  <c r="U1402" i="1"/>
  <c r="V1400" i="1"/>
  <c r="U1400" i="1"/>
  <c r="V1398" i="1"/>
  <c r="U1398" i="1"/>
  <c r="V1396" i="1"/>
  <c r="U1396" i="1"/>
  <c r="V1394" i="1"/>
  <c r="U1394" i="1"/>
  <c r="V1392" i="1"/>
  <c r="U1392" i="1"/>
  <c r="V1390" i="1"/>
  <c r="U1390" i="1"/>
  <c r="V1388" i="1"/>
  <c r="U1388" i="1"/>
  <c r="V1386" i="1"/>
  <c r="U1386" i="1"/>
  <c r="V1384" i="1"/>
  <c r="U1384" i="1"/>
  <c r="V1382" i="1"/>
  <c r="U1382" i="1"/>
  <c r="V1380" i="1"/>
  <c r="U1380" i="1"/>
  <c r="V1378" i="1"/>
  <c r="U1378" i="1"/>
  <c r="V1376" i="1"/>
  <c r="U1376" i="1"/>
  <c r="V1374" i="1"/>
  <c r="U1374" i="1"/>
  <c r="V1372" i="1"/>
  <c r="U1372" i="1"/>
  <c r="V1370" i="1"/>
  <c r="U1370" i="1"/>
  <c r="V1368" i="1"/>
  <c r="U1368" i="1"/>
  <c r="V1366" i="1"/>
  <c r="U1366" i="1"/>
  <c r="V1364" i="1"/>
  <c r="U1364" i="1"/>
  <c r="V1362" i="1"/>
  <c r="U1362" i="1"/>
  <c r="V1360" i="1"/>
  <c r="U1360" i="1"/>
  <c r="V1358" i="1"/>
  <c r="U1358" i="1"/>
  <c r="V1356" i="1"/>
  <c r="U1356" i="1"/>
  <c r="V1354" i="1"/>
  <c r="U1354" i="1"/>
  <c r="V1352" i="1"/>
  <c r="U1352" i="1"/>
  <c r="V1350" i="1"/>
  <c r="U1350" i="1"/>
  <c r="V1348" i="1"/>
  <c r="U1348" i="1"/>
  <c r="V1346" i="1"/>
  <c r="U1346" i="1"/>
  <c r="V1344" i="1"/>
  <c r="U1344" i="1"/>
  <c r="V1342" i="1"/>
  <c r="U1342" i="1"/>
  <c r="V1340" i="1"/>
  <c r="U1340" i="1"/>
  <c r="V1338" i="1"/>
  <c r="U1338" i="1"/>
  <c r="V1336" i="1"/>
  <c r="U1336" i="1"/>
  <c r="V1334" i="1"/>
  <c r="U1334" i="1"/>
  <c r="V1332" i="1"/>
  <c r="U1332" i="1"/>
  <c r="V1330" i="1"/>
  <c r="U1330" i="1"/>
  <c r="V1328" i="1"/>
  <c r="U1328" i="1"/>
  <c r="V1326" i="1"/>
  <c r="U1326" i="1"/>
  <c r="V1324" i="1"/>
  <c r="U1324" i="1"/>
  <c r="V1322" i="1"/>
  <c r="U1322" i="1"/>
  <c r="V1320" i="1"/>
  <c r="U1320" i="1"/>
  <c r="V1318" i="1"/>
  <c r="U1318" i="1"/>
  <c r="V1316" i="1"/>
  <c r="U1316" i="1"/>
  <c r="V1314" i="1"/>
  <c r="U1314" i="1"/>
  <c r="V1312" i="1"/>
  <c r="U1312" i="1"/>
  <c r="V1311" i="1"/>
  <c r="U1311" i="1"/>
  <c r="V3787" i="1"/>
  <c r="U3787" i="1"/>
  <c r="V3785" i="1"/>
  <c r="U3785" i="1"/>
  <c r="V3783" i="1"/>
  <c r="U3783" i="1"/>
  <c r="V3781" i="1"/>
  <c r="U3781" i="1"/>
  <c r="V3779" i="1"/>
  <c r="U3779" i="1"/>
  <c r="V3777" i="1"/>
  <c r="U3777" i="1"/>
  <c r="V3775" i="1"/>
  <c r="U3775" i="1"/>
  <c r="V3773" i="1"/>
  <c r="U3773" i="1"/>
  <c r="V3771" i="1"/>
  <c r="U3771" i="1"/>
  <c r="V3769" i="1"/>
  <c r="U3769" i="1"/>
  <c r="V3767" i="1"/>
  <c r="U3767" i="1"/>
  <c r="V3765" i="1"/>
  <c r="U3765" i="1"/>
  <c r="V3763" i="1"/>
  <c r="U3763" i="1"/>
  <c r="V3761" i="1"/>
  <c r="U3761" i="1"/>
  <c r="V3759" i="1"/>
  <c r="U3759" i="1"/>
  <c r="V3757" i="1"/>
  <c r="U3757" i="1"/>
  <c r="V3755" i="1"/>
  <c r="U3755" i="1"/>
  <c r="V3753" i="1"/>
  <c r="U3753" i="1"/>
  <c r="V3751" i="1"/>
  <c r="U3751" i="1"/>
  <c r="V1309" i="1"/>
  <c r="U1309" i="1"/>
  <c r="V1307" i="1"/>
  <c r="U1307" i="1"/>
  <c r="V1305" i="1"/>
  <c r="U1305" i="1"/>
  <c r="V1303" i="1"/>
  <c r="U1303" i="1"/>
  <c r="V1301" i="1"/>
  <c r="U1301" i="1"/>
  <c r="V1299" i="1"/>
  <c r="U1299" i="1"/>
  <c r="V1297" i="1"/>
  <c r="U1297" i="1"/>
  <c r="V1295" i="1"/>
  <c r="U1295" i="1"/>
  <c r="V1293" i="1"/>
  <c r="U1293" i="1"/>
  <c r="V1291" i="1"/>
  <c r="U1291" i="1"/>
  <c r="V3749" i="1"/>
  <c r="U3749" i="1"/>
  <c r="V3747" i="1"/>
  <c r="U3747" i="1"/>
  <c r="V3745" i="1"/>
  <c r="U3745" i="1"/>
  <c r="V3743" i="1"/>
  <c r="U3743" i="1"/>
  <c r="V3741" i="1"/>
  <c r="U3741" i="1"/>
  <c r="V3739" i="1"/>
  <c r="U3739" i="1"/>
  <c r="V3737" i="1"/>
  <c r="U3737" i="1"/>
  <c r="V3735" i="1"/>
  <c r="U3735" i="1"/>
  <c r="V3733" i="1"/>
  <c r="U3733" i="1"/>
  <c r="V3731" i="1"/>
  <c r="U3731" i="1"/>
  <c r="V1289" i="1"/>
  <c r="U1289" i="1"/>
  <c r="V1287" i="1"/>
  <c r="U1287" i="1"/>
  <c r="V1285" i="1"/>
  <c r="U1285" i="1"/>
  <c r="V1283" i="1"/>
  <c r="U1283" i="1"/>
  <c r="V1281" i="1"/>
  <c r="U1281" i="1"/>
  <c r="V1279" i="1"/>
  <c r="U1279" i="1"/>
  <c r="V1277" i="1"/>
  <c r="U1277" i="1"/>
  <c r="V1275" i="1"/>
  <c r="U1275" i="1"/>
  <c r="V1273" i="1"/>
  <c r="U1273" i="1"/>
  <c r="V1271" i="1"/>
  <c r="U1271" i="1"/>
  <c r="V1269" i="1"/>
  <c r="U1269" i="1"/>
  <c r="V1267" i="1"/>
  <c r="U1267" i="1"/>
  <c r="V1265" i="1"/>
  <c r="U1265" i="1"/>
  <c r="V1263" i="1"/>
  <c r="U1263" i="1"/>
  <c r="V1261" i="1"/>
  <c r="U1261" i="1"/>
  <c r="V1259" i="1"/>
  <c r="U1259" i="1"/>
  <c r="V1257" i="1"/>
  <c r="U1257" i="1"/>
  <c r="V1255" i="1"/>
  <c r="U1255" i="1"/>
  <c r="V1253" i="1"/>
  <c r="U1253" i="1"/>
  <c r="V1251" i="1"/>
  <c r="U1251" i="1"/>
  <c r="V1249" i="1"/>
  <c r="U1249" i="1"/>
  <c r="V1247" i="1"/>
  <c r="U1247" i="1"/>
  <c r="V1245" i="1"/>
  <c r="U1245" i="1"/>
  <c r="V1243" i="1"/>
  <c r="U1243" i="1"/>
  <c r="V1241" i="1"/>
  <c r="U1241" i="1"/>
  <c r="V1239" i="1"/>
  <c r="U1239" i="1"/>
  <c r="V1237" i="1"/>
  <c r="U1237" i="1"/>
  <c r="V3730" i="1"/>
  <c r="U3730" i="1"/>
  <c r="V1235" i="1"/>
  <c r="U1235" i="1"/>
  <c r="V1233" i="1"/>
  <c r="U1233" i="1"/>
  <c r="V1231" i="1"/>
  <c r="U1231" i="1"/>
  <c r="V1229" i="1"/>
  <c r="U1229" i="1"/>
  <c r="V1227" i="1"/>
  <c r="U1227" i="1"/>
  <c r="V1225" i="1"/>
  <c r="U1225" i="1"/>
  <c r="V1223" i="1"/>
  <c r="U1223" i="1"/>
  <c r="V1221" i="1"/>
  <c r="U1221" i="1"/>
  <c r="V1219" i="1"/>
  <c r="U1219" i="1"/>
  <c r="V1217" i="1"/>
  <c r="U1217" i="1"/>
  <c r="V1215" i="1"/>
  <c r="U1215" i="1"/>
  <c r="V1213" i="1"/>
  <c r="U1213" i="1"/>
  <c r="V1211" i="1"/>
  <c r="U1211" i="1"/>
  <c r="V1209" i="1"/>
  <c r="U1209" i="1"/>
  <c r="V1207" i="1"/>
  <c r="U1207" i="1"/>
  <c r="V1205" i="1"/>
  <c r="U1205" i="1"/>
  <c r="V1203" i="1"/>
  <c r="U1203" i="1"/>
  <c r="V1201" i="1"/>
  <c r="U1201" i="1"/>
  <c r="V1199" i="1"/>
  <c r="U1199" i="1"/>
  <c r="V1197" i="1"/>
  <c r="U1197" i="1"/>
  <c r="V1195" i="1"/>
  <c r="U1195" i="1"/>
  <c r="V1193" i="1"/>
  <c r="U1193" i="1"/>
  <c r="V1191" i="1"/>
  <c r="U1191" i="1"/>
  <c r="V1189" i="1"/>
  <c r="U1189" i="1"/>
  <c r="V1187" i="1"/>
  <c r="U1187" i="1"/>
  <c r="V1185" i="1"/>
  <c r="U1185" i="1"/>
  <c r="V1183" i="1"/>
  <c r="U1183" i="1"/>
  <c r="V1181" i="1"/>
  <c r="U1181" i="1"/>
  <c r="V1179" i="1"/>
  <c r="U1179" i="1"/>
  <c r="V1177" i="1"/>
  <c r="U1177" i="1"/>
  <c r="V1175" i="1"/>
  <c r="U1175" i="1"/>
  <c r="V1173" i="1"/>
  <c r="U1173" i="1"/>
  <c r="V1171" i="1"/>
  <c r="U1171" i="1"/>
  <c r="V1169" i="1"/>
  <c r="U1169" i="1"/>
  <c r="V1167" i="1"/>
  <c r="U1167" i="1"/>
  <c r="V1165" i="1"/>
  <c r="U1165" i="1"/>
  <c r="V1163" i="1"/>
  <c r="U1163" i="1"/>
  <c r="V1161" i="1"/>
  <c r="U1161" i="1"/>
  <c r="V1159" i="1"/>
  <c r="U1159" i="1"/>
  <c r="V1157" i="1"/>
  <c r="U1157" i="1"/>
  <c r="V1155" i="1"/>
  <c r="U1155" i="1"/>
  <c r="V1153" i="1"/>
  <c r="U1153" i="1"/>
  <c r="V1151" i="1"/>
  <c r="U1151" i="1"/>
  <c r="V1149" i="1"/>
  <c r="U1149" i="1"/>
  <c r="V1147" i="1"/>
  <c r="U1147" i="1"/>
  <c r="V1145" i="1"/>
  <c r="U1145" i="1"/>
  <c r="V1143" i="1"/>
  <c r="U1143" i="1"/>
  <c r="V1141" i="1"/>
  <c r="U1141" i="1"/>
  <c r="V1139" i="1"/>
  <c r="U1139" i="1"/>
  <c r="V1137" i="1"/>
  <c r="U1137" i="1"/>
  <c r="V1135" i="1"/>
  <c r="U1135" i="1"/>
  <c r="V1133" i="1"/>
  <c r="U1133" i="1"/>
  <c r="V1131" i="1"/>
  <c r="U1131" i="1"/>
  <c r="V1129" i="1"/>
  <c r="U1129" i="1"/>
  <c r="V1127" i="1"/>
  <c r="U1127" i="1"/>
  <c r="V1125" i="1"/>
  <c r="U1125" i="1"/>
  <c r="V1123" i="1"/>
  <c r="U1123" i="1"/>
  <c r="V1121" i="1"/>
  <c r="U1121" i="1"/>
  <c r="V1119" i="1"/>
  <c r="U1119" i="1"/>
  <c r="V1117" i="1"/>
  <c r="U1117" i="1"/>
  <c r="V3728" i="1"/>
  <c r="U3728" i="1"/>
  <c r="V3726" i="1"/>
  <c r="U3726" i="1"/>
  <c r="V3724" i="1"/>
  <c r="U3724" i="1"/>
  <c r="V3722" i="1"/>
  <c r="U3722" i="1"/>
  <c r="V3720" i="1"/>
  <c r="U3720" i="1"/>
  <c r="V3718" i="1"/>
  <c r="U3718" i="1"/>
  <c r="V3716" i="1"/>
  <c r="U3716" i="1"/>
  <c r="V3714" i="1"/>
  <c r="U3714" i="1"/>
  <c r="V3712" i="1"/>
  <c r="U3712" i="1"/>
  <c r="V3710" i="1"/>
  <c r="U3710" i="1"/>
  <c r="V3708" i="1"/>
  <c r="U3708" i="1"/>
  <c r="V3706" i="1"/>
  <c r="U3706" i="1"/>
  <c r="V3704" i="1"/>
  <c r="U3704" i="1"/>
  <c r="V3702" i="1"/>
  <c r="U3702" i="1"/>
  <c r="V3700" i="1"/>
  <c r="U3700" i="1"/>
  <c r="V3698" i="1"/>
  <c r="U3698" i="1"/>
  <c r="V3696" i="1"/>
  <c r="U3696" i="1"/>
  <c r="V3694" i="1"/>
  <c r="U3694" i="1"/>
  <c r="V3692" i="1"/>
  <c r="U3692" i="1"/>
  <c r="V3690" i="1"/>
  <c r="U3690" i="1"/>
  <c r="V1115" i="1"/>
  <c r="U1115" i="1"/>
  <c r="V1113" i="1"/>
  <c r="U1113" i="1"/>
  <c r="V1111" i="1"/>
  <c r="U1111" i="1"/>
  <c r="V1109" i="1"/>
  <c r="U1109" i="1"/>
  <c r="V1107" i="1"/>
  <c r="U1107" i="1"/>
  <c r="V1105" i="1"/>
  <c r="U1105" i="1"/>
  <c r="V1103" i="1"/>
  <c r="U1103" i="1"/>
  <c r="V1101" i="1"/>
  <c r="U1101" i="1"/>
  <c r="V1099" i="1"/>
  <c r="U1099" i="1"/>
  <c r="V1097" i="1"/>
  <c r="U1097" i="1"/>
  <c r="V1095" i="1"/>
  <c r="U1095" i="1"/>
  <c r="V1093" i="1"/>
  <c r="U1093" i="1"/>
  <c r="V1091" i="1"/>
  <c r="U1091" i="1"/>
  <c r="V1089" i="1"/>
  <c r="U1089" i="1"/>
  <c r="V1087" i="1"/>
  <c r="U1087" i="1"/>
  <c r="V1085" i="1"/>
  <c r="U1085" i="1"/>
  <c r="V1083" i="1"/>
  <c r="U1083" i="1"/>
  <c r="V1081" i="1"/>
  <c r="U1081" i="1"/>
  <c r="V1079" i="1"/>
  <c r="U1079" i="1"/>
  <c r="V1077" i="1"/>
  <c r="U1077" i="1"/>
  <c r="V1075" i="1"/>
  <c r="U1075" i="1"/>
  <c r="V1073" i="1"/>
  <c r="U1073" i="1"/>
  <c r="V1071" i="1"/>
  <c r="U1071" i="1"/>
  <c r="V1069" i="1"/>
  <c r="U1069" i="1"/>
  <c r="V1067" i="1"/>
  <c r="U1067" i="1"/>
  <c r="V1065" i="1"/>
  <c r="U1065" i="1"/>
  <c r="V1063" i="1"/>
  <c r="U1063" i="1"/>
  <c r="V1061" i="1"/>
  <c r="U1061" i="1"/>
  <c r="V1059" i="1"/>
  <c r="U1059" i="1"/>
  <c r="V1057" i="1"/>
  <c r="U1057" i="1"/>
  <c r="V1055" i="1"/>
  <c r="U1055" i="1"/>
  <c r="V1053" i="1"/>
  <c r="U1053" i="1"/>
  <c r="V1051" i="1"/>
  <c r="U1051" i="1"/>
  <c r="V1049" i="1"/>
  <c r="U1049" i="1"/>
  <c r="V1047" i="1"/>
  <c r="U1047" i="1"/>
  <c r="V1045" i="1"/>
  <c r="U1045" i="1"/>
  <c r="V1043" i="1"/>
  <c r="U1043" i="1"/>
  <c r="V1041" i="1"/>
  <c r="U1041" i="1"/>
  <c r="V1039" i="1"/>
  <c r="U1039" i="1"/>
  <c r="V1037" i="1"/>
  <c r="U1037" i="1"/>
  <c r="V1035" i="1"/>
  <c r="U1035" i="1"/>
  <c r="V1033" i="1"/>
  <c r="U1033" i="1"/>
  <c r="V1031" i="1"/>
  <c r="U1031" i="1"/>
  <c r="V1029" i="1"/>
  <c r="U1029" i="1"/>
  <c r="V1027" i="1"/>
  <c r="U1027" i="1"/>
  <c r="V1025" i="1"/>
  <c r="U1025" i="1"/>
  <c r="V1023" i="1"/>
  <c r="U1023" i="1"/>
  <c r="V1021" i="1"/>
  <c r="U1021" i="1"/>
  <c r="V1019" i="1"/>
  <c r="U1019" i="1"/>
  <c r="V1017" i="1"/>
  <c r="U1017" i="1"/>
  <c r="V1015" i="1"/>
  <c r="U1015" i="1"/>
  <c r="V1013" i="1"/>
  <c r="U1013" i="1"/>
  <c r="V1011" i="1"/>
  <c r="U1011" i="1"/>
  <c r="V1009" i="1"/>
  <c r="U1009" i="1"/>
  <c r="V1007" i="1"/>
  <c r="U1007" i="1"/>
  <c r="V1005" i="1"/>
  <c r="U1005" i="1"/>
  <c r="V1003" i="1"/>
  <c r="U1003" i="1"/>
  <c r="V1001" i="1"/>
  <c r="U1001" i="1"/>
  <c r="V999" i="1"/>
  <c r="U999" i="1"/>
  <c r="V997" i="1"/>
  <c r="U997" i="1"/>
  <c r="V995" i="1"/>
  <c r="U995" i="1"/>
  <c r="V993" i="1"/>
  <c r="U993" i="1"/>
  <c r="V991" i="1"/>
  <c r="U991" i="1"/>
  <c r="V989" i="1"/>
  <c r="U989" i="1"/>
  <c r="V987" i="1"/>
  <c r="U987" i="1"/>
  <c r="V985" i="1"/>
  <c r="U985" i="1"/>
  <c r="V983" i="1"/>
  <c r="U983" i="1"/>
  <c r="V981" i="1"/>
  <c r="U981" i="1"/>
  <c r="V979" i="1"/>
  <c r="U979" i="1"/>
  <c r="V977" i="1"/>
  <c r="U977" i="1"/>
  <c r="V975" i="1"/>
  <c r="U975" i="1"/>
  <c r="V973" i="1"/>
  <c r="U973" i="1"/>
  <c r="V971" i="1"/>
  <c r="U971" i="1"/>
  <c r="V969" i="1"/>
  <c r="U969" i="1"/>
  <c r="V967" i="1"/>
  <c r="U967" i="1"/>
  <c r="V965" i="1"/>
  <c r="U965" i="1"/>
  <c r="V963" i="1"/>
  <c r="U963" i="1"/>
  <c r="V961" i="1"/>
  <c r="U961" i="1"/>
  <c r="V959" i="1"/>
  <c r="U959" i="1"/>
  <c r="V957" i="1"/>
  <c r="U957" i="1"/>
  <c r="V955" i="1"/>
  <c r="U955" i="1"/>
  <c r="V953" i="1"/>
  <c r="U953" i="1"/>
  <c r="V951" i="1"/>
  <c r="U951" i="1"/>
  <c r="V949" i="1"/>
  <c r="U949" i="1"/>
  <c r="V947" i="1"/>
  <c r="U947" i="1"/>
  <c r="V945" i="1"/>
  <c r="U945" i="1"/>
  <c r="V943" i="1"/>
  <c r="U943" i="1"/>
  <c r="V941" i="1"/>
  <c r="U941" i="1"/>
  <c r="V939" i="1"/>
  <c r="U939" i="1"/>
  <c r="V937" i="1"/>
  <c r="U937" i="1"/>
  <c r="V935" i="1"/>
  <c r="U935" i="1"/>
  <c r="V933" i="1"/>
  <c r="U933" i="1"/>
  <c r="V931" i="1"/>
  <c r="U931" i="1"/>
  <c r="V929" i="1"/>
  <c r="U929" i="1"/>
  <c r="V927" i="1"/>
  <c r="U927" i="1"/>
  <c r="V925" i="1"/>
  <c r="U925" i="1"/>
  <c r="V923" i="1"/>
  <c r="U923" i="1"/>
  <c r="V921" i="1"/>
  <c r="U921" i="1"/>
  <c r="V919" i="1"/>
  <c r="U919" i="1"/>
  <c r="V917" i="1"/>
  <c r="U917" i="1"/>
  <c r="V915" i="1"/>
  <c r="U915" i="1"/>
  <c r="V913" i="1"/>
  <c r="U913" i="1"/>
  <c r="V911" i="1"/>
  <c r="U911" i="1"/>
  <c r="V909" i="1"/>
  <c r="U909" i="1"/>
  <c r="V907" i="1"/>
  <c r="U907" i="1"/>
  <c r="V905" i="1"/>
  <c r="U905" i="1"/>
  <c r="V903" i="1"/>
  <c r="U903" i="1"/>
  <c r="V901" i="1"/>
  <c r="U901" i="1"/>
  <c r="V3687" i="1"/>
  <c r="U3687" i="1"/>
  <c r="V3685" i="1"/>
  <c r="U3685" i="1"/>
  <c r="V900" i="1"/>
  <c r="U900" i="1"/>
  <c r="V3682" i="1"/>
  <c r="U3682" i="1"/>
  <c r="V898" i="1"/>
  <c r="U898" i="1"/>
  <c r="V896" i="1"/>
  <c r="U896" i="1"/>
  <c r="V894" i="1"/>
  <c r="U894" i="1"/>
  <c r="V892" i="1"/>
  <c r="U892" i="1"/>
  <c r="V890" i="1"/>
  <c r="U890" i="1"/>
  <c r="V888" i="1"/>
  <c r="U888" i="1"/>
  <c r="V886" i="1"/>
  <c r="U886" i="1"/>
  <c r="V884" i="1"/>
  <c r="U884" i="1"/>
  <c r="V882" i="1"/>
  <c r="U882" i="1"/>
  <c r="V880" i="1"/>
  <c r="U880" i="1"/>
  <c r="V878" i="1"/>
  <c r="U878" i="1"/>
  <c r="V876" i="1"/>
  <c r="U876" i="1"/>
  <c r="V874" i="1"/>
  <c r="U874" i="1"/>
  <c r="V872" i="1"/>
  <c r="U872" i="1"/>
  <c r="V870" i="1"/>
  <c r="U870" i="1"/>
  <c r="V868" i="1"/>
  <c r="U868" i="1"/>
  <c r="V866" i="1"/>
  <c r="U866" i="1"/>
  <c r="V864" i="1"/>
  <c r="U864" i="1"/>
  <c r="V862" i="1"/>
  <c r="U862" i="1"/>
  <c r="V860" i="1"/>
  <c r="U860" i="1"/>
  <c r="V858" i="1"/>
  <c r="U858" i="1"/>
  <c r="V856" i="1"/>
  <c r="U856" i="1"/>
  <c r="V854" i="1"/>
  <c r="U854" i="1"/>
  <c r="V852" i="1"/>
  <c r="U852" i="1"/>
  <c r="V850" i="1"/>
  <c r="U850" i="1"/>
  <c r="V848" i="1"/>
  <c r="U848" i="1"/>
  <c r="V846" i="1"/>
  <c r="U846" i="1"/>
  <c r="V844" i="1"/>
  <c r="U844" i="1"/>
  <c r="V842" i="1"/>
  <c r="U842" i="1"/>
  <c r="V840" i="1"/>
  <c r="U840" i="1"/>
  <c r="V838" i="1"/>
  <c r="U838" i="1"/>
  <c r="V836" i="1"/>
  <c r="U836" i="1"/>
  <c r="V834" i="1"/>
  <c r="U834" i="1"/>
  <c r="V832" i="1"/>
  <c r="U832" i="1"/>
  <c r="V830" i="1"/>
  <c r="U830" i="1"/>
  <c r="V828" i="1"/>
  <c r="U828" i="1"/>
  <c r="V826" i="1"/>
  <c r="U826" i="1"/>
  <c r="V824" i="1"/>
  <c r="U824" i="1"/>
  <c r="V822" i="1"/>
  <c r="U822" i="1"/>
  <c r="V820" i="1"/>
  <c r="U820" i="1"/>
  <c r="V818" i="1"/>
  <c r="U818" i="1"/>
  <c r="V816" i="1"/>
  <c r="U816" i="1"/>
  <c r="V814" i="1"/>
  <c r="U814" i="1"/>
  <c r="V812" i="1"/>
  <c r="U812" i="1"/>
  <c r="V810" i="1"/>
  <c r="U810" i="1"/>
  <c r="V808" i="1"/>
  <c r="U808" i="1"/>
  <c r="V806" i="1"/>
  <c r="U806" i="1"/>
  <c r="V804" i="1"/>
  <c r="U804" i="1"/>
  <c r="V802" i="1"/>
  <c r="U802" i="1"/>
  <c r="V800" i="1"/>
  <c r="U800" i="1"/>
  <c r="V798" i="1"/>
  <c r="U798" i="1"/>
  <c r="V796" i="1"/>
  <c r="U796" i="1"/>
  <c r="V794" i="1"/>
  <c r="U794" i="1"/>
  <c r="V792" i="1"/>
  <c r="U792" i="1"/>
  <c r="V790" i="1"/>
  <c r="U790" i="1"/>
  <c r="V788" i="1"/>
  <c r="U788" i="1"/>
  <c r="V786" i="1"/>
  <c r="U786" i="1"/>
  <c r="V784" i="1"/>
  <c r="U784" i="1"/>
  <c r="V782" i="1"/>
  <c r="U782" i="1"/>
  <c r="V780" i="1"/>
  <c r="U780" i="1"/>
  <c r="V778" i="1"/>
  <c r="U778" i="1"/>
  <c r="V776" i="1"/>
  <c r="U776" i="1"/>
  <c r="V774" i="1"/>
  <c r="U774" i="1"/>
  <c r="V772" i="1"/>
  <c r="U772" i="1"/>
  <c r="V770" i="1"/>
  <c r="U770" i="1"/>
  <c r="V768" i="1"/>
  <c r="U768" i="1"/>
  <c r="V766" i="1"/>
  <c r="U766" i="1"/>
  <c r="V764" i="1"/>
  <c r="U764" i="1"/>
  <c r="V762" i="1"/>
  <c r="U762" i="1"/>
  <c r="V760" i="1"/>
  <c r="U760" i="1"/>
  <c r="V758" i="1"/>
  <c r="U758" i="1"/>
  <c r="V756" i="1"/>
  <c r="U756" i="1"/>
  <c r="V754" i="1"/>
  <c r="U754" i="1"/>
  <c r="V752" i="1"/>
  <c r="U752" i="1"/>
  <c r="V750" i="1"/>
  <c r="U750" i="1"/>
  <c r="V748" i="1"/>
  <c r="U748" i="1"/>
  <c r="V746" i="1"/>
  <c r="U746" i="1"/>
  <c r="V744" i="1"/>
  <c r="U744" i="1"/>
  <c r="V742" i="1"/>
  <c r="U742" i="1"/>
  <c r="V740" i="1"/>
  <c r="U740" i="1"/>
  <c r="V738" i="1"/>
  <c r="U738" i="1"/>
  <c r="V736" i="1"/>
  <c r="U736" i="1"/>
  <c r="V734" i="1"/>
  <c r="U734" i="1"/>
  <c r="V732" i="1"/>
  <c r="U732" i="1"/>
  <c r="V730" i="1"/>
  <c r="U730" i="1"/>
  <c r="V728" i="1"/>
  <c r="U728" i="1"/>
  <c r="V726" i="1"/>
  <c r="U726" i="1"/>
  <c r="V724" i="1"/>
  <c r="U724" i="1"/>
  <c r="V723" i="1"/>
  <c r="U723" i="1"/>
  <c r="V3679" i="1"/>
  <c r="U3679" i="1"/>
  <c r="V721" i="1"/>
  <c r="U721" i="1"/>
  <c r="V719" i="1"/>
  <c r="U719" i="1"/>
  <c r="V717" i="1"/>
  <c r="U717" i="1"/>
  <c r="V715" i="1"/>
  <c r="U715" i="1"/>
  <c r="V713" i="1"/>
  <c r="U713" i="1"/>
  <c r="V711" i="1"/>
  <c r="U711" i="1"/>
  <c r="V709" i="1"/>
  <c r="U709" i="1"/>
  <c r="V707" i="1"/>
  <c r="U707" i="1"/>
  <c r="V705" i="1"/>
  <c r="U705" i="1"/>
  <c r="V703" i="1"/>
  <c r="U703" i="1"/>
  <c r="V701" i="1"/>
  <c r="U701" i="1"/>
  <c r="V699" i="1"/>
  <c r="U699" i="1"/>
  <c r="V697" i="1"/>
  <c r="U697" i="1"/>
  <c r="V695" i="1"/>
  <c r="U695" i="1"/>
  <c r="V693" i="1"/>
  <c r="U693" i="1"/>
  <c r="V691" i="1"/>
  <c r="U691" i="1"/>
  <c r="V689" i="1"/>
  <c r="U689" i="1"/>
  <c r="V687" i="1"/>
  <c r="U687" i="1"/>
  <c r="V685" i="1"/>
  <c r="U685" i="1"/>
  <c r="V683" i="1"/>
  <c r="U683" i="1"/>
  <c r="V681" i="1"/>
  <c r="U681" i="1"/>
  <c r="V679" i="1"/>
  <c r="U679" i="1"/>
  <c r="V677" i="1"/>
  <c r="U677" i="1"/>
  <c r="V675" i="1"/>
  <c r="U675" i="1"/>
  <c r="V673" i="1"/>
  <c r="U673" i="1"/>
  <c r="V671" i="1"/>
  <c r="U671" i="1"/>
  <c r="V669" i="1"/>
  <c r="U669" i="1"/>
  <c r="V667" i="1"/>
  <c r="U667" i="1"/>
  <c r="V665" i="1"/>
  <c r="U665" i="1"/>
  <c r="V663" i="1"/>
  <c r="U663" i="1"/>
  <c r="V661" i="1"/>
  <c r="U661" i="1"/>
  <c r="V659" i="1"/>
  <c r="U659" i="1"/>
  <c r="V657" i="1"/>
  <c r="U657" i="1"/>
  <c r="V655" i="1"/>
  <c r="U655" i="1"/>
  <c r="V653" i="1"/>
  <c r="U653" i="1"/>
  <c r="V651" i="1"/>
  <c r="U651" i="1"/>
  <c r="V649" i="1"/>
  <c r="U649" i="1"/>
  <c r="V647" i="1"/>
  <c r="U647" i="1"/>
  <c r="V645" i="1"/>
  <c r="U645" i="1"/>
  <c r="V643" i="1"/>
  <c r="U643" i="1"/>
  <c r="V641" i="1"/>
  <c r="U641" i="1"/>
  <c r="V639" i="1"/>
  <c r="U639" i="1"/>
  <c r="V637" i="1"/>
  <c r="U637" i="1"/>
  <c r="V635" i="1"/>
  <c r="U635" i="1"/>
  <c r="V633" i="1"/>
  <c r="U633" i="1"/>
  <c r="V631" i="1"/>
  <c r="U631" i="1"/>
  <c r="V629" i="1"/>
  <c r="U629" i="1"/>
  <c r="V627" i="1"/>
  <c r="U627" i="1"/>
  <c r="V625" i="1"/>
  <c r="U625" i="1"/>
  <c r="V623" i="1"/>
  <c r="U623" i="1"/>
  <c r="V621" i="1"/>
  <c r="U621" i="1"/>
  <c r="V619" i="1"/>
  <c r="U619" i="1"/>
  <c r="V617" i="1"/>
  <c r="U617" i="1"/>
  <c r="V615" i="1"/>
  <c r="U615" i="1"/>
  <c r="V613" i="1"/>
  <c r="U613" i="1"/>
  <c r="V611" i="1"/>
  <c r="U611" i="1"/>
  <c r="V609" i="1"/>
  <c r="U609" i="1"/>
  <c r="V607" i="1"/>
  <c r="U607" i="1"/>
  <c r="V605" i="1"/>
  <c r="U605" i="1"/>
  <c r="V603" i="1"/>
  <c r="U603" i="1"/>
  <c r="V601" i="1"/>
  <c r="U601" i="1"/>
  <c r="V599" i="1"/>
  <c r="U599" i="1"/>
  <c r="V597" i="1"/>
  <c r="U597" i="1"/>
  <c r="V595" i="1"/>
  <c r="U595" i="1"/>
  <c r="V593" i="1"/>
  <c r="U593" i="1"/>
  <c r="V591" i="1"/>
  <c r="U591" i="1"/>
  <c r="V589" i="1"/>
  <c r="U589" i="1"/>
  <c r="V587" i="1"/>
  <c r="U587" i="1"/>
  <c r="V585" i="1"/>
  <c r="U585" i="1"/>
  <c r="V583" i="1"/>
  <c r="U583" i="1"/>
  <c r="V581" i="1"/>
  <c r="U581" i="1"/>
  <c r="V579" i="1"/>
  <c r="U579" i="1"/>
  <c r="V577" i="1"/>
  <c r="U577" i="1"/>
  <c r="V575" i="1"/>
  <c r="U575" i="1"/>
  <c r="V573" i="1"/>
  <c r="U573" i="1"/>
  <c r="V571" i="1"/>
  <c r="U571" i="1"/>
  <c r="V569" i="1"/>
  <c r="U569" i="1"/>
  <c r="V567" i="1"/>
  <c r="U567" i="1"/>
  <c r="V565" i="1"/>
  <c r="U565" i="1"/>
  <c r="V563" i="1"/>
  <c r="U563" i="1"/>
  <c r="V561" i="1"/>
  <c r="U561" i="1"/>
  <c r="V559" i="1"/>
  <c r="U559" i="1"/>
  <c r="V557" i="1"/>
  <c r="U557" i="1"/>
  <c r="V555" i="1"/>
  <c r="U555" i="1"/>
  <c r="V553" i="1"/>
  <c r="U553" i="1"/>
  <c r="V551" i="1"/>
  <c r="U551" i="1"/>
  <c r="V549" i="1"/>
  <c r="U549" i="1"/>
  <c r="V547" i="1"/>
  <c r="U547" i="1"/>
  <c r="V545" i="1"/>
  <c r="U545" i="1"/>
  <c r="V543" i="1"/>
  <c r="U543" i="1"/>
  <c r="V541" i="1"/>
  <c r="U541" i="1"/>
  <c r="V539" i="1"/>
  <c r="U539" i="1"/>
  <c r="V537" i="1"/>
  <c r="U537" i="1"/>
  <c r="V535" i="1"/>
  <c r="U535" i="1"/>
  <c r="V533" i="1"/>
  <c r="U533" i="1"/>
  <c r="V531" i="1"/>
  <c r="U531" i="1"/>
  <c r="V529" i="1"/>
  <c r="U529" i="1"/>
  <c r="V527" i="1"/>
  <c r="U527" i="1"/>
  <c r="V525" i="1"/>
  <c r="U525" i="1"/>
  <c r="V523" i="1"/>
  <c r="U523" i="1"/>
  <c r="V521" i="1"/>
  <c r="U521" i="1"/>
  <c r="V519" i="1"/>
  <c r="U519" i="1"/>
  <c r="V517" i="1"/>
  <c r="U517" i="1"/>
  <c r="V515" i="1"/>
  <c r="U515" i="1"/>
  <c r="V513" i="1"/>
  <c r="U513" i="1"/>
  <c r="V511" i="1"/>
  <c r="U511" i="1"/>
  <c r="V509" i="1"/>
  <c r="U509" i="1"/>
  <c r="V507" i="1"/>
  <c r="U507" i="1"/>
  <c r="V505" i="1"/>
  <c r="U505" i="1"/>
  <c r="V503" i="1"/>
  <c r="U503" i="1"/>
  <c r="V501" i="1"/>
  <c r="U501" i="1"/>
  <c r="V499" i="1"/>
  <c r="U499" i="1"/>
  <c r="V497" i="1"/>
  <c r="U497" i="1"/>
  <c r="V495" i="1"/>
  <c r="U495" i="1"/>
  <c r="V493" i="1"/>
  <c r="U493" i="1"/>
  <c r="V491" i="1"/>
  <c r="U491" i="1"/>
  <c r="V489" i="1"/>
  <c r="U489" i="1"/>
  <c r="V487" i="1"/>
  <c r="U487" i="1"/>
  <c r="V485" i="1"/>
  <c r="U485" i="1"/>
  <c r="V483" i="1"/>
  <c r="U483" i="1"/>
  <c r="V481" i="1"/>
  <c r="U481" i="1"/>
  <c r="V479" i="1"/>
  <c r="U479" i="1"/>
  <c r="V477" i="1"/>
  <c r="U477" i="1"/>
  <c r="V475" i="1"/>
  <c r="U475" i="1"/>
  <c r="V473" i="1"/>
  <c r="U473" i="1"/>
  <c r="V471" i="1"/>
  <c r="U471" i="1"/>
  <c r="V469" i="1"/>
  <c r="U469" i="1"/>
  <c r="V467" i="1"/>
  <c r="U467" i="1"/>
  <c r="V465" i="1"/>
  <c r="U465" i="1"/>
  <c r="V463" i="1"/>
  <c r="U463" i="1"/>
  <c r="V461" i="1"/>
  <c r="U461" i="1"/>
  <c r="V459" i="1"/>
  <c r="U459" i="1"/>
  <c r="V457" i="1"/>
  <c r="U457" i="1"/>
  <c r="V455" i="1"/>
  <c r="U455" i="1"/>
  <c r="V453" i="1"/>
  <c r="U453" i="1"/>
  <c r="V451" i="1"/>
  <c r="U451" i="1"/>
  <c r="V449" i="1"/>
  <c r="U449" i="1"/>
  <c r="V447" i="1"/>
  <c r="U447" i="1"/>
  <c r="V445" i="1"/>
  <c r="U445" i="1"/>
  <c r="V443" i="1"/>
  <c r="U443" i="1"/>
  <c r="V441" i="1"/>
  <c r="U441" i="1"/>
  <c r="V439" i="1"/>
  <c r="U439" i="1"/>
  <c r="V424" i="1"/>
  <c r="U424" i="1"/>
  <c r="V422" i="1"/>
  <c r="U422" i="1"/>
  <c r="V420" i="1"/>
  <c r="U420" i="1"/>
  <c r="V418" i="1"/>
  <c r="U418" i="1"/>
  <c r="V416" i="1"/>
  <c r="U416" i="1"/>
  <c r="V414" i="1"/>
  <c r="U414" i="1"/>
  <c r="V412" i="1"/>
  <c r="U412" i="1"/>
  <c r="V410" i="1"/>
  <c r="U410" i="1"/>
  <c r="V408" i="1"/>
  <c r="U408" i="1"/>
  <c r="V406" i="1"/>
  <c r="U406" i="1"/>
  <c r="V404" i="1"/>
  <c r="U404" i="1"/>
  <c r="V402" i="1"/>
  <c r="U402" i="1"/>
  <c r="V400" i="1"/>
  <c r="U400" i="1"/>
  <c r="V398" i="1"/>
  <c r="U398" i="1"/>
  <c r="V396" i="1"/>
  <c r="U396" i="1"/>
  <c r="V394" i="1"/>
  <c r="U394" i="1"/>
  <c r="V392" i="1"/>
  <c r="U392" i="1"/>
  <c r="V390" i="1"/>
  <c r="U390" i="1"/>
  <c r="V388" i="1"/>
  <c r="U388" i="1"/>
  <c r="V386" i="1"/>
  <c r="U386" i="1"/>
  <c r="V384" i="1"/>
  <c r="U384" i="1"/>
  <c r="V382" i="1"/>
  <c r="U382" i="1"/>
  <c r="V380" i="1"/>
  <c r="U380" i="1"/>
  <c r="V378" i="1"/>
  <c r="U378" i="1"/>
  <c r="V376" i="1"/>
  <c r="U376" i="1"/>
  <c r="V374" i="1"/>
  <c r="U374" i="1"/>
  <c r="V372" i="1"/>
  <c r="U372" i="1"/>
  <c r="V370" i="1"/>
  <c r="U370" i="1"/>
  <c r="V368" i="1"/>
  <c r="U368" i="1"/>
  <c r="V366" i="1"/>
  <c r="U366" i="1"/>
  <c r="V364" i="1"/>
  <c r="U364" i="1"/>
  <c r="V362" i="1"/>
  <c r="U362" i="1"/>
  <c r="V360" i="1"/>
  <c r="U360" i="1"/>
  <c r="V358" i="1"/>
  <c r="U358" i="1"/>
  <c r="V356" i="1"/>
  <c r="U356" i="1"/>
  <c r="V354" i="1"/>
  <c r="U354" i="1"/>
  <c r="V352" i="1"/>
  <c r="U352" i="1"/>
  <c r="V350" i="1"/>
  <c r="U350" i="1"/>
  <c r="V348" i="1"/>
  <c r="U348" i="1"/>
  <c r="V346" i="1"/>
  <c r="U346" i="1"/>
  <c r="V344" i="1"/>
  <c r="U344" i="1"/>
  <c r="V342" i="1"/>
  <c r="U342" i="1"/>
  <c r="V340" i="1"/>
  <c r="U340" i="1"/>
  <c r="V338" i="1"/>
  <c r="U338" i="1"/>
  <c r="V336" i="1"/>
  <c r="U336" i="1"/>
  <c r="V334" i="1"/>
  <c r="U334" i="1"/>
  <c r="V332" i="1"/>
  <c r="U332" i="1"/>
  <c r="V330" i="1"/>
  <c r="U330" i="1"/>
  <c r="V328" i="1"/>
  <c r="U328" i="1"/>
  <c r="V326" i="1"/>
  <c r="U326" i="1"/>
  <c r="V324" i="1"/>
  <c r="U324" i="1"/>
  <c r="V322" i="1"/>
  <c r="U322" i="1"/>
  <c r="V320" i="1"/>
  <c r="U320" i="1"/>
  <c r="V318" i="1"/>
  <c r="U318" i="1"/>
  <c r="V316" i="1"/>
  <c r="U316" i="1"/>
  <c r="V314" i="1"/>
  <c r="U314" i="1"/>
  <c r="V312" i="1"/>
  <c r="U312" i="1"/>
  <c r="V310" i="1"/>
  <c r="U310" i="1"/>
  <c r="V308" i="1"/>
  <c r="U308" i="1"/>
  <c r="V306" i="1"/>
  <c r="U306" i="1"/>
  <c r="V304" i="1"/>
  <c r="U304" i="1"/>
  <c r="V302" i="1"/>
  <c r="U302" i="1"/>
  <c r="V300" i="1"/>
  <c r="U300" i="1"/>
  <c r="V298" i="1"/>
  <c r="U298" i="1"/>
  <c r="V296" i="1"/>
  <c r="U296" i="1"/>
  <c r="V294" i="1"/>
  <c r="U294" i="1"/>
  <c r="V292" i="1"/>
  <c r="U292" i="1"/>
  <c r="V290" i="1"/>
  <c r="U290" i="1"/>
  <c r="V288" i="1"/>
  <c r="U288" i="1"/>
  <c r="V286" i="1"/>
  <c r="U286" i="1"/>
  <c r="V284" i="1"/>
  <c r="U284" i="1"/>
  <c r="V282" i="1"/>
  <c r="U282" i="1"/>
  <c r="V280" i="1"/>
  <c r="U280" i="1"/>
  <c r="V278" i="1"/>
  <c r="U278" i="1"/>
  <c r="V276" i="1"/>
  <c r="U276" i="1"/>
  <c r="V274" i="1"/>
  <c r="U274" i="1"/>
  <c r="V272" i="1"/>
  <c r="U272" i="1"/>
  <c r="V270" i="1"/>
  <c r="U270" i="1"/>
  <c r="V268" i="1"/>
  <c r="U268" i="1"/>
  <c r="V266" i="1"/>
  <c r="U266" i="1"/>
  <c r="V264" i="1"/>
  <c r="U264" i="1"/>
  <c r="V262" i="1"/>
  <c r="U262" i="1"/>
  <c r="V260" i="1"/>
  <c r="U260" i="1"/>
  <c r="V258" i="1"/>
  <c r="U258" i="1"/>
  <c r="V256" i="1"/>
  <c r="U256" i="1"/>
  <c r="V254" i="1"/>
  <c r="U254" i="1"/>
  <c r="V252" i="1"/>
  <c r="U252" i="1"/>
  <c r="V250" i="1"/>
  <c r="U250" i="1"/>
  <c r="V248" i="1"/>
  <c r="U248" i="1"/>
  <c r="V246" i="1"/>
  <c r="U246" i="1"/>
  <c r="V244" i="1"/>
  <c r="U244" i="1"/>
  <c r="V242" i="1"/>
  <c r="U242" i="1"/>
  <c r="V3677" i="1"/>
  <c r="U3677" i="1"/>
  <c r="V3675" i="1"/>
  <c r="U3675" i="1"/>
  <c r="V3673" i="1"/>
  <c r="U3673" i="1"/>
  <c r="V3671" i="1"/>
  <c r="U3671" i="1"/>
  <c r="V3669" i="1"/>
  <c r="U3669" i="1"/>
  <c r="V3667" i="1"/>
  <c r="U3667" i="1"/>
  <c r="V3665" i="1"/>
  <c r="U3665" i="1"/>
  <c r="V3663" i="1"/>
  <c r="U3663" i="1"/>
  <c r="V3661" i="1"/>
  <c r="U3661" i="1"/>
  <c r="V3659" i="1"/>
  <c r="U3659" i="1"/>
  <c r="V3657" i="1"/>
  <c r="U3657" i="1"/>
  <c r="V3655" i="1"/>
  <c r="U3655" i="1"/>
  <c r="V3653" i="1"/>
  <c r="U3653" i="1"/>
  <c r="V3651" i="1"/>
  <c r="U3651" i="1"/>
  <c r="V3649" i="1"/>
  <c r="U3649" i="1"/>
  <c r="V3647" i="1"/>
  <c r="U3647" i="1"/>
  <c r="V3645" i="1"/>
  <c r="U3645" i="1"/>
  <c r="V3643" i="1"/>
  <c r="U3643" i="1"/>
  <c r="V3641" i="1"/>
  <c r="U3641" i="1"/>
  <c r="V3639" i="1"/>
  <c r="U3639" i="1"/>
  <c r="V3637" i="1"/>
  <c r="U3637" i="1"/>
  <c r="V3635" i="1"/>
  <c r="U3635" i="1"/>
  <c r="V3633" i="1"/>
  <c r="U3633" i="1"/>
  <c r="V3631" i="1"/>
  <c r="U3631" i="1"/>
  <c r="V3629" i="1"/>
  <c r="U3629" i="1"/>
  <c r="V3627" i="1"/>
  <c r="U3627" i="1"/>
  <c r="V3625" i="1"/>
  <c r="U3625" i="1"/>
  <c r="V3623" i="1"/>
  <c r="U3623" i="1"/>
  <c r="V3621" i="1"/>
  <c r="U3621" i="1"/>
  <c r="V3619" i="1"/>
  <c r="U3619" i="1"/>
  <c r="V3617" i="1"/>
  <c r="U3617" i="1"/>
  <c r="V3615" i="1"/>
  <c r="U3615" i="1"/>
  <c r="V3613" i="1"/>
  <c r="U3613" i="1"/>
  <c r="V3611" i="1"/>
  <c r="U3611" i="1"/>
  <c r="V3609" i="1"/>
  <c r="U3609" i="1"/>
  <c r="V3607" i="1"/>
  <c r="U3607" i="1"/>
  <c r="V3605" i="1"/>
  <c r="U3605" i="1"/>
  <c r="V3603" i="1"/>
  <c r="U3603" i="1"/>
  <c r="V3601" i="1"/>
  <c r="U3601" i="1"/>
  <c r="V3599" i="1"/>
  <c r="U3599" i="1"/>
  <c r="V3597" i="1"/>
  <c r="U3597" i="1"/>
  <c r="V3595" i="1"/>
  <c r="U3595" i="1"/>
  <c r="V3593" i="1"/>
  <c r="U3593" i="1"/>
  <c r="V3591" i="1"/>
  <c r="U3591" i="1"/>
  <c r="V3589" i="1"/>
  <c r="U3589" i="1"/>
  <c r="V3587" i="1"/>
  <c r="U3587" i="1"/>
  <c r="V3585" i="1"/>
  <c r="U3585" i="1"/>
  <c r="V3583" i="1"/>
  <c r="U3583" i="1"/>
  <c r="V3581" i="1"/>
  <c r="U3581" i="1"/>
  <c r="V3579" i="1"/>
  <c r="U3579" i="1"/>
  <c r="V3577" i="1"/>
  <c r="U3577" i="1"/>
  <c r="V3575" i="1"/>
  <c r="U3575" i="1"/>
  <c r="V3573" i="1"/>
  <c r="U3573" i="1"/>
  <c r="V3571" i="1"/>
  <c r="U3571" i="1"/>
  <c r="V3569" i="1"/>
  <c r="U3569" i="1"/>
  <c r="V3567" i="1"/>
  <c r="U3567" i="1"/>
  <c r="V3565" i="1"/>
  <c r="U3565" i="1"/>
  <c r="V3563" i="1"/>
  <c r="U3563" i="1"/>
  <c r="V3561" i="1"/>
  <c r="U3561" i="1"/>
  <c r="V3559" i="1"/>
  <c r="U3559" i="1"/>
  <c r="V240" i="1"/>
  <c r="U240" i="1"/>
  <c r="V238" i="1"/>
  <c r="U238" i="1"/>
  <c r="V236" i="1"/>
  <c r="U236" i="1"/>
  <c r="V234" i="1"/>
  <c r="U234" i="1"/>
  <c r="V232" i="1"/>
  <c r="U232" i="1"/>
  <c r="V230" i="1"/>
  <c r="U230" i="1"/>
  <c r="V228" i="1"/>
  <c r="U228" i="1"/>
  <c r="V226" i="1"/>
  <c r="U226" i="1"/>
  <c r="V224" i="1"/>
  <c r="U224" i="1"/>
  <c r="V222" i="1"/>
  <c r="U222" i="1"/>
  <c r="V220" i="1"/>
  <c r="U220" i="1"/>
  <c r="V218" i="1"/>
  <c r="U218" i="1"/>
  <c r="V216" i="1"/>
  <c r="U216" i="1"/>
  <c r="V214" i="1"/>
  <c r="U214" i="1"/>
  <c r="V212" i="1"/>
  <c r="U212" i="1"/>
  <c r="V210" i="1"/>
  <c r="U210" i="1"/>
  <c r="V208" i="1"/>
  <c r="U208" i="1"/>
  <c r="V206" i="1"/>
  <c r="U206" i="1"/>
  <c r="V204" i="1"/>
  <c r="U204" i="1"/>
  <c r="V202" i="1"/>
  <c r="U202" i="1"/>
  <c r="V200" i="1"/>
  <c r="U200" i="1"/>
  <c r="V198" i="1"/>
  <c r="U198" i="1"/>
  <c r="V196" i="1"/>
  <c r="U196" i="1"/>
  <c r="V194" i="1"/>
  <c r="U194" i="1"/>
  <c r="V192" i="1"/>
  <c r="U192" i="1"/>
  <c r="V190" i="1"/>
  <c r="U190" i="1"/>
  <c r="V188" i="1"/>
  <c r="U188" i="1"/>
  <c r="V186" i="1"/>
  <c r="U186" i="1"/>
  <c r="V184" i="1"/>
  <c r="U184" i="1"/>
  <c r="V182" i="1"/>
  <c r="U182" i="1"/>
  <c r="V180" i="1"/>
  <c r="U180" i="1"/>
  <c r="V178" i="1"/>
  <c r="U178" i="1"/>
  <c r="V176" i="1"/>
  <c r="U176" i="1"/>
  <c r="V174" i="1"/>
  <c r="U174" i="1"/>
  <c r="V172" i="1"/>
  <c r="U172" i="1"/>
  <c r="V170" i="1"/>
  <c r="U170" i="1"/>
  <c r="V168" i="1"/>
  <c r="U168" i="1"/>
  <c r="V166" i="1"/>
  <c r="U166" i="1"/>
  <c r="V164" i="1"/>
  <c r="U164" i="1"/>
  <c r="V162" i="1"/>
  <c r="U162" i="1"/>
  <c r="V160" i="1"/>
  <c r="U160" i="1"/>
  <c r="V158" i="1"/>
  <c r="U158" i="1"/>
  <c r="V156" i="1"/>
  <c r="U156" i="1"/>
  <c r="V154" i="1"/>
  <c r="U154" i="1"/>
  <c r="V152" i="1"/>
  <c r="U152" i="1"/>
  <c r="V150" i="1"/>
  <c r="U150" i="1"/>
  <c r="V148" i="1"/>
  <c r="U148" i="1"/>
  <c r="V146" i="1"/>
  <c r="U146" i="1"/>
  <c r="V144" i="1"/>
  <c r="U144" i="1"/>
  <c r="V142" i="1"/>
  <c r="U142" i="1"/>
  <c r="V140" i="1"/>
  <c r="U140" i="1"/>
  <c r="V138" i="1"/>
  <c r="U138" i="1"/>
  <c r="V136" i="1"/>
  <c r="U136" i="1"/>
  <c r="V134" i="1"/>
  <c r="U134" i="1"/>
  <c r="V132" i="1"/>
  <c r="U132" i="1"/>
  <c r="V130" i="1"/>
  <c r="U130" i="1"/>
  <c r="V128" i="1"/>
  <c r="U128" i="1"/>
  <c r="V126" i="1"/>
  <c r="U126" i="1"/>
  <c r="V124" i="1"/>
  <c r="U124" i="1"/>
  <c r="V122" i="1"/>
  <c r="U122" i="1"/>
  <c r="V120" i="1"/>
  <c r="U120" i="1"/>
  <c r="V118" i="1"/>
  <c r="U118" i="1"/>
  <c r="V116" i="1"/>
  <c r="U116" i="1"/>
  <c r="V114" i="1"/>
  <c r="U114" i="1"/>
  <c r="V112" i="1"/>
  <c r="U112" i="1"/>
  <c r="V110" i="1"/>
  <c r="U110" i="1"/>
  <c r="V108" i="1"/>
  <c r="U108" i="1"/>
  <c r="V106" i="1"/>
  <c r="U106" i="1"/>
  <c r="V104" i="1"/>
  <c r="U104" i="1"/>
  <c r="V102" i="1"/>
  <c r="U102" i="1"/>
  <c r="V100" i="1"/>
  <c r="U100" i="1"/>
  <c r="V98" i="1"/>
  <c r="U98" i="1"/>
  <c r="V96" i="1"/>
  <c r="U96" i="1"/>
  <c r="V94" i="1"/>
  <c r="U94" i="1"/>
  <c r="V92" i="1"/>
  <c r="U92" i="1"/>
  <c r="V90" i="1"/>
  <c r="U90" i="1"/>
  <c r="V88" i="1"/>
  <c r="U88" i="1"/>
  <c r="V86" i="1"/>
  <c r="U86" i="1"/>
  <c r="V84" i="1"/>
  <c r="U84" i="1"/>
  <c r="V82" i="1"/>
  <c r="U82" i="1"/>
  <c r="V80" i="1"/>
  <c r="U80" i="1"/>
  <c r="V78" i="1"/>
  <c r="U78" i="1"/>
  <c r="V76" i="1"/>
  <c r="U76" i="1"/>
  <c r="V74" i="1"/>
  <c r="U74" i="1"/>
  <c r="V72" i="1"/>
  <c r="U72" i="1"/>
  <c r="V70" i="1"/>
  <c r="U70" i="1"/>
  <c r="V68" i="1"/>
  <c r="U68" i="1"/>
  <c r="V66" i="1"/>
  <c r="U66" i="1"/>
  <c r="V64" i="1"/>
  <c r="U64" i="1"/>
  <c r="V62" i="1"/>
  <c r="U62" i="1"/>
  <c r="V60" i="1"/>
  <c r="U60" i="1"/>
  <c r="V58" i="1"/>
  <c r="U58" i="1"/>
  <c r="V56" i="1"/>
  <c r="U56" i="1"/>
  <c r="V54" i="1"/>
  <c r="U54" i="1"/>
  <c r="V52" i="1"/>
  <c r="U52" i="1"/>
  <c r="V50" i="1"/>
  <c r="U50" i="1"/>
  <c r="V48" i="1"/>
  <c r="U48" i="1"/>
  <c r="V46" i="1"/>
  <c r="U46" i="1"/>
  <c r="V44" i="1"/>
  <c r="U44" i="1"/>
  <c r="V42" i="1"/>
  <c r="U42" i="1"/>
  <c r="V40" i="1"/>
  <c r="U40" i="1"/>
  <c r="V38" i="1"/>
  <c r="U38" i="1"/>
  <c r="V36" i="1"/>
  <c r="U36" i="1"/>
  <c r="V34" i="1"/>
  <c r="U34" i="1"/>
  <c r="V32" i="1"/>
  <c r="U32" i="1"/>
  <c r="V30" i="1"/>
  <c r="U30" i="1"/>
  <c r="V28" i="1"/>
  <c r="U28" i="1"/>
  <c r="V26" i="1"/>
  <c r="U26" i="1"/>
  <c r="V24" i="1"/>
  <c r="U24" i="1"/>
  <c r="V22" i="1"/>
  <c r="U22" i="1"/>
  <c r="V20" i="1"/>
  <c r="U20" i="1"/>
  <c r="V18" i="1"/>
  <c r="U18" i="1"/>
  <c r="V16" i="1"/>
  <c r="U16" i="1"/>
  <c r="V14" i="1"/>
  <c r="U14" i="1"/>
  <c r="V12" i="1"/>
  <c r="U12" i="1"/>
  <c r="V10" i="1"/>
  <c r="U10" i="1"/>
  <c r="V8" i="1"/>
  <c r="U8" i="1"/>
  <c r="V6" i="1"/>
  <c r="U6" i="1"/>
  <c r="V4" i="1"/>
  <c r="U4" i="1"/>
  <c r="V437" i="1"/>
  <c r="U437" i="1"/>
  <c r="V435" i="1"/>
  <c r="U435" i="1"/>
  <c r="V433" i="1"/>
  <c r="U433" i="1"/>
  <c r="V431" i="1"/>
  <c r="U431" i="1"/>
  <c r="V429" i="1"/>
  <c r="U429" i="1"/>
  <c r="V427" i="1"/>
  <c r="U427" i="1"/>
  <c r="V425" i="1"/>
  <c r="U425" i="1"/>
  <c r="V423" i="1"/>
  <c r="U423" i="1"/>
  <c r="V421" i="1"/>
  <c r="U421" i="1"/>
  <c r="V419" i="1"/>
  <c r="U419" i="1"/>
  <c r="V417" i="1"/>
  <c r="U417" i="1"/>
  <c r="V415" i="1"/>
  <c r="U415" i="1"/>
  <c r="V413" i="1"/>
  <c r="U413" i="1"/>
  <c r="V411" i="1"/>
  <c r="U411" i="1"/>
  <c r="V409" i="1"/>
  <c r="U409" i="1"/>
  <c r="V407" i="1"/>
  <c r="U407" i="1"/>
  <c r="V405" i="1"/>
  <c r="U405" i="1"/>
  <c r="V403" i="1"/>
  <c r="U403" i="1"/>
  <c r="V401" i="1"/>
  <c r="U401" i="1"/>
  <c r="V399" i="1"/>
  <c r="U399" i="1"/>
  <c r="V397" i="1"/>
  <c r="U397" i="1"/>
  <c r="V395" i="1"/>
  <c r="U395" i="1"/>
  <c r="V393" i="1"/>
  <c r="U393" i="1"/>
  <c r="V391" i="1"/>
  <c r="U391" i="1"/>
  <c r="V389" i="1"/>
  <c r="U389" i="1"/>
  <c r="V387" i="1"/>
  <c r="U387" i="1"/>
  <c r="V385" i="1"/>
  <c r="U385" i="1"/>
  <c r="V383" i="1"/>
  <c r="U383" i="1"/>
  <c r="V381" i="1"/>
  <c r="U381" i="1"/>
  <c r="V379" i="1"/>
  <c r="U379" i="1"/>
  <c r="V377" i="1"/>
  <c r="U377" i="1"/>
  <c r="V375" i="1"/>
  <c r="U375" i="1"/>
  <c r="V373" i="1"/>
  <c r="U373" i="1"/>
  <c r="V371" i="1"/>
  <c r="U371" i="1"/>
  <c r="V369" i="1"/>
  <c r="U369" i="1"/>
  <c r="V367" i="1"/>
  <c r="U367" i="1"/>
  <c r="V365" i="1"/>
  <c r="U365" i="1"/>
  <c r="V363" i="1"/>
  <c r="U363" i="1"/>
  <c r="V361" i="1"/>
  <c r="U361" i="1"/>
  <c r="V359" i="1"/>
  <c r="U359" i="1"/>
  <c r="V357" i="1"/>
  <c r="U357" i="1"/>
  <c r="V355" i="1"/>
  <c r="U355" i="1"/>
  <c r="V353" i="1"/>
  <c r="U353" i="1"/>
  <c r="V351" i="1"/>
  <c r="U351" i="1"/>
  <c r="V349" i="1"/>
  <c r="U349" i="1"/>
  <c r="V347" i="1"/>
  <c r="U347" i="1"/>
  <c r="V345" i="1"/>
  <c r="U345" i="1"/>
  <c r="V343" i="1"/>
  <c r="U343" i="1"/>
  <c r="V341" i="1"/>
  <c r="U341" i="1"/>
  <c r="V339" i="1"/>
  <c r="U339" i="1"/>
  <c r="V337" i="1"/>
  <c r="U337" i="1"/>
  <c r="V335" i="1"/>
  <c r="U335" i="1"/>
  <c r="V333" i="1"/>
  <c r="U333" i="1"/>
  <c r="V331" i="1"/>
  <c r="U331" i="1"/>
  <c r="V329" i="1"/>
  <c r="U329" i="1"/>
  <c r="V327" i="1"/>
  <c r="U327" i="1"/>
  <c r="V325" i="1"/>
  <c r="U325" i="1"/>
  <c r="V323" i="1"/>
  <c r="U323" i="1"/>
  <c r="V321" i="1"/>
  <c r="U321" i="1"/>
  <c r="V319" i="1"/>
  <c r="U319" i="1"/>
  <c r="V317" i="1"/>
  <c r="U317" i="1"/>
  <c r="V315" i="1"/>
  <c r="U315" i="1"/>
  <c r="V313" i="1"/>
  <c r="U313" i="1"/>
  <c r="V311" i="1"/>
  <c r="U311" i="1"/>
  <c r="V309" i="1"/>
  <c r="U309" i="1"/>
  <c r="V307" i="1"/>
  <c r="U307" i="1"/>
  <c r="V305" i="1"/>
  <c r="U305" i="1"/>
  <c r="V303" i="1"/>
  <c r="U303" i="1"/>
  <c r="V301" i="1"/>
  <c r="U301" i="1"/>
  <c r="V299" i="1"/>
  <c r="U299" i="1"/>
  <c r="V297" i="1"/>
  <c r="U297" i="1"/>
  <c r="V295" i="1"/>
  <c r="U295" i="1"/>
  <c r="V293" i="1"/>
  <c r="U293" i="1"/>
  <c r="V291" i="1"/>
  <c r="U291" i="1"/>
  <c r="V289" i="1"/>
  <c r="U289" i="1"/>
  <c r="V287" i="1"/>
  <c r="U287" i="1"/>
  <c r="V285" i="1"/>
  <c r="U285" i="1"/>
  <c r="V283" i="1"/>
  <c r="U283" i="1"/>
  <c r="V281" i="1"/>
  <c r="U281" i="1"/>
  <c r="V279" i="1"/>
  <c r="U279" i="1"/>
  <c r="V277" i="1"/>
  <c r="U277" i="1"/>
  <c r="V275" i="1"/>
  <c r="U275" i="1"/>
  <c r="V273" i="1"/>
  <c r="U273" i="1"/>
  <c r="V271" i="1"/>
  <c r="U271" i="1"/>
  <c r="V269" i="1"/>
  <c r="U269" i="1"/>
  <c r="V267" i="1"/>
  <c r="U267" i="1"/>
  <c r="V265" i="1"/>
  <c r="U265" i="1"/>
  <c r="V263" i="1"/>
  <c r="U263" i="1"/>
  <c r="V261" i="1"/>
  <c r="U261" i="1"/>
  <c r="V259" i="1"/>
  <c r="U259" i="1"/>
  <c r="V257" i="1"/>
  <c r="U257" i="1"/>
  <c r="V255" i="1"/>
  <c r="U255" i="1"/>
  <c r="V253" i="1"/>
  <c r="U253" i="1"/>
  <c r="V251" i="1"/>
  <c r="U251" i="1"/>
  <c r="V249" i="1"/>
  <c r="U249" i="1"/>
  <c r="V247" i="1"/>
  <c r="U247" i="1"/>
  <c r="V245" i="1"/>
  <c r="U245" i="1"/>
  <c r="V243" i="1"/>
  <c r="U243" i="1"/>
  <c r="V3678" i="1"/>
  <c r="U3678" i="1"/>
  <c r="V3676" i="1"/>
  <c r="U3676" i="1"/>
  <c r="V3674" i="1"/>
  <c r="U3674" i="1"/>
  <c r="V3672" i="1"/>
  <c r="U3672" i="1"/>
  <c r="V3670" i="1"/>
  <c r="U3670" i="1"/>
  <c r="V3668" i="1"/>
  <c r="U3668" i="1"/>
  <c r="V3666" i="1"/>
  <c r="U3666" i="1"/>
  <c r="V3664" i="1"/>
  <c r="U3664" i="1"/>
  <c r="V3662" i="1"/>
  <c r="U3662" i="1"/>
  <c r="V3660" i="1"/>
  <c r="U3660" i="1"/>
  <c r="V3658" i="1"/>
  <c r="U3658" i="1"/>
  <c r="V3656" i="1"/>
  <c r="U3656" i="1"/>
  <c r="V3654" i="1"/>
  <c r="U3654" i="1"/>
  <c r="V3652" i="1"/>
  <c r="U3652" i="1"/>
  <c r="V3650" i="1"/>
  <c r="U3650" i="1"/>
  <c r="V3648" i="1"/>
  <c r="U3648" i="1"/>
  <c r="V3646" i="1"/>
  <c r="U3646" i="1"/>
  <c r="V3644" i="1"/>
  <c r="U3644" i="1"/>
  <c r="V3642" i="1"/>
  <c r="U3642" i="1"/>
  <c r="V3640" i="1"/>
  <c r="U3640" i="1"/>
  <c r="V3638" i="1"/>
  <c r="U3638" i="1"/>
  <c r="V3636" i="1"/>
  <c r="U3636" i="1"/>
  <c r="V3634" i="1"/>
  <c r="U3634" i="1"/>
  <c r="V3632" i="1"/>
  <c r="U3632" i="1"/>
  <c r="V3630" i="1"/>
  <c r="U3630" i="1"/>
  <c r="V3628" i="1"/>
  <c r="U3628" i="1"/>
  <c r="V3626" i="1"/>
  <c r="U3626" i="1"/>
  <c r="V3624" i="1"/>
  <c r="U3624" i="1"/>
  <c r="V3622" i="1"/>
  <c r="U3622" i="1"/>
  <c r="V3620" i="1"/>
  <c r="U3620" i="1"/>
  <c r="V3618" i="1"/>
  <c r="U3618" i="1"/>
  <c r="V3616" i="1"/>
  <c r="U3616" i="1"/>
  <c r="V3614" i="1"/>
  <c r="U3614" i="1"/>
  <c r="V3612" i="1"/>
  <c r="U3612" i="1"/>
  <c r="V3610" i="1"/>
  <c r="U3610" i="1"/>
  <c r="V3608" i="1"/>
  <c r="U3608" i="1"/>
  <c r="V3606" i="1"/>
  <c r="U3606" i="1"/>
  <c r="V3604" i="1"/>
  <c r="U3604" i="1"/>
  <c r="V3602" i="1"/>
  <c r="U3602" i="1"/>
  <c r="V3600" i="1"/>
  <c r="U3600" i="1"/>
  <c r="V3598" i="1"/>
  <c r="U3598" i="1"/>
  <c r="V3596" i="1"/>
  <c r="U3596" i="1"/>
  <c r="V3594" i="1"/>
  <c r="U3594" i="1"/>
  <c r="V3592" i="1"/>
  <c r="U3592" i="1"/>
  <c r="V3590" i="1"/>
  <c r="U3590" i="1"/>
  <c r="V3588" i="1"/>
  <c r="U3588" i="1"/>
  <c r="V3586" i="1"/>
  <c r="U3586" i="1"/>
  <c r="V3584" i="1"/>
  <c r="U3584" i="1"/>
  <c r="V3582" i="1"/>
  <c r="U3582" i="1"/>
  <c r="V3580" i="1"/>
  <c r="U3580" i="1"/>
  <c r="V3578" i="1"/>
  <c r="U3578" i="1"/>
  <c r="V3576" i="1"/>
  <c r="U3576" i="1"/>
  <c r="V3574" i="1"/>
  <c r="U3574" i="1"/>
  <c r="V3572" i="1"/>
  <c r="U3572" i="1"/>
  <c r="V3570" i="1"/>
  <c r="U3570" i="1"/>
  <c r="V3568" i="1"/>
  <c r="U3568" i="1"/>
  <c r="V3566" i="1"/>
  <c r="U3566" i="1"/>
  <c r="V3564" i="1"/>
  <c r="U3564" i="1"/>
  <c r="V3562" i="1"/>
  <c r="U3562" i="1"/>
  <c r="V3560" i="1"/>
  <c r="U3560" i="1"/>
  <c r="V241" i="1"/>
  <c r="U241" i="1"/>
  <c r="V239" i="1"/>
  <c r="U239" i="1"/>
  <c r="V237" i="1"/>
  <c r="U237" i="1"/>
  <c r="V235" i="1"/>
  <c r="U235" i="1"/>
  <c r="V233" i="1"/>
  <c r="U233" i="1"/>
  <c r="V231" i="1"/>
  <c r="U231" i="1"/>
  <c r="V229" i="1"/>
  <c r="U229" i="1"/>
  <c r="V227" i="1"/>
  <c r="U227" i="1"/>
  <c r="V225" i="1"/>
  <c r="U225" i="1"/>
  <c r="V223" i="1"/>
  <c r="U223" i="1"/>
  <c r="V221" i="1"/>
  <c r="U221" i="1"/>
  <c r="V219" i="1"/>
  <c r="U219" i="1"/>
  <c r="V217" i="1"/>
  <c r="U217" i="1"/>
  <c r="V215" i="1"/>
  <c r="U215" i="1"/>
  <c r="V213" i="1"/>
  <c r="U213" i="1"/>
  <c r="V211" i="1"/>
  <c r="U211" i="1"/>
  <c r="V209" i="1"/>
  <c r="U209" i="1"/>
  <c r="V207" i="1"/>
  <c r="U207" i="1"/>
  <c r="V205" i="1"/>
  <c r="U205" i="1"/>
  <c r="V203" i="1"/>
  <c r="U203" i="1"/>
  <c r="V201" i="1"/>
  <c r="U201" i="1"/>
  <c r="V199" i="1"/>
  <c r="U199" i="1"/>
  <c r="V197" i="1"/>
  <c r="U197" i="1"/>
  <c r="V195" i="1"/>
  <c r="U195" i="1"/>
  <c r="V193" i="1"/>
  <c r="U193" i="1"/>
  <c r="V191" i="1"/>
  <c r="U191" i="1"/>
  <c r="V189" i="1"/>
  <c r="U189" i="1"/>
  <c r="V187" i="1"/>
  <c r="U187" i="1"/>
  <c r="V185" i="1"/>
  <c r="U185" i="1"/>
  <c r="V183" i="1"/>
  <c r="U183" i="1"/>
  <c r="V181" i="1"/>
  <c r="U181" i="1"/>
  <c r="V179" i="1"/>
  <c r="U179" i="1"/>
  <c r="V177" i="1"/>
  <c r="U177" i="1"/>
  <c r="V175" i="1"/>
  <c r="U175" i="1"/>
  <c r="V173" i="1"/>
  <c r="U173" i="1"/>
  <c r="V171" i="1"/>
  <c r="U171" i="1"/>
  <c r="V169" i="1"/>
  <c r="U169" i="1"/>
  <c r="V167" i="1"/>
  <c r="U167" i="1"/>
  <c r="V165" i="1"/>
  <c r="U165" i="1"/>
  <c r="V163" i="1"/>
  <c r="U163" i="1"/>
  <c r="V161" i="1"/>
  <c r="U161" i="1"/>
  <c r="V159" i="1"/>
  <c r="U159" i="1"/>
  <c r="V157" i="1"/>
  <c r="U157" i="1"/>
  <c r="V155" i="1"/>
  <c r="U155" i="1"/>
  <c r="V153" i="1"/>
  <c r="U153" i="1"/>
  <c r="V151" i="1"/>
  <c r="U151" i="1"/>
  <c r="V149" i="1"/>
  <c r="U149" i="1"/>
  <c r="V147" i="1"/>
  <c r="U147" i="1"/>
  <c r="V145" i="1"/>
  <c r="U145" i="1"/>
  <c r="V143" i="1"/>
  <c r="U143" i="1"/>
  <c r="V141" i="1"/>
  <c r="U141" i="1"/>
  <c r="V139" i="1"/>
  <c r="U139" i="1"/>
  <c r="V137" i="1"/>
  <c r="U137" i="1"/>
  <c r="V135" i="1"/>
  <c r="U135" i="1"/>
  <c r="V133" i="1"/>
  <c r="U133" i="1"/>
  <c r="V131" i="1"/>
  <c r="U131" i="1"/>
  <c r="V129" i="1"/>
  <c r="U129" i="1"/>
  <c r="V127" i="1"/>
  <c r="U127" i="1"/>
  <c r="V125" i="1"/>
  <c r="U125" i="1"/>
  <c r="V123" i="1"/>
  <c r="U123" i="1"/>
  <c r="V121" i="1"/>
  <c r="U121" i="1"/>
  <c r="V119" i="1"/>
  <c r="U119" i="1"/>
  <c r="V117" i="1"/>
  <c r="U117" i="1"/>
  <c r="V115" i="1"/>
  <c r="U115" i="1"/>
  <c r="V113" i="1"/>
  <c r="U113" i="1"/>
  <c r="V111" i="1"/>
  <c r="U111" i="1"/>
  <c r="V109" i="1"/>
  <c r="U109" i="1"/>
  <c r="V107" i="1"/>
  <c r="U107" i="1"/>
  <c r="V105" i="1"/>
  <c r="U105" i="1"/>
  <c r="V103" i="1"/>
  <c r="U103" i="1"/>
  <c r="V101" i="1"/>
  <c r="U101" i="1"/>
  <c r="V99" i="1"/>
  <c r="U99" i="1"/>
  <c r="V97" i="1"/>
  <c r="U97" i="1"/>
  <c r="V95" i="1"/>
  <c r="U95" i="1"/>
  <c r="V93" i="1"/>
  <c r="U93" i="1"/>
  <c r="V91" i="1"/>
  <c r="U91" i="1"/>
  <c r="V89" i="1"/>
  <c r="U89" i="1"/>
  <c r="V87" i="1"/>
  <c r="U87" i="1"/>
  <c r="V85" i="1"/>
  <c r="U85" i="1"/>
  <c r="V83" i="1"/>
  <c r="U83" i="1"/>
  <c r="V81" i="1"/>
  <c r="U81" i="1"/>
  <c r="V79" i="1"/>
  <c r="U79" i="1"/>
  <c r="V77" i="1"/>
  <c r="U77" i="1"/>
  <c r="V75" i="1"/>
  <c r="U75" i="1"/>
  <c r="V73" i="1"/>
  <c r="U73" i="1"/>
  <c r="V71" i="1"/>
  <c r="U71" i="1"/>
  <c r="V69" i="1"/>
  <c r="U69" i="1"/>
  <c r="V67" i="1"/>
  <c r="U67" i="1"/>
  <c r="V65" i="1"/>
  <c r="U65" i="1"/>
  <c r="V63" i="1"/>
  <c r="U63" i="1"/>
  <c r="V61" i="1"/>
  <c r="U61" i="1"/>
  <c r="V59" i="1"/>
  <c r="U59" i="1"/>
  <c r="V57" i="1"/>
  <c r="U57" i="1"/>
  <c r="V55" i="1"/>
  <c r="U55" i="1"/>
  <c r="V53" i="1"/>
  <c r="U53" i="1"/>
  <c r="V51" i="1"/>
  <c r="U51" i="1"/>
  <c r="V49" i="1"/>
  <c r="U49" i="1"/>
  <c r="V47" i="1"/>
  <c r="U47" i="1"/>
  <c r="V45" i="1"/>
  <c r="U45" i="1"/>
  <c r="V43" i="1"/>
  <c r="U43" i="1"/>
  <c r="V41" i="1"/>
  <c r="U41" i="1"/>
  <c r="V39" i="1"/>
  <c r="U39" i="1"/>
  <c r="V37" i="1"/>
  <c r="U37" i="1"/>
  <c r="V35" i="1"/>
  <c r="U35" i="1"/>
  <c r="V33" i="1"/>
  <c r="U33" i="1"/>
  <c r="V31" i="1"/>
  <c r="U31" i="1"/>
  <c r="V29" i="1"/>
  <c r="U29" i="1"/>
  <c r="V27" i="1"/>
  <c r="U27" i="1"/>
  <c r="V25" i="1"/>
  <c r="U25" i="1"/>
  <c r="V23" i="1"/>
  <c r="U23" i="1"/>
  <c r="V21" i="1"/>
  <c r="U21" i="1"/>
  <c r="V19" i="1"/>
  <c r="U19" i="1"/>
  <c r="V17" i="1"/>
  <c r="U17" i="1"/>
  <c r="V15" i="1"/>
  <c r="U15" i="1"/>
  <c r="V13" i="1"/>
  <c r="U13" i="1"/>
  <c r="V11" i="1"/>
  <c r="U11" i="1"/>
  <c r="V9" i="1"/>
  <c r="U9" i="1"/>
  <c r="V7" i="1"/>
  <c r="U7" i="1"/>
  <c r="V5" i="1"/>
  <c r="U5" i="1"/>
  <c r="V3" i="1"/>
  <c r="U3" i="1"/>
  <c r="H14" i="6" l="1"/>
  <c r="F14" i="6"/>
  <c r="G14" i="6"/>
</calcChain>
</file>

<file path=xl/sharedStrings.xml><?xml version="1.0" encoding="utf-8"?>
<sst xmlns="http://schemas.openxmlformats.org/spreadsheetml/2006/main" count="24854" uniqueCount="8417">
  <si>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</si>
  <si>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</si>
  <si>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</si>
  <si>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</si>
  <si>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</si>
  <si>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</si>
  <si>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</si>
  <si>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</si>
  <si>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</si>
  <si>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</si>
  <si>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</si>
  <si>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</si>
  <si>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</si>
  <si>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</si>
  <si>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</si>
  <si>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</si>
  <si>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</si>
  <si>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</si>
  <si>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</si>
  <si>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</si>
  <si>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</si>
  <si>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</si>
  <si>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</si>
  <si>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</si>
  <si>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</si>
  <si>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</si>
  <si>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</si>
  <si>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</si>
  <si>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</si>
  <si>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</si>
  <si>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</si>
  <si>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</si>
  <si>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</si>
  <si>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</si>
  <si>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</si>
  <si>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</si>
  <si>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</si>
  <si>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</si>
  <si>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</si>
  <si>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</si>
  <si>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</si>
  <si>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</si>
  <si>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</si>
  <si>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</si>
  <si>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</si>
  <si>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</si>
  <si>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</si>
  <si>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</si>
  <si>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</si>
  <si>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</si>
  <si>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</si>
  <si>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</si>
  <si>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</si>
  <si>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</si>
  <si>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</si>
  <si>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</si>
  <si>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</si>
  <si>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</si>
  <si>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</si>
  <si>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</si>
  <si>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</si>
  <si>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</si>
  <si>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</si>
  <si>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</si>
  <si>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</si>
  <si>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</si>
  <si>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</si>
  <si>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</si>
  <si>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</si>
  <si>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</si>
  <si>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</si>
  <si>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</si>
  <si>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</si>
  <si>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</si>
  <si>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</si>
  <si>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</si>
  <si>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</si>
  <si>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</si>
  <si>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</si>
  <si>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</si>
  <si>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</si>
  <si>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</si>
  <si>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</si>
  <si>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</si>
  <si>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</si>
  <si>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</si>
  <si>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</si>
  <si>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</si>
  <si>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</si>
  <si>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</si>
  <si>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</si>
  <si>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</si>
  <si>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</si>
  <si>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</si>
  <si>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</si>
  <si>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</si>
  <si>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</si>
  <si>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</si>
  <si>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</si>
  <si>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</si>
  <si>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</si>
  <si>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</si>
  <si>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</si>
  <si>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</si>
  <si>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</si>
  <si>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</si>
  <si>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</si>
  <si>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</si>
  <si>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</si>
  <si>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</si>
  <si>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</si>
  <si>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</si>
  <si>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</si>
  <si>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</si>
  <si>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</si>
  <si>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</si>
  <si>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</si>
  <si>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</si>
  <si>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</si>
  <si>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</si>
  <si>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</si>
  <si>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</si>
  <si>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</si>
  <si>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</si>
  <si>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</si>
  <si>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</si>
  <si>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</si>
  <si>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</si>
  <si>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</si>
  <si>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</si>
  <si>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</si>
  <si>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</si>
  <si>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</si>
  <si>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</si>
  <si>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</si>
  <si>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</si>
  <si>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</si>
  <si>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</si>
  <si>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</si>
  <si>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</si>
  <si>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</si>
  <si>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</si>
  <si>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</si>
  <si>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</si>
  <si>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</si>
  <si>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</si>
  <si>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</si>
  <si>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</si>
  <si>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</si>
  <si>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</si>
  <si>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</si>
  <si>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</si>
  <si>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</si>
  <si>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</si>
  <si>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</si>
  <si>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</si>
  <si>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</si>
  <si>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</si>
  <si>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</si>
  <si>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</si>
  <si>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</si>
  <si>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</si>
  <si>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</si>
  <si>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</si>
  <si>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</si>
  <si>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</si>
  <si>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</si>
  <si>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</si>
  <si>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</si>
  <si>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</si>
  <si>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</si>
  <si>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</si>
  <si>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</si>
  <si>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</si>
  <si>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</si>
  <si>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</si>
  <si>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</si>
  <si>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</si>
  <si>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</si>
  <si>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</si>
  <si>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</si>
  <si>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</si>
  <si>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</si>
  <si>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</si>
  <si>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</si>
  <si>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</si>
  <si>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</si>
  <si>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</si>
  <si>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</si>
  <si>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</si>
  <si>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</si>
  <si>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</si>
  <si>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</si>
  <si>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</si>
  <si>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</si>
  <si>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</si>
  <si>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</si>
  <si>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</si>
  <si>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</si>
  <si>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</si>
  <si>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</si>
  <si>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</si>
  <si>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</si>
  <si>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</si>
  <si>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</si>
  <si>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</si>
  <si>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</si>
  <si>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</si>
  <si>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</si>
  <si>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</si>
  <si>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</si>
  <si>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</si>
  <si>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</si>
  <si>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</si>
  <si>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</si>
  <si>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</si>
  <si>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</si>
  <si>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</si>
  <si>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</si>
  <si>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</si>
  <si>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</si>
  <si>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</si>
  <si>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</si>
  <si>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</si>
  <si>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</si>
  <si>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</si>
  <si>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</si>
  <si>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</si>
  <si>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</si>
  <si>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</si>
  <si>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</si>
  <si>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</si>
  <si>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</si>
  <si>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</si>
  <si>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</si>
  <si>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</si>
  <si>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</si>
  <si>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</si>
  <si>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</si>
  <si>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</si>
  <si>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</si>
  <si>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</si>
  <si>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</si>
  <si>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</si>
  <si>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</si>
  <si>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</si>
  <si>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</si>
  <si>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</si>
  <si>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</si>
  <si>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</si>
  <si>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</si>
  <si>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</si>
  <si>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</si>
  <si>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</si>
  <si>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</si>
  <si>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</si>
  <si>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</si>
  <si>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</si>
  <si>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</si>
  <si>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</si>
  <si>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</si>
  <si>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</si>
  <si>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</si>
  <si>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</si>
  <si>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</si>
  <si>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</si>
  <si>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</si>
  <si>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</si>
  <si>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</si>
  <si>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</si>
  <si>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</si>
  <si>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</si>
  <si>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</si>
  <si>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</si>
  <si>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</si>
  <si>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</si>
  <si>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</si>
  <si>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</si>
  <si>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</si>
  <si>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</si>
  <si>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</si>
  <si>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</si>
  <si>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</si>
  <si>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</si>
  <si>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</si>
  <si>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</si>
  <si>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</si>
  <si>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</si>
  <si>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</si>
  <si>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</si>
  <si>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</si>
  <si>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</si>
  <si>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</si>
  <si>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</si>
  <si>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</si>
  <si>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</si>
  <si>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</si>
  <si>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</si>
  <si>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</si>
  <si>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</si>
  <si>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</si>
  <si>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</si>
  <si>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</si>
  <si>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</si>
  <si>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</si>
  <si>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</si>
  <si>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</si>
  <si>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</si>
  <si>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</si>
  <si>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</si>
  <si>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</si>
  <si>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</si>
  <si>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</si>
  <si>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</si>
  <si>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</si>
  <si>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</si>
  <si>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</si>
  <si>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</si>
  <si>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</si>
  <si>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</si>
  <si>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</si>
  <si>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</si>
  <si>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</si>
  <si>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</si>
  <si>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</si>
  <si>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</si>
  <si>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</si>
  <si>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</si>
  <si>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</si>
  <si>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</si>
  <si>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</si>
  <si>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</si>
  <si>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</si>
  <si>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</si>
  <si>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</si>
  <si>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</si>
  <si>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</si>
  <si>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</si>
  <si>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</si>
  <si>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</si>
  <si>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</si>
  <si>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</si>
  <si>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</si>
  <si>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</si>
  <si>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</si>
  <si>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</si>
  <si>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</si>
  <si>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</si>
  <si>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</si>
  <si>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</si>
  <si>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</si>
  <si>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</si>
  <si>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</si>
  <si>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</si>
  <si>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</si>
  <si>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</si>
  <si>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</si>
  <si>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</si>
  <si>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</si>
  <si>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</si>
  <si>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</si>
  <si>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</si>
  <si>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</si>
  <si>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</si>
  <si>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</si>
  <si>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</si>
  <si>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</si>
  <si>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</si>
  <si>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</si>
  <si>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</si>
  <si>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</si>
  <si>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</si>
  <si>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</si>
  <si>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</si>
  <si>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</si>
  <si>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</si>
  <si>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</si>
  <si>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</si>
  <si>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</si>
  <si>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</si>
  <si>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</si>
  <si>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</si>
  <si>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</si>
  <si>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</si>
  <si>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</si>
  <si>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</si>
  <si>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</si>
  <si>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</si>
  <si>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</si>
  <si>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</si>
  <si>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</si>
  <si>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</si>
  <si>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</si>
  <si>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</si>
  <si>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</si>
  <si>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</si>
  <si>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</si>
  <si>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</si>
  <si>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</si>
  <si>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</si>
  <si>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</si>
  <si>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</si>
  <si>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</si>
  <si>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</si>
  <si>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</si>
  <si>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</si>
  <si>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</si>
  <si>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</si>
  <si>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</si>
  <si>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</si>
  <si>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</si>
  <si>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</si>
  <si>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</si>
  <si>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</si>
  <si>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</si>
  <si>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</si>
  <si>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</si>
  <si>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</si>
  <si>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</si>
  <si>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</si>
  <si>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</si>
  <si>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</si>
  <si>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</si>
  <si>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</si>
  <si>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</si>
  <si>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</si>
  <si>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</si>
  <si>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</si>
  <si>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</si>
  <si>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</si>
  <si>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</si>
  <si>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</si>
  <si>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</si>
  <si>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</si>
  <si>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</si>
  <si>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</si>
  <si>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</si>
  <si>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</si>
  <si>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</si>
  <si>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</si>
  <si>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</si>
  <si>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</si>
  <si>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</si>
  <si>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</si>
  <si>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</si>
  <si>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</si>
  <si>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</si>
  <si>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</si>
  <si>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</si>
  <si>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</si>
  <si>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</si>
  <si>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</si>
  <si>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</si>
  <si>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</si>
  <si>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</si>
  <si>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</si>
  <si>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</si>
  <si>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</si>
  <si>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</si>
  <si>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</si>
  <si>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</si>
  <si>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</si>
  <si>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</si>
  <si>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</si>
  <si>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</si>
  <si>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</si>
  <si>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</si>
  <si>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</si>
  <si>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</si>
  <si>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</si>
  <si>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</si>
  <si>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</si>
  <si>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</si>
  <si>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</si>
  <si>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</si>
  <si>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</si>
  <si>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</si>
  <si>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</si>
  <si>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</si>
  <si>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</si>
  <si>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</si>
  <si>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</si>
  <si>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</si>
  <si>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</si>
  <si>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</si>
  <si>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</si>
  <si>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</si>
  <si>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</si>
  <si>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</si>
  <si>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</si>
  <si>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</si>
  <si>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</si>
  <si>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</si>
  <si>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</si>
  <si>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</si>
  <si>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</si>
  <si>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</si>
  <si>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</si>
  <si>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</si>
  <si>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</si>
  <si>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</si>
  <si>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</si>
  <si>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</si>
  <si>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</si>
  <si>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</si>
  <si>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</si>
  <si>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</si>
  <si>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</si>
  <si>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</si>
  <si>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</si>
  <si>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</si>
  <si>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</si>
  <si>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</si>
  <si>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</si>
  <si>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</si>
  <si>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</si>
  <si>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</si>
  <si>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</si>
  <si>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</si>
  <si>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</si>
  <si>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</si>
  <si>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</si>
  <si>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</si>
  <si>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</si>
  <si>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</si>
  <si>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</si>
  <si>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</si>
  <si>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</si>
  <si>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</si>
  <si>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</si>
  <si>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</si>
  <si>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</si>
  <si>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</si>
  <si>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</si>
  <si>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</si>
  <si>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</si>
  <si>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</si>
  <si>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</si>
  <si>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</si>
  <si>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</si>
  <si>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</si>
  <si>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</si>
  <si>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</si>
  <si>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</si>
  <si>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</si>
  <si>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</si>
  <si>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</si>
  <si>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</si>
  <si>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</si>
  <si>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</si>
  <si>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</si>
  <si>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</si>
  <si>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</si>
  <si>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</si>
  <si>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</si>
  <si>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</si>
  <si>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</si>
  <si>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</si>
  <si>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</si>
  <si>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</si>
  <si>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</si>
  <si>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</si>
  <si>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</si>
  <si>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</si>
  <si>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</si>
  <si>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</si>
  <si>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</si>
  <si>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</si>
  <si>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</si>
  <si>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</si>
  <si>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</si>
  <si>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</si>
  <si>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</si>
  <si>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</si>
  <si>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</si>
  <si>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</si>
  <si>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</si>
  <si>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</si>
  <si>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</si>
  <si>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</si>
  <si>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</si>
  <si>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</si>
  <si>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</si>
  <si>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</si>
  <si>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</si>
  <si>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</si>
  <si>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</si>
  <si>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</si>
  <si>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</si>
  <si>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</si>
  <si>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</si>
  <si>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</si>
  <si>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</si>
  <si>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</si>
  <si>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</si>
  <si>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</si>
  <si>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</si>
  <si>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</si>
  <si>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</si>
  <si>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</si>
  <si>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</si>
  <si>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</si>
  <si>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</si>
  <si>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</si>
  <si>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</si>
  <si>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</si>
  <si>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</si>
  <si>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</si>
  <si>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</si>
  <si>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</si>
  <si>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</si>
  <si>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</si>
  <si>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</si>
  <si>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</si>
  <si>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</si>
  <si>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</si>
  <si>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</si>
  <si>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</si>
  <si>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</si>
  <si>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</si>
  <si>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</si>
  <si>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</si>
  <si>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</si>
  <si>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</si>
  <si>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</si>
  <si>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</si>
  <si>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</si>
  <si>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</si>
  <si>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</si>
  <si>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</si>
  <si>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</si>
  <si>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</si>
  <si>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</si>
  <si>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</si>
  <si>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</si>
  <si>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</si>
  <si>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</si>
  <si>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</si>
  <si>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</si>
  <si>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</si>
  <si>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</si>
  <si>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</si>
  <si>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</si>
  <si>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</si>
  <si>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</si>
  <si>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</si>
  <si>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</si>
  <si>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</si>
  <si>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</si>
  <si>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</si>
  <si>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</si>
  <si>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</si>
  <si>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</si>
  <si>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</si>
  <si>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</si>
  <si>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</si>
  <si>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</si>
  <si>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</si>
  <si>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</si>
  <si>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</si>
  <si>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</si>
  <si>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</si>
  <si>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</si>
  <si>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</si>
  <si>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</si>
  <si>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</si>
  <si>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</si>
  <si>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</si>
  <si>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</si>
  <si>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</si>
  <si>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</si>
  <si>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</si>
  <si>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</si>
  <si>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</si>
  <si>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</si>
  <si>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</si>
  <si>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</si>
  <si>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</si>
  <si>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</si>
  <si>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</si>
  <si>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</si>
  <si>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</si>
  <si>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</si>
  <si>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</si>
  <si>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</si>
  <si>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</si>
  <si>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</si>
  <si>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</si>
  <si>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</si>
  <si>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</si>
  <si>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</si>
  <si>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</si>
  <si>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</si>
  <si>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</si>
  <si>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</si>
  <si>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</si>
  <si>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</si>
  <si>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</si>
  <si>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</si>
  <si>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</si>
  <si>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</si>
  <si>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</si>
  <si>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</si>
  <si>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</si>
  <si>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</si>
  <si>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</si>
  <si>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</si>
  <si>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</si>
  <si>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</si>
  <si>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</si>
  <si>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</si>
  <si>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</si>
  <si>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</si>
  <si>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</si>
  <si>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</si>
  <si>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</si>
  <si>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</si>
  <si>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</si>
  <si>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</si>
  <si>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</si>
  <si>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</si>
  <si>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</si>
  <si>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</si>
  <si>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</si>
  <si>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</si>
  <si>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</si>
  <si>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</si>
  <si>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</si>
  <si>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</si>
  <si>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</si>
  <si>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</si>
  <si>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</si>
  <si>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</si>
  <si>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</si>
  <si>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</si>
  <si>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</si>
  <si>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</si>
  <si>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</si>
  <si>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</si>
  <si>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</si>
  <si>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</si>
  <si>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</si>
  <si>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</si>
  <si>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</si>
  <si>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</si>
  <si>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</si>
  <si>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</si>
  <si>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</si>
  <si>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</si>
  <si>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</si>
  <si>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</si>
  <si>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</si>
  <si>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</si>
  <si>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</si>
  <si>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</si>
  <si>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</si>
  <si>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</si>
  <si>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</si>
  <si>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</si>
  <si>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</si>
  <si>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</si>
  <si>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</si>
  <si>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</si>
  <si>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</si>
  <si>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</si>
  <si>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</si>
  <si>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</si>
  <si>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</si>
  <si>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</si>
  <si>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</si>
  <si>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</si>
  <si>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</si>
  <si>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</si>
  <si>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</si>
  <si>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</si>
  <si>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</si>
  <si>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</si>
  <si>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</si>
  <si>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</si>
  <si>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</si>
  <si>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</si>
  <si>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</si>
  <si>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</si>
  <si>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</si>
  <si>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</si>
  <si>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</si>
  <si>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</si>
  <si>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</si>
  <si>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</si>
  <si>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</si>
  <si>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</si>
  <si>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</si>
  <si>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</si>
  <si>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</si>
  <si>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</si>
  <si>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</si>
  <si>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</si>
  <si>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</si>
  <si>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</si>
  <si>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</si>
  <si>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</si>
  <si>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</si>
  <si>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</si>
  <si>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</si>
  <si>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</si>
  <si>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</si>
  <si>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</si>
  <si>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</si>
  <si>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</si>
  <si>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</si>
  <si>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</si>
  <si>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</si>
  <si>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</si>
  <si>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</si>
  <si>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</si>
  <si>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</si>
  <si>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</si>
  <si>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</si>
  <si>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</si>
  <si>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</si>
  <si>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</si>
  <si>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</si>
  <si>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</si>
  <si>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</si>
  <si>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</si>
  <si>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</si>
  <si>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</si>
  <si>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</si>
  <si>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</si>
  <si>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</si>
  <si>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</si>
  <si>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</si>
  <si>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</si>
  <si>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</si>
  <si>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</si>
  <si>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</si>
  <si>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</si>
  <si>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</si>
  <si>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</si>
  <si>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</si>
  <si>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</si>
  <si>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</si>
  <si>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</si>
  <si>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</si>
  <si>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</si>
  <si>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</si>
  <si>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</si>
  <si>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</si>
  <si>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</si>
  <si>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</si>
  <si>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</si>
  <si>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</si>
  <si>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</si>
  <si>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</si>
  <si>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</si>
  <si>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</si>
  <si>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</si>
  <si>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</si>
  <si>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</si>
  <si>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</si>
  <si>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</si>
  <si>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</si>
  <si>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</si>
  <si>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</si>
  <si>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</si>
  <si>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</si>
  <si>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</si>
  <si>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</si>
  <si>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</si>
  <si>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</si>
  <si>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</si>
  <si>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</si>
  <si>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</si>
  <si>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</si>
  <si>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</si>
  <si>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</si>
  <si>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</si>
  <si>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</si>
  <si>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</si>
  <si>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</si>
  <si>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</si>
  <si>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</si>
  <si>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</si>
  <si>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</si>
  <si>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</si>
  <si>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</si>
  <si>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</si>
  <si>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</si>
  <si>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</si>
  <si>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</si>
  <si>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</si>
  <si>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</si>
  <si>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</si>
  <si>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</si>
  <si>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</si>
  <si>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</si>
  <si>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</si>
  <si>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</si>
  <si>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</si>
  <si>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</si>
  <si>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</si>
  <si>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</si>
  <si>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</si>
  <si>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</si>
  <si>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</si>
  <si>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</si>
  <si>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</si>
  <si>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</si>
  <si>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</si>
  <si>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</si>
  <si>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</si>
  <si>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</si>
  <si>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</si>
  <si>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</si>
  <si>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</si>
  <si>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</si>
  <si>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</si>
  <si>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</si>
  <si>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</si>
  <si>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</si>
  <si>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</si>
  <si>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</si>
  <si>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</si>
  <si>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</si>
  <si>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</si>
  <si>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</si>
  <si>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</si>
  <si>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</si>
  <si>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</si>
  <si>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</si>
  <si>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</si>
  <si>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</si>
  <si>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</si>
  <si>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</si>
  <si>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</si>
  <si>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</si>
  <si>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</si>
  <si>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</si>
  <si>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</si>
  <si>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</si>
  <si>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</si>
  <si>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</si>
  <si>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</si>
  <si>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</si>
  <si>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</si>
  <si>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</si>
  <si>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</si>
  <si>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</si>
  <si>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</si>
  <si>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</si>
  <si>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</si>
  <si>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</si>
  <si>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</si>
  <si>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</si>
  <si>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</si>
  <si>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</si>
  <si>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</si>
  <si>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</si>
  <si>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</si>
  <si>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</si>
  <si>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</si>
  <si>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</si>
  <si>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</si>
  <si>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</si>
  <si>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</si>
  <si>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</si>
  <si>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</si>
  <si>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</si>
  <si>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</si>
  <si>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</si>
  <si>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</si>
  <si>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</si>
  <si>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</si>
  <si>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</si>
  <si>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</si>
  <si>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</si>
  <si>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</si>
  <si>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</si>
  <si>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</si>
  <si>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</si>
  <si>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</si>
  <si>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</si>
  <si>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</si>
  <si>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</si>
  <si>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</si>
  <si>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</si>
  <si>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</si>
  <si>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</si>
  <si>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</si>
  <si>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</si>
  <si>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</si>
  <si>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</si>
  <si>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</si>
  <si>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</si>
  <si>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</si>
  <si>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</si>
  <si>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</si>
  <si>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</si>
  <si>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</si>
  <si>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</si>
  <si>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</si>
  <si>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</si>
  <si>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</si>
  <si>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</si>
  <si>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</si>
  <si>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</si>
  <si>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</si>
  <si>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</si>
  <si>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</si>
  <si>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</si>
  <si>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</si>
  <si>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</si>
  <si>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</si>
  <si>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</si>
  <si>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</si>
  <si>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</si>
  <si>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</si>
  <si>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</si>
  <si>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</si>
  <si>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</si>
  <si>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</si>
  <si>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</si>
  <si>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</si>
  <si>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</si>
  <si>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</si>
  <si>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</si>
  <si>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</si>
  <si>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</si>
  <si>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</si>
  <si>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</si>
  <si>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</si>
  <si>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</si>
  <si>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</si>
  <si>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</si>
  <si>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</si>
  <si>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</si>
  <si>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</si>
  <si>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</si>
  <si>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</si>
  <si>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</si>
  <si>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</si>
  <si>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</si>
  <si>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</si>
  <si>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</si>
  <si>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</si>
  <si>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</si>
  <si>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</si>
  <si>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</si>
  <si>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</si>
  <si>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</si>
  <si>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</si>
  <si>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</si>
  <si>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</si>
  <si>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</si>
  <si>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</si>
  <si>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</si>
  <si>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</si>
  <si>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</si>
  <si>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</si>
  <si>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</si>
  <si>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</si>
  <si>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</si>
  <si>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</si>
  <si>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</si>
  <si>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</si>
  <si>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</si>
  <si>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</si>
  <si>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</si>
  <si>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</si>
  <si>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</si>
  <si>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</si>
  <si>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</si>
  <si>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</si>
  <si>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</si>
  <si>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</si>
  <si>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</si>
  <si>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</si>
  <si>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</si>
  <si>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</si>
  <si>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</si>
  <si>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</si>
  <si>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</si>
  <si>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</si>
  <si>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</si>
  <si>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</si>
  <si>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</si>
  <si>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</si>
  <si>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</si>
  <si>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</si>
  <si>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</si>
  <si>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</si>
  <si>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</si>
  <si>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</si>
  <si>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</si>
  <si>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</si>
  <si>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</si>
  <si>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</si>
  <si>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</si>
  <si>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</si>
  <si>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</si>
  <si>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</si>
  <si>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</si>
  <si>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</si>
  <si>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</si>
  <si>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</si>
  <si>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</si>
  <si>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</si>
  <si>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</si>
  <si>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</si>
  <si>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</si>
  <si>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</si>
  <si>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</si>
  <si>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</si>
  <si>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</si>
  <si>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</si>
  <si>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</si>
  <si>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</si>
  <si>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</si>
  <si>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</si>
  <si>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</si>
  <si>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</si>
  <si>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</si>
  <si>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</si>
  <si>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</si>
  <si>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</si>
  <si>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</si>
  <si>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</si>
  <si>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</si>
  <si>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</si>
  <si>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</si>
  <si>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</si>
  <si>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</si>
  <si>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</si>
  <si>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</si>
  <si>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</si>
  <si>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</si>
  <si>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</si>
  <si>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</si>
  <si>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</si>
  <si>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</si>
  <si>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</si>
  <si>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</si>
  <si>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</si>
  <si>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</si>
  <si>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</si>
  <si>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</si>
  <si>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</si>
  <si>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</si>
  <si>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</si>
  <si>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</si>
  <si>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</si>
  <si>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</si>
  <si>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</si>
  <si>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</si>
  <si>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</si>
  <si>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</si>
  <si>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</si>
  <si>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</si>
  <si>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</si>
  <si>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</si>
  <si>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</si>
  <si>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</si>
  <si>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</si>
  <si>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</si>
  <si>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</si>
  <si>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</si>
  <si>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</si>
  <si>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</si>
  <si>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</si>
  <si>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</si>
  <si>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</si>
  <si>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</si>
  <si>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</si>
  <si>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</si>
  <si>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</si>
  <si>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</si>
  <si>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</si>
  <si>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</si>
  <si>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</si>
  <si>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</si>
  <si>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</si>
  <si>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</si>
  <si>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</si>
  <si>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</si>
  <si>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</si>
  <si>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</si>
  <si>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</si>
  <si>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</si>
  <si>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</si>
  <si>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</si>
  <si>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</si>
  <si>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</si>
  <si>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</si>
  <si>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</si>
  <si>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</si>
  <si>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</si>
  <si>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</si>
  <si>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</si>
  <si>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</si>
  <si>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</si>
  <si>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</si>
  <si>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</si>
  <si>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</si>
  <si>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</si>
  <si>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</si>
  <si>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</si>
  <si>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</si>
  <si>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</si>
  <si>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</si>
  <si>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</si>
  <si>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</si>
  <si>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</si>
  <si>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</si>
  <si>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</si>
  <si>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</si>
  <si>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</si>
  <si>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</si>
  <si>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</si>
  <si>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</si>
  <si>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</si>
  <si>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</si>
  <si>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</si>
  <si>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</si>
  <si>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</si>
  <si>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</si>
  <si>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</si>
  <si>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</si>
  <si>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</si>
  <si>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</si>
  <si>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</si>
  <si>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</si>
  <si>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</si>
  <si>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</si>
  <si>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</si>
  <si>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</si>
  <si>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</si>
  <si>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</si>
  <si>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</si>
  <si>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</si>
  <si>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</si>
  <si>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</si>
  <si>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</si>
  <si>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</si>
  <si>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</si>
  <si>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</si>
  <si>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</si>
  <si>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</si>
  <si>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</si>
  <si>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</si>
  <si>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</si>
  <si>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</si>
  <si>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</si>
  <si>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</si>
  <si>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</si>
  <si>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</si>
  <si>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</si>
  <si>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</si>
  <si>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</si>
  <si>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</si>
  <si>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</si>
  <si>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</si>
  <si>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</si>
  <si>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</si>
  <si>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</si>
  <si>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</si>
  <si>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</si>
  <si>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</si>
  <si>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</si>
  <si>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</si>
  <si>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</si>
  <si>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</si>
  <si>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</si>
  <si>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</si>
  <si>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</si>
  <si>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</si>
  <si>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</si>
  <si>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</si>
  <si>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</si>
  <si>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</si>
  <si>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</si>
  <si>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</si>
  <si>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</si>
  <si>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</si>
  <si>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</si>
  <si>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</si>
  <si>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</si>
  <si>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</si>
  <si>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</si>
  <si>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</si>
  <si>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</si>
  <si>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</si>
  <si>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</si>
  <si>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</si>
  <si>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</si>
  <si>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</si>
  <si>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</si>
  <si>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</si>
  <si>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</si>
  <si>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</si>
  <si>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</si>
  <si>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</si>
  <si>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</si>
  <si>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</si>
  <si>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</si>
  <si>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</si>
  <si>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</si>
  <si>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</si>
  <si>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</si>
  <si>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</si>
  <si>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</si>
  <si>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</si>
  <si>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</si>
  <si>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</si>
  <si>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</si>
  <si>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</si>
  <si>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</si>
  <si>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</si>
  <si>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</si>
  <si>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</si>
  <si>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</si>
  <si>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</si>
  <si>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</si>
  <si>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</si>
  <si>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</si>
  <si>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</si>
  <si>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</si>
  <si>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</si>
  <si>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</si>
  <si>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</si>
  <si>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</si>
  <si>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</si>
  <si>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</si>
  <si>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</si>
  <si>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</si>
  <si>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</si>
  <si>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</si>
  <si>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</si>
  <si>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</si>
  <si>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</si>
  <si>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</si>
  <si>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</si>
  <si>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</si>
  <si>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</si>
  <si>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</si>
  <si>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</si>
  <si>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</si>
  <si>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</si>
  <si>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</si>
  <si>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</si>
  <si>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</si>
  <si>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</si>
  <si>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</si>
  <si>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</si>
  <si>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</si>
  <si>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</si>
  <si>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</si>
  <si>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</si>
  <si>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</si>
  <si>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</si>
  <si>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</si>
  <si>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</si>
  <si>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</si>
  <si>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</si>
  <si>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</si>
  <si>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</si>
  <si>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</si>
  <si>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</si>
  <si>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</si>
  <si>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</si>
  <si>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</si>
  <si>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</si>
  <si>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</si>
  <si>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</si>
  <si>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</si>
  <si>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</si>
  <si>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</si>
  <si>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</si>
  <si>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</si>
  <si>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</si>
  <si>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</si>
  <si>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</si>
  <si>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</si>
  <si>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</si>
  <si>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</si>
  <si>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</si>
  <si>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</si>
  <si>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</si>
  <si>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</si>
  <si>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</si>
  <si>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</si>
  <si>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</si>
  <si>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</si>
  <si>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</si>
  <si>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</si>
  <si>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</si>
  <si>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</si>
  <si>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</si>
  <si>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</si>
  <si>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</si>
  <si>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</si>
  <si>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</si>
  <si>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</si>
  <si>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</si>
  <si>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</si>
  <si>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</si>
  <si>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</si>
  <si>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</si>
  <si>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</si>
  <si>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</si>
  <si>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</si>
  <si>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</si>
  <si>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</si>
  <si>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</si>
  <si>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</si>
  <si>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</si>
  <si>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</si>
  <si>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</si>
  <si>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</si>
  <si>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</si>
  <si>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</si>
  <si>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</si>
  <si>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</si>
  <si>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</si>
  <si>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</si>
  <si>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</si>
  <si>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</si>
  <si>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</si>
  <si>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</si>
  <si>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</si>
  <si>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</si>
  <si>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</si>
  <si>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</si>
  <si>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</si>
  <si>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</si>
  <si>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</si>
  <si>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</si>
  <si>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</si>
  <si>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</si>
  <si>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</si>
  <si>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</si>
  <si>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</si>
  <si>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</si>
  <si>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</si>
  <si>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</si>
  <si>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</si>
  <si>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</si>
  <si>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</si>
  <si>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</si>
  <si>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</si>
  <si>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</si>
  <si>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</si>
  <si>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</si>
  <si>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</si>
  <si>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</si>
  <si>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</si>
  <si>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</si>
  <si>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</si>
  <si>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</si>
  <si>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</si>
  <si>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</si>
  <si>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</si>
  <si>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</si>
  <si>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</si>
  <si>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</si>
  <si>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</si>
  <si>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</si>
  <si>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</si>
  <si>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</si>
  <si>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</si>
  <si>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</si>
  <si>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</si>
  <si>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</si>
  <si>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</si>
  <si>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</si>
  <si>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</si>
  <si>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</si>
  <si>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</si>
  <si>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</si>
  <si>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</si>
  <si>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</si>
  <si>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</si>
  <si>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</si>
  <si>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</si>
  <si>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</si>
  <si>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</si>
  <si>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</si>
  <si>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</si>
  <si>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</si>
  <si>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</si>
  <si>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</si>
  <si>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</si>
  <si>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</si>
  <si>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</si>
  <si>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</si>
  <si>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</si>
  <si>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</si>
  <si>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</si>
  <si>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</si>
  <si>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</si>
  <si>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</si>
  <si>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</si>
  <si>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</si>
  <si>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</si>
  <si>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</si>
  <si>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</si>
  <si>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</si>
  <si>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</si>
  <si>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</si>
  <si>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</si>
  <si>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</si>
  <si>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</si>
  <si>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</si>
  <si>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</si>
  <si>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</si>
  <si>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</si>
  <si>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</si>
  <si>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</si>
  <si>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</si>
  <si>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</si>
  <si>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</si>
  <si>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</si>
  <si>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</si>
  <si>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</si>
  <si>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</si>
  <si>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</si>
  <si>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</si>
  <si>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</si>
  <si>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</si>
  <si>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</si>
  <si>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</si>
  <si>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</si>
  <si>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</si>
  <si>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</si>
  <si>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</si>
  <si>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</si>
  <si>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</si>
  <si>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</si>
  <si>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</si>
  <si>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</si>
  <si>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</si>
  <si>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</si>
  <si>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</si>
  <si>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</si>
  <si>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</si>
  <si>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</si>
  <si>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</si>
  <si>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</si>
  <si>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</si>
  <si>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</si>
  <si>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</si>
  <si>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</si>
  <si>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</si>
  <si>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</si>
  <si>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</si>
  <si>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</si>
  <si>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</si>
  <si>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</si>
  <si>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</si>
  <si>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</si>
  <si>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</si>
  <si>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</si>
  <si>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</si>
  <si>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</si>
  <si>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</si>
  <si>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</si>
  <si>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</si>
  <si>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</si>
  <si>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</si>
  <si>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</si>
  <si>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</si>
  <si>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</si>
  <si>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</si>
  <si>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</si>
  <si>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</si>
  <si>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</si>
  <si>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</si>
  <si>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</si>
  <si>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</si>
  <si>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</si>
  <si>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</si>
  <si>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</si>
  <si>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</si>
  <si>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</si>
  <si>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</si>
  <si>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</si>
  <si>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</si>
  <si>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</si>
  <si>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</si>
  <si>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</si>
  <si>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</si>
  <si>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</si>
  <si>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</si>
  <si>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</si>
  <si>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</si>
  <si>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</si>
  <si>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</si>
  <si>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</si>
  <si>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</si>
  <si>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</si>
  <si>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</si>
  <si>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</si>
  <si>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</si>
  <si>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</si>
  <si>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</si>
  <si>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</si>
  <si>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</si>
  <si>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</si>
  <si>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</si>
  <si>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</si>
  <si>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</si>
  <si>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</si>
  <si>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</si>
  <si>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</si>
  <si>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</si>
  <si>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</si>
  <si>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</si>
  <si>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</si>
  <si>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</si>
  <si>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</si>
  <si>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</si>
  <si>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</si>
  <si>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</si>
  <si>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</si>
  <si>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</si>
  <si>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</si>
  <si>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</si>
  <si>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</si>
  <si>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</si>
  <si>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</si>
  <si>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</si>
  <si>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</si>
  <si>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</si>
  <si>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</si>
  <si>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</si>
  <si>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</si>
  <si>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</si>
  <si>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</si>
  <si>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</si>
  <si>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</si>
  <si>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</si>
  <si>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</si>
  <si>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</si>
  <si>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</si>
  <si>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</si>
  <si>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</si>
  <si>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</si>
  <si>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</si>
  <si>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</si>
  <si>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</si>
  <si>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</si>
  <si>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</si>
  <si>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</si>
  <si>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</si>
  <si>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</si>
  <si>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</si>
  <si>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</si>
  <si>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</si>
  <si>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</si>
  <si>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</si>
  <si>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</si>
  <si>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</si>
  <si>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</si>
  <si>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</si>
  <si>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</si>
  <si>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</si>
  <si>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</si>
  <si>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</si>
  <si>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</si>
  <si>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</si>
  <si>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</si>
  <si>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</si>
  <si>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</si>
  <si>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</si>
  <si>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</si>
  <si>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</si>
  <si>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</si>
  <si>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</si>
  <si>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</si>
  <si>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</si>
  <si>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</si>
  <si>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</si>
  <si>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</si>
  <si>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</si>
  <si>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</si>
  <si>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</si>
  <si>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</si>
  <si>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</si>
  <si>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</si>
  <si>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</si>
  <si>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</si>
  <si>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</si>
  <si>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</si>
  <si>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</si>
  <si>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</si>
  <si>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</si>
  <si>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</si>
  <si>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</si>
  <si>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</si>
  <si>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</si>
  <si>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</si>
  <si>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</si>
  <si>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</si>
  <si>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</si>
  <si>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</si>
  <si>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</si>
  <si>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</si>
  <si>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</si>
  <si>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</si>
  <si>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</si>
  <si>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</si>
  <si>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</si>
  <si>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</si>
  <si>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</si>
  <si>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</si>
  <si>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</si>
  <si>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</si>
  <si>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</si>
  <si>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</si>
  <si>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</si>
  <si>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</si>
  <si>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</si>
  <si>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</si>
  <si>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</si>
  <si>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</si>
  <si>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</si>
  <si>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</si>
  <si>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</si>
  <si>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</si>
  <si>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</si>
  <si>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</si>
  <si>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</si>
  <si>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</si>
  <si>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</si>
  <si>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</si>
  <si>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</si>
  <si>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</si>
  <si>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</si>
  <si>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</si>
  <si>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</si>
  <si>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</si>
  <si>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</si>
  <si>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</si>
  <si>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</si>
  <si>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</si>
  <si>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</si>
  <si>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</si>
  <si>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</si>
  <si>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</si>
  <si>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</si>
  <si>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</si>
  <si>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</si>
  <si>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</si>
  <si>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</si>
  <si>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</si>
  <si>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</si>
  <si>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</si>
  <si>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</si>
  <si>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</si>
  <si>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</si>
  <si>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</si>
  <si>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</si>
  <si>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</si>
  <si>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</si>
  <si>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</si>
  <si>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</si>
  <si>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</si>
  <si>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</si>
  <si>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</si>
  <si>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</si>
  <si>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</si>
  <si>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</si>
  <si>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</si>
  <si>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</si>
  <si>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</si>
  <si>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</si>
  <si>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</si>
  <si>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</si>
  <si>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</si>
  <si>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</si>
  <si>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</si>
  <si>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</si>
  <si>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</si>
  <si>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</si>
  <si>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</si>
  <si>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</si>
  <si>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</si>
  <si>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</si>
  <si>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</si>
  <si>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</si>
  <si>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</si>
  <si>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</si>
  <si>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</si>
  <si>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</si>
  <si>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</si>
  <si>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</si>
  <si>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</si>
  <si>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</si>
  <si>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</si>
  <si>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</si>
  <si>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</si>
  <si>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</si>
  <si>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</si>
  <si>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</si>
  <si>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</si>
  <si>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</si>
  <si>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</si>
  <si>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</si>
  <si>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</si>
  <si>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</si>
  <si>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</si>
  <si>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</si>
  <si>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</si>
  <si>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</si>
  <si>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</si>
  <si>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</si>
  <si>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</si>
  <si>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</si>
  <si>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</si>
  <si>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</si>
  <si>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</si>
  <si>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</si>
  <si>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</si>
  <si>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</si>
  <si>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</si>
  <si>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</si>
  <si>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</si>
  <si>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</si>
  <si>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</si>
  <si>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</si>
  <si>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</si>
  <si>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</si>
  <si>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</si>
  <si>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</si>
  <si>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</si>
  <si>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</si>
  <si>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</si>
  <si>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</si>
  <si>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</si>
  <si>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</si>
  <si>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</si>
  <si>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</si>
  <si>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</si>
  <si>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</si>
  <si>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</si>
  <si>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</si>
  <si>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</si>
  <si>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</si>
  <si>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</si>
  <si>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</si>
  <si>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</si>
  <si>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</si>
  <si>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</si>
  <si>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</si>
  <si>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</si>
  <si>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</si>
  <si>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</si>
  <si>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</si>
  <si>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</si>
  <si>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</si>
  <si>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</si>
  <si>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</si>
  <si>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</si>
  <si>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</si>
  <si>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</si>
  <si>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</si>
  <si>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</si>
  <si>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</si>
  <si>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</si>
  <si>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</si>
  <si>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</si>
  <si>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</si>
  <si>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</si>
  <si>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</si>
  <si>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</si>
  <si>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</si>
  <si>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</si>
  <si>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</si>
  <si>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</si>
  <si>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</si>
  <si>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</si>
  <si>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</si>
  <si>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</si>
  <si>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</si>
  <si>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</si>
  <si>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</si>
  <si>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</si>
  <si>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</si>
  <si>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</si>
  <si>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</si>
  <si>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</si>
  <si>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</si>
  <si>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</si>
  <si>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</si>
  <si>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</si>
  <si>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</si>
  <si>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</si>
  <si>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</si>
  <si>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</si>
  <si>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</si>
  <si>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</si>
  <si>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</si>
  <si>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</si>
  <si>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</si>
  <si>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</si>
  <si>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</si>
  <si>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</si>
  <si>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</si>
  <si>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</si>
  <si>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</si>
  <si>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</si>
  <si>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</si>
  <si>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</si>
  <si>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</si>
  <si>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</si>
  <si>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</si>
  <si>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</si>
  <si>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</si>
  <si>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</si>
  <si>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</si>
  <si>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</si>
  <si>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</si>
  <si>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</si>
  <si>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</si>
  <si>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</si>
  <si>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</si>
  <si>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</si>
  <si>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</si>
  <si>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</si>
  <si>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</si>
  <si>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</si>
  <si>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</si>
  <si>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</si>
  <si>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</si>
  <si>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</si>
  <si>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</si>
  <si>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</si>
  <si>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</si>
  <si>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</si>
  <si>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</si>
  <si>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</si>
  <si>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</si>
  <si>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</si>
  <si>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</si>
  <si>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</si>
  <si>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</si>
  <si>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</si>
  <si>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</si>
  <si>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</si>
  <si>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</si>
  <si>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</si>
  <si>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</si>
  <si>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</si>
  <si>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</si>
  <si>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</si>
  <si>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</si>
  <si>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</si>
  <si>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</si>
  <si>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</si>
  <si>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</si>
  <si>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</si>
  <si>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</si>
  <si>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</si>
  <si>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</si>
  <si>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</si>
  <si>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</si>
  <si>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</si>
  <si>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</si>
  <si>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</si>
  <si>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</si>
  <si>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</si>
  <si>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</si>
  <si>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</si>
  <si>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</si>
  <si>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</si>
  <si>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</si>
  <si>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</si>
  <si>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</si>
  <si>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</si>
  <si>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</si>
  <si>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</si>
  <si>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</si>
  <si>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</si>
  <si>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</si>
  <si>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</si>
  <si>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</si>
  <si>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</si>
  <si>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</si>
  <si>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</si>
  <si>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</si>
  <si>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</si>
  <si>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</si>
  <si>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</si>
  <si>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</si>
  <si>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</si>
  <si>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</si>
  <si>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</si>
  <si>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</si>
  <si>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</si>
  <si>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</si>
  <si>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</si>
  <si>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</si>
  <si>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</si>
  <si>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</si>
  <si>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</si>
  <si>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</si>
  <si>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</si>
  <si>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</si>
  <si>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</si>
  <si>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</si>
  <si>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</si>
  <si>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</si>
  <si>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</si>
  <si>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</si>
  <si>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</si>
  <si>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</si>
  <si>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</si>
  <si>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</si>
  <si>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</si>
  <si>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</si>
  <si>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</si>
  <si>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</si>
  <si>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</si>
  <si>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</si>
  <si>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</si>
  <si>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</si>
  <si>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</si>
  <si>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</si>
  <si>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</si>
  <si>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</si>
  <si>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</si>
  <si>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</si>
  <si>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</si>
  <si>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</si>
  <si>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</si>
  <si>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</si>
  <si>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</si>
  <si>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</si>
  <si>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</si>
  <si>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</si>
  <si>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</si>
  <si>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</si>
  <si>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</si>
  <si>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</si>
  <si>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</si>
  <si>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</si>
  <si>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</si>
  <si>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</si>
  <si>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</si>
  <si>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</si>
  <si>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</si>
  <si>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</si>
  <si>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</si>
  <si>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</si>
  <si>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</si>
  <si>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</si>
  <si>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</si>
  <si>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</si>
  <si>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</si>
  <si>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</si>
  <si>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</si>
  <si>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</si>
  <si>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</si>
  <si>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</si>
  <si>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</si>
  <si>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</si>
  <si>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</si>
  <si>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</si>
  <si>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</si>
  <si>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</si>
  <si>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</si>
  <si>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</si>
  <si>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</si>
  <si>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</si>
  <si>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</si>
  <si>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</si>
  <si>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</si>
  <si>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</si>
  <si>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</si>
  <si>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</si>
  <si>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</si>
  <si>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</si>
  <si>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</si>
  <si>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</si>
  <si>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</si>
  <si>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</si>
  <si>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</si>
  <si>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</si>
  <si>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</si>
  <si>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</si>
  <si>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</si>
  <si>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</si>
  <si>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</si>
  <si>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</si>
  <si>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</si>
  <si>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</si>
  <si>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</si>
  <si>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</si>
  <si>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</si>
  <si>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</si>
  <si>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</si>
  <si>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</si>
  <si>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</si>
  <si>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</si>
  <si>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</si>
  <si>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</si>
  <si>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</si>
  <si>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</si>
  <si>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</si>
  <si>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</si>
  <si>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</si>
  <si>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</si>
  <si>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</si>
  <si>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</si>
  <si>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</si>
  <si>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</si>
  <si>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</si>
  <si>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</si>
  <si>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</si>
  <si>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</si>
  <si>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</si>
  <si>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</si>
  <si>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</si>
  <si>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</si>
  <si>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</si>
  <si>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</si>
  <si>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</si>
  <si>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</si>
  <si>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</si>
  <si>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</si>
  <si>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</si>
  <si>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</si>
  <si>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</si>
  <si>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</si>
  <si>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</si>
  <si>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</si>
  <si>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</si>
  <si>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</si>
  <si>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</si>
  <si>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</si>
  <si>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</si>
  <si>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</si>
  <si>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</si>
  <si>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</si>
  <si>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</si>
  <si>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</si>
  <si>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</si>
  <si>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</si>
  <si>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</si>
  <si>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</si>
  <si>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</si>
  <si>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</si>
  <si>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</si>
  <si>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</si>
  <si>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</si>
  <si>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</si>
  <si>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</si>
  <si>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</si>
  <si>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</si>
  <si>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</si>
  <si>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</si>
  <si>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</si>
  <si>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</si>
  <si>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</si>
  <si>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</si>
  <si>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</si>
  <si>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</si>
  <si>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</si>
  <si>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</si>
  <si>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</si>
  <si>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</si>
  <si>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</si>
  <si>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</si>
  <si>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</si>
  <si>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</si>
  <si>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</si>
  <si>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</si>
  <si>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</si>
  <si>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</si>
  <si>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</si>
  <si>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</si>
  <si>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</si>
  <si>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</si>
  <si>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</si>
  <si>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</si>
  <si>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</si>
  <si>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</si>
  <si>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</si>
  <si>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</si>
  <si>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</si>
  <si>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</si>
  <si>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</si>
  <si>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</si>
  <si>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</si>
  <si>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</si>
  <si>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</si>
  <si>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</si>
  <si>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</si>
  <si>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</si>
  <si>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</si>
  <si>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</si>
  <si>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</si>
  <si>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</si>
  <si>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</si>
  <si>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</si>
  <si>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</si>
  <si>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</si>
  <si>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</si>
  <si>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</si>
  <si>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</si>
  <si>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</si>
  <si>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</si>
  <si>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</si>
  <si>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</si>
  <si>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</si>
  <si>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</si>
  <si>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</si>
  <si>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</si>
  <si>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</si>
  <si>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</si>
  <si>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</si>
  <si>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</si>
  <si>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</si>
  <si>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</si>
  <si>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</si>
  <si>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</si>
  <si>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</si>
  <si>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</si>
  <si>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</si>
  <si>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</si>
  <si>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</si>
  <si>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</si>
  <si>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</si>
  <si>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</si>
  <si>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</si>
  <si>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</si>
  <si>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</si>
  <si>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</si>
  <si>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</si>
  <si>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</si>
  <si>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</si>
  <si>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</si>
  <si>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</si>
  <si>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</si>
  <si>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</si>
  <si>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</si>
  <si>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</si>
  <si>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</si>
  <si>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</si>
  <si>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</si>
  <si>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</si>
  <si>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</si>
  <si>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</si>
  <si>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</si>
  <si>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</si>
  <si>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</si>
  <si>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</si>
  <si>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</si>
  <si>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</si>
  <si>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</si>
  <si>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</si>
  <si>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</si>
  <si>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</si>
  <si>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</si>
  <si>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</si>
  <si>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</si>
  <si>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</si>
  <si>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</si>
  <si>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</si>
  <si>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</si>
  <si>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</si>
  <si>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</si>
  <si>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</si>
  <si>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</si>
  <si>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</si>
  <si>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</si>
  <si>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</si>
  <si>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</si>
  <si>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</si>
  <si>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</si>
  <si>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</si>
  <si>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</si>
  <si>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</si>
  <si>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</si>
  <si>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</si>
  <si>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</si>
  <si>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</si>
  <si>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</si>
  <si>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</si>
  <si>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</si>
  <si>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</si>
  <si>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</si>
  <si>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</si>
  <si>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</si>
  <si>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</si>
  <si>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</si>
  <si>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</si>
  <si>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</si>
  <si>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</si>
  <si>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</si>
  <si>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</si>
  <si>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</si>
  <si>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</si>
  <si>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</si>
  <si>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</si>
  <si>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</si>
  <si>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</si>
  <si>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</si>
  <si>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</si>
  <si>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</si>
  <si>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</si>
  <si>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</si>
  <si>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</si>
  <si>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</si>
  <si>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</si>
  <si>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</si>
  <si>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</si>
  <si>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</si>
  <si>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</si>
  <si>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</si>
  <si>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</si>
  <si>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</si>
  <si>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</si>
  <si>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</si>
  <si>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</si>
  <si>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</si>
  <si>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</si>
  <si>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</si>
  <si>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</si>
  <si>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</si>
  <si>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</si>
  <si>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</si>
  <si>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</si>
  <si>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</si>
  <si>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</si>
  <si>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</si>
  <si>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</si>
  <si>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</si>
  <si>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</si>
  <si>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</si>
  <si>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</si>
  <si>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</si>
  <si>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</si>
  <si>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</si>
  <si>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</si>
  <si>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</si>
  <si>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</si>
  <si>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</si>
  <si>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</si>
  <si>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</si>
  <si>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</si>
  <si>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</si>
  <si>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</si>
  <si>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</si>
  <si>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</si>
  <si>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</si>
  <si>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</si>
  <si>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</si>
  <si>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</si>
  <si>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</si>
  <si>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</si>
  <si>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</si>
  <si>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</si>
  <si>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</si>
  <si>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</si>
  <si>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</si>
  <si>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</si>
  <si>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</si>
  <si>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</si>
  <si>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</si>
  <si>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</si>
  <si>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</si>
  <si>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</si>
  <si>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</si>
  <si>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</si>
  <si>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</si>
  <si>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</si>
  <si>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</si>
  <si>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</si>
  <si>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</si>
  <si>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</si>
  <si>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</si>
  <si>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</si>
  <si>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</si>
  <si>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</si>
  <si>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</si>
  <si>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</si>
  <si>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</si>
  <si>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</si>
  <si>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</si>
  <si>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</si>
  <si>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</si>
  <si>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</si>
  <si>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</si>
  <si>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</si>
  <si>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</si>
  <si>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</si>
  <si>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</si>
  <si>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</si>
  <si>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</si>
  <si>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</si>
  <si>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</si>
  <si>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</si>
  <si>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</si>
  <si>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</si>
  <si>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</si>
  <si>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</si>
  <si>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</si>
  <si>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</si>
  <si>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</si>
  <si>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</si>
  <si>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</si>
  <si>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</si>
  <si>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</si>
  <si>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</si>
  <si>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</si>
  <si>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</si>
  <si>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</si>
  <si>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</si>
  <si>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</si>
  <si>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</si>
  <si>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</si>
  <si>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</si>
  <si>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</si>
  <si>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</si>
  <si>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</si>
  <si>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</si>
  <si>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</si>
  <si>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</si>
  <si>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</si>
  <si>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</si>
  <si>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</si>
  <si>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</si>
  <si>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</si>
  <si>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</si>
  <si>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</si>
  <si>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</si>
  <si>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</si>
  <si>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</si>
  <si>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</si>
  <si>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</si>
  <si>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</si>
  <si>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</si>
  <si>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</si>
  <si>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</si>
  <si>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</si>
  <si>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</si>
  <si>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</si>
  <si>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</si>
  <si>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</si>
  <si>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</si>
  <si>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</si>
  <si>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</si>
  <si>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</si>
  <si>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</si>
  <si>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</si>
  <si>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</si>
  <si>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</si>
  <si>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</si>
  <si>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</si>
  <si>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</si>
  <si>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</si>
  <si>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</si>
  <si>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</si>
  <si>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</si>
  <si>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</si>
  <si>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</si>
  <si>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</si>
  <si>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</si>
  <si>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</si>
  <si>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</si>
  <si>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</si>
  <si>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</si>
  <si>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</si>
  <si>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</si>
  <si>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</si>
  <si>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</si>
  <si>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</si>
  <si>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</si>
  <si>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</si>
  <si>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</si>
  <si>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</si>
  <si>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</si>
  <si>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</si>
  <si>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</si>
  <si>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</si>
  <si>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</si>
  <si>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</si>
  <si>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</si>
  <si>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</si>
  <si>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</si>
  <si>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</si>
  <si>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</si>
  <si>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</si>
  <si>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</si>
  <si>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</si>
  <si>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</si>
  <si>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</si>
  <si>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</si>
  <si>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</si>
  <si>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</si>
  <si>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</si>
  <si>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</si>
  <si>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</si>
  <si>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</si>
  <si>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</si>
  <si>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</si>
  <si>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</si>
  <si>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</si>
  <si>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</si>
  <si>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</si>
  <si>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</si>
  <si>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</si>
  <si>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</si>
  <si>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</si>
  <si>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</si>
  <si>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</si>
  <si>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</si>
  <si>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</si>
  <si>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</si>
  <si>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</si>
  <si>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</si>
  <si>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</si>
  <si>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</si>
  <si>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</si>
  <si>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</si>
  <si>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</si>
  <si>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</si>
  <si>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</si>
  <si>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</si>
  <si>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</si>
  <si>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</si>
  <si>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</si>
  <si>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</si>
  <si>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</si>
  <si>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</si>
  <si>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</si>
  <si>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</si>
  <si>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</si>
  <si>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</si>
  <si>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</si>
  <si>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</si>
  <si>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</si>
  <si>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</si>
  <si>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</si>
  <si>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</si>
  <si>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</si>
  <si>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</si>
  <si>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</si>
  <si>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</si>
  <si>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</si>
  <si>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</si>
  <si>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</si>
  <si>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</si>
  <si>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</si>
  <si>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</si>
  <si>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</si>
  <si>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</si>
  <si>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</si>
  <si>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</si>
  <si>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</si>
  <si>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</si>
  <si>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</si>
  <si>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</si>
  <si>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</si>
  <si>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</si>
  <si>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</si>
  <si>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</si>
  <si>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</si>
  <si>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</si>
  <si>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</si>
  <si>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</si>
  <si>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</si>
  <si>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</si>
  <si>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</si>
  <si>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</si>
  <si>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</si>
  <si>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</si>
  <si>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</si>
  <si>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</si>
  <si>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</si>
  <si>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</si>
  <si>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</si>
  <si>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</si>
  <si>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</si>
  <si>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</si>
  <si>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</si>
  <si>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</si>
  <si>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</si>
  <si>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</si>
  <si>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</si>
  <si>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</si>
  <si>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</si>
  <si>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</si>
  <si>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</si>
  <si>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</si>
  <si>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</si>
  <si>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</si>
  <si>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</si>
  <si>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</si>
  <si>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</si>
  <si>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</si>
  <si>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</si>
  <si>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</si>
  <si>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</si>
  <si>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</si>
  <si>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</si>
  <si>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</si>
  <si>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</si>
  <si>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</si>
  <si>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</si>
  <si>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</si>
  <si>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</si>
  <si>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</si>
  <si>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</si>
  <si>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</si>
  <si>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</si>
  <si>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</si>
  <si>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</si>
  <si>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</si>
  <si>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</si>
  <si>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</si>
  <si>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</si>
  <si>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</si>
  <si>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</si>
  <si>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</si>
  <si>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</si>
  <si>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</si>
  <si>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</si>
  <si>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</si>
  <si>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</si>
  <si>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</si>
  <si>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</si>
  <si>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</si>
  <si>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</si>
  <si>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</si>
  <si>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</si>
  <si>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</si>
  <si>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</si>
  <si>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</si>
  <si>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</si>
  <si>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</si>
  <si>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</si>
  <si>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</si>
  <si>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</si>
  <si>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</si>
  <si>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</si>
  <si>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</si>
  <si>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</si>
  <si>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</si>
  <si>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</si>
  <si>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</si>
  <si>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</si>
  <si>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</si>
  <si>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</si>
  <si>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</si>
  <si>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</si>
  <si>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</si>
  <si>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</si>
  <si>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</si>
  <si>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</si>
  <si>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</si>
  <si>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</si>
  <si>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</si>
  <si>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</si>
  <si>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</si>
  <si>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</si>
  <si>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</si>
  <si>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</si>
  <si>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</si>
  <si>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</si>
  <si>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</si>
  <si>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</si>
  <si>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</si>
  <si>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</si>
  <si>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</si>
  <si>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</si>
  <si>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</si>
  <si>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</si>
  <si>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</si>
  <si>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</si>
  <si>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</si>
  <si>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</si>
  <si>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</si>
  <si>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</si>
  <si>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</si>
  <si>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</si>
  <si>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</si>
  <si>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</si>
  <si>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</si>
  <si>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</si>
  <si>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</si>
  <si>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</si>
  <si>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</si>
  <si>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</si>
  <si>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</si>
  <si>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</si>
  <si>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</si>
  <si>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</si>
  <si>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</si>
  <si>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</si>
  <si>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</si>
  <si>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</si>
  <si>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</si>
  <si>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</si>
  <si>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</si>
  <si>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</si>
  <si>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</si>
  <si>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</si>
  <si>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</si>
  <si>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</si>
  <si>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</si>
  <si>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</si>
  <si>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</si>
  <si>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</si>
  <si>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</si>
  <si>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</si>
  <si>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</si>
  <si>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</si>
  <si>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</si>
  <si>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</si>
  <si>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</si>
  <si>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</si>
  <si>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</si>
  <si>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</si>
  <si>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</si>
  <si>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</si>
  <si>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</si>
  <si>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</si>
  <si>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</si>
  <si>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</si>
  <si>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</si>
  <si>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</si>
  <si>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</si>
  <si>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</si>
  <si>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</si>
  <si>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</si>
  <si>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</si>
  <si>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</si>
  <si>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</si>
  <si>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</si>
  <si>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</si>
  <si>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</si>
  <si>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</si>
  <si>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</si>
  <si>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</si>
  <si>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</si>
  <si>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</si>
  <si>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</si>
  <si>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</si>
  <si>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</si>
  <si>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</si>
  <si>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</si>
  <si>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</si>
  <si>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</si>
  <si>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</si>
  <si>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</si>
  <si>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</si>
  <si>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</si>
  <si>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</si>
  <si>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</si>
  <si>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</si>
  <si>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</si>
  <si>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</si>
  <si>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</si>
  <si>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</si>
  <si>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</si>
  <si>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</si>
  <si>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</si>
  <si>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</si>
  <si>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</si>
  <si>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</si>
  <si>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</si>
  <si>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</si>
  <si>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</si>
  <si>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</si>
  <si>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</si>
  <si>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</si>
  <si>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</si>
  <si>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</si>
  <si>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</si>
  <si>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</si>
  <si>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</si>
  <si>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</si>
  <si>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</si>
  <si>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</si>
  <si>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</si>
  <si>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</si>
  <si>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</si>
  <si>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</si>
  <si>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</si>
  <si>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</si>
  <si>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</si>
  <si>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</si>
  <si>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</si>
  <si>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</si>
  <si>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</si>
  <si>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</si>
  <si>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</si>
  <si>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</si>
  <si>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</si>
  <si>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</si>
  <si>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</si>
  <si>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</si>
  <si>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</si>
  <si>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</si>
  <si>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</si>
  <si>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</si>
  <si>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</si>
  <si>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</si>
  <si>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</si>
  <si>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</si>
  <si>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</si>
  <si>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</si>
  <si>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</si>
  <si>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</si>
  <si>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</si>
  <si>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</si>
  <si>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</si>
  <si>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</si>
  <si>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</si>
  <si>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</si>
  <si>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</si>
  <si>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</si>
  <si>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</si>
  <si>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</si>
  <si>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</si>
  <si>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</si>
  <si>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</si>
  <si>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</si>
  <si>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</si>
  <si>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</si>
  <si>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</si>
  <si>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</si>
  <si>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</si>
  <si>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</si>
  <si>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</si>
  <si>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</si>
  <si>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</si>
  <si>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</si>
  <si>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</si>
  <si>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</si>
  <si>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</si>
  <si>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</si>
  <si>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</si>
  <si>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</si>
  <si>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</si>
  <si>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</si>
  <si>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</si>
  <si>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</si>
  <si>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</si>
  <si>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</si>
  <si>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</si>
  <si>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</si>
  <si>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</si>
  <si>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</si>
  <si>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</si>
  <si>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</si>
  <si>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</si>
  <si>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</si>
  <si>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</si>
  <si>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</si>
  <si>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</si>
  <si>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</si>
  <si>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</si>
  <si>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</si>
  <si>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</si>
  <si>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</si>
  <si>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</si>
  <si>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</si>
  <si>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</si>
  <si>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</si>
  <si>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</si>
  <si>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</si>
  <si>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</si>
  <si>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</si>
  <si>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</si>
  <si>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</si>
  <si>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</si>
  <si>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</si>
  <si>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</si>
  <si>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</si>
  <si>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</si>
  <si>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</si>
  <si>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</si>
  <si>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</si>
  <si>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</si>
  <si>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</si>
  <si>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</si>
  <si>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</si>
  <si>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</si>
  <si>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</si>
  <si>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</si>
  <si>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</si>
  <si>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</si>
  <si>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</si>
  <si>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</si>
  <si>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</si>
  <si>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</si>
  <si>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</si>
  <si>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</si>
  <si>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</si>
  <si>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</si>
  <si>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</si>
  <si>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</si>
  <si>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</si>
  <si>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</si>
  <si>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</si>
  <si>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</si>
  <si>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</si>
  <si>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</si>
  <si>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</si>
  <si>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</si>
  <si>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</si>
  <si>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</si>
  <si>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</si>
  <si>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</si>
  <si>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</si>
  <si>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</si>
  <si>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</si>
  <si>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</si>
  <si>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</si>
  <si>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</si>
  <si>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</si>
  <si>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</si>
  <si>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</si>
  <si>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</si>
  <si>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</si>
  <si>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</si>
  <si>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</si>
  <si>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</si>
  <si>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</si>
  <si>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</si>
  <si>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</si>
  <si>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</si>
  <si>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</si>
  <si>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</si>
  <si>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</si>
  <si>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</si>
  <si>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</si>
  <si>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</si>
  <si>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</si>
  <si>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</si>
  <si>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</si>
  <si>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</si>
  <si>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</si>
  <si>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</si>
  <si>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</si>
  <si>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</si>
  <si>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</si>
  <si>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</si>
  <si>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</si>
  <si>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</si>
  <si>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</si>
  <si>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</si>
  <si>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</si>
  <si>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</si>
  <si>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</si>
  <si>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</si>
  <si>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</si>
  <si>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</si>
  <si>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</si>
  <si>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</si>
  <si>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</si>
  <si>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</si>
  <si>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</si>
  <si>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</si>
  <si>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</si>
  <si>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</si>
  <si>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</si>
  <si>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</si>
  <si>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</si>
  <si>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</si>
  <si>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</si>
  <si>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</si>
  <si>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</si>
  <si>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</si>
  <si>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</si>
  <si>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</si>
  <si>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</si>
  <si>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</si>
  <si>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</si>
  <si>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</si>
  <si>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</si>
  <si>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</si>
  <si>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</si>
  <si>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</si>
  <si>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</si>
  <si>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</si>
  <si>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</si>
  <si>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</si>
  <si>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</si>
  <si>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</si>
  <si>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</si>
  <si>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</si>
  <si>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</si>
  <si>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</si>
  <si>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</si>
  <si>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</si>
  <si>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</si>
  <si>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</si>
  <si>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</si>
  <si>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</si>
  <si>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</si>
  <si>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</si>
  <si>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</si>
  <si>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</si>
  <si>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</si>
  <si>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</si>
  <si>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</si>
  <si>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</si>
  <si>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</si>
  <si>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</si>
  <si>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</si>
  <si>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</si>
  <si>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</si>
  <si>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</si>
  <si>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</si>
  <si>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</si>
  <si>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</si>
  <si>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</si>
  <si>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</si>
  <si>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</si>
  <si>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</si>
  <si>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</si>
  <si>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</si>
  <si>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</si>
  <si>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</si>
  <si>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</si>
  <si>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</si>
  <si>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</si>
  <si>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</si>
  <si>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</si>
  <si>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</si>
  <si>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</si>
  <si>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</si>
  <si>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</si>
  <si>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</si>
  <si>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</si>
  <si>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</si>
  <si>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</si>
  <si>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</si>
  <si>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</si>
  <si>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</si>
  <si>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</si>
  <si>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</si>
  <si>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</si>
  <si>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</si>
  <si>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</si>
  <si>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</si>
  <si>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</si>
  <si>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</si>
  <si>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</si>
  <si>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</si>
  <si>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</si>
  <si>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</si>
  <si>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</si>
  <si>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</si>
  <si>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</si>
  <si>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</si>
  <si>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</si>
  <si>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</si>
  <si>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</si>
  <si>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</si>
  <si>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</si>
  <si>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</si>
  <si>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</si>
  <si>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</si>
  <si>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</si>
  <si>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</si>
  <si>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</si>
  <si>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</si>
  <si>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</si>
  <si>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</si>
  <si>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</si>
  <si>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</si>
  <si>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</si>
  <si>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</si>
  <si>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</si>
  <si>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</si>
  <si>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</si>
  <si>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</si>
  <si>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</si>
  <si>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</si>
  <si>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</si>
  <si>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</si>
  <si>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</si>
  <si>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</si>
  <si>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</si>
  <si>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</si>
  <si>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</si>
  <si>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</si>
  <si>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</si>
  <si>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</si>
  <si>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</si>
  <si>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</si>
  <si>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</si>
  <si>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</si>
  <si>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</si>
  <si>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</si>
  <si>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</si>
  <si>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</si>
  <si>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</si>
  <si>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</si>
  <si>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</si>
  <si>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</si>
  <si>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</si>
  <si>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</si>
  <si>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</si>
  <si>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</si>
  <si>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</si>
  <si>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</si>
  <si>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</si>
  <si>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</si>
  <si>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</si>
  <si>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</si>
  <si>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</si>
  <si>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</si>
  <si>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</si>
  <si>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</si>
  <si>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</si>
  <si>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</si>
  <si>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</si>
  <si>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</si>
  <si>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</si>
  <si>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</si>
  <si>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</si>
  <si>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</si>
  <si>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</si>
  <si>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</si>
  <si>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</si>
  <si>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</si>
  <si>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</si>
  <si>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</si>
  <si>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</si>
  <si>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</si>
  <si>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</si>
  <si>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</si>
  <si>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</si>
  <si>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</si>
  <si>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</si>
  <si>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</si>
  <si>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</si>
  <si>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</si>
  <si>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</si>
  <si>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</si>
  <si>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</si>
  <si>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</si>
  <si>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</si>
  <si>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</si>
  <si>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</si>
  <si>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</si>
  <si>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</si>
  <si>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</si>
  <si>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</si>
  <si>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</si>
  <si>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</si>
  <si>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</si>
  <si>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</si>
  <si>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</si>
  <si>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</si>
  <si>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</si>
  <si>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</si>
  <si>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</si>
  <si>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</si>
  <si>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</si>
  <si>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</si>
  <si>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</si>
  <si>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</si>
  <si>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</si>
  <si>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</si>
  <si>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</si>
  <si>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</si>
  <si>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</si>
  <si>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</si>
  <si>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</si>
  <si>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</si>
  <si>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</si>
  <si>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</si>
  <si>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</si>
  <si>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</si>
  <si>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</si>
  <si>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</si>
  <si>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</si>
  <si>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</si>
  <si>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</si>
  <si>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</si>
  <si>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</si>
  <si>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</si>
  <si>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</si>
  <si>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</si>
  <si>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</si>
  <si>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</si>
  <si>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</si>
  <si>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</si>
  <si>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</si>
  <si>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</si>
  <si>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</si>
  <si>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</si>
  <si>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</si>
  <si>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</si>
  <si>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</si>
  <si>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</si>
  <si>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</si>
  <si>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</si>
  <si>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</si>
  <si>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</si>
  <si>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</si>
  <si>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</si>
  <si>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</si>
  <si>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</si>
  <si>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</si>
  <si>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</si>
  <si>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</si>
  <si>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</si>
  <si>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</si>
  <si>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</si>
  <si>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</si>
  <si>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</si>
  <si>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</si>
  <si>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</si>
  <si>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</si>
  <si>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</si>
  <si>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</si>
  <si>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</si>
  <si>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</si>
  <si>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</si>
  <si>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</si>
  <si>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</si>
  <si>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</si>
  <si>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</si>
  <si>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</si>
  <si>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</si>
  <si>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</si>
  <si>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</si>
  <si>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</si>
  <si>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</si>
  <si>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</si>
  <si>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</si>
  <si>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</si>
  <si>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</si>
  <si>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</si>
  <si>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</si>
  <si>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</si>
  <si>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</si>
  <si>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</si>
  <si>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</si>
  <si>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</si>
  <si>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</si>
  <si>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</si>
  <si>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</si>
  <si>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</si>
  <si>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</si>
  <si>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</si>
  <si>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</si>
  <si>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</si>
  <si>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</si>
  <si>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</si>
  <si>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</si>
  <si>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</si>
  <si>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</si>
  <si>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</si>
  <si>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</si>
  <si>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</si>
  <si>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</si>
  <si>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</si>
  <si>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</si>
  <si>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</si>
  <si>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</si>
  <si>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</si>
  <si>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</si>
  <si>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</si>
  <si>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</si>
  <si>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</si>
  <si>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</si>
  <si>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</si>
  <si>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</si>
  <si>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</si>
  <si>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</si>
  <si>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</si>
  <si>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</si>
  <si>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</si>
  <si>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</si>
  <si>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</si>
  <si>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</si>
  <si>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</si>
  <si>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</si>
  <si>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</si>
  <si>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</si>
  <si>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</si>
  <si>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</si>
  <si>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</si>
  <si>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</si>
  <si>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</si>
  <si>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</si>
  <si>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</si>
  <si>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</si>
  <si>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</si>
  <si>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</si>
  <si>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</si>
  <si>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</si>
  <si>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</si>
  <si>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</si>
  <si>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</si>
  <si>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</si>
  <si>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</si>
  <si>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</si>
  <si>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</si>
  <si>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</si>
  <si>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</si>
  <si>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</si>
  <si>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</si>
  <si>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</si>
  <si>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</si>
  <si>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</si>
  <si>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</si>
  <si>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</si>
  <si>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</si>
  <si>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</si>
  <si>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</si>
  <si>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</si>
  <si>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</si>
  <si>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</si>
  <si>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</si>
  <si>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</si>
  <si>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</si>
  <si>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</si>
  <si>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</si>
  <si>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</si>
  <si>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</si>
  <si>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</si>
  <si>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</si>
  <si>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</si>
  <si>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</si>
  <si>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</si>
  <si>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</si>
  <si>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</si>
  <si>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</si>
  <si>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</si>
  <si>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</si>
  <si>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</si>
  <si>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</si>
  <si>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</si>
  <si>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</si>
  <si>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</si>
  <si>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</si>
  <si>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</si>
  <si>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</si>
  <si>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</si>
  <si>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</si>
  <si>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</si>
  <si>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</si>
  <si>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</si>
  <si>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</si>
  <si>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</si>
  <si>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</si>
  <si>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</si>
  <si>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</si>
  <si>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</si>
  <si>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</si>
  <si>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</si>
  <si>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</si>
  <si>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</si>
  <si>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</si>
  <si>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</si>
  <si>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</si>
  <si>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</si>
  <si>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</si>
  <si>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</si>
  <si>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</si>
  <si>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</si>
  <si>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</si>
  <si>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</si>
  <si>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</si>
  <si>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</si>
  <si>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</si>
  <si>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</si>
  <si>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</si>
  <si>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</si>
  <si>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</si>
  <si>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</si>
  <si>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</si>
  <si>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</si>
  <si>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</si>
  <si>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</si>
  <si>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</si>
  <si>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</si>
  <si>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</si>
  <si>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</si>
  <si>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</si>
  <si>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</si>
  <si>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</si>
  <si>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</si>
  <si>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</si>
  <si>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</si>
  <si>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</si>
  <si>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</si>
  <si>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</si>
  <si>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</si>
  <si>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</si>
  <si>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</si>
  <si>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</si>
  <si>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</si>
  <si>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</si>
  <si>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</si>
  <si>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</si>
  <si>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</si>
  <si>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</si>
  <si>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</si>
  <si>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</si>
  <si>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</si>
  <si>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</si>
  <si>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</si>
  <si>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</si>
  <si>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</si>
  <si>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</si>
  <si>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</si>
  <si>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</si>
  <si>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</si>
  <si>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</si>
  <si>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</si>
  <si>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</si>
  <si>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</si>
  <si>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</si>
  <si>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</si>
  <si>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</si>
  <si>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</si>
  <si>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</si>
  <si>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</si>
  <si>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</si>
  <si>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</si>
  <si>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</si>
  <si>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</si>
  <si>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</si>
  <si>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</si>
  <si>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</si>
  <si>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</si>
  <si>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</si>
  <si>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</si>
  <si>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</si>
  <si>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</si>
  <si>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</si>
  <si>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</si>
  <si>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</si>
  <si>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</si>
  <si>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</si>
  <si>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</si>
  <si>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</si>
  <si>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</si>
  <si>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</si>
  <si>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</si>
  <si>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</si>
  <si>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</si>
  <si>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</si>
  <si>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</si>
  <si>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</si>
  <si>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</si>
  <si>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</si>
  <si>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</si>
  <si>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</si>
  <si>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</si>
  <si>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</si>
  <si>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</si>
  <si>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</si>
  <si>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</si>
  <si>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</si>
  <si>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</si>
  <si>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</si>
  <si>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</si>
  <si>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</si>
  <si>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</si>
  <si>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</si>
  <si>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</si>
  <si>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</si>
  <si>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</si>
  <si>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</si>
  <si>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</si>
  <si>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</si>
  <si>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</si>
  <si>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</si>
  <si>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</si>
  <si>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</si>
  <si>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</si>
  <si>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</si>
  <si>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</si>
  <si>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</si>
  <si>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</si>
  <si>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</si>
  <si>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</si>
  <si>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</si>
  <si>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</si>
  <si>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</si>
  <si>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</si>
  <si>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</si>
  <si>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</si>
  <si>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</si>
  <si>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</si>
  <si>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</si>
  <si>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</si>
  <si>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</si>
  <si>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</si>
  <si>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</si>
  <si>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</si>
  <si>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</si>
  <si>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</si>
  <si>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</si>
  <si>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</si>
  <si>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</si>
  <si>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</si>
  <si>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</si>
  <si>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</si>
  <si>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</si>
  <si>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</si>
  <si>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</si>
  <si>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</si>
  <si>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</si>
  <si>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</si>
  <si>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</si>
  <si>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</si>
  <si>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</si>
  <si>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</si>
  <si>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</si>
  <si>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</si>
  <si>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</si>
  <si>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</si>
  <si>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</si>
  <si>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</si>
  <si>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</si>
  <si>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</si>
  <si>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</si>
  <si>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</si>
  <si>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</si>
  <si>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</si>
  <si>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</si>
  <si>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</si>
  <si>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</si>
  <si>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</si>
  <si>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</si>
  <si>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</si>
  <si>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</si>
  <si>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</si>
  <si>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</si>
  <si>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</si>
  <si>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</si>
  <si>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</si>
  <si>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</si>
  <si>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</si>
  <si>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</si>
  <si>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</si>
  <si>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</si>
  <si>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</si>
  <si>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</si>
  <si>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</si>
  <si>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</si>
  <si>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</si>
  <si>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</si>
  <si>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</si>
  <si>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</si>
  <si>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</si>
  <si>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</si>
  <si>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</si>
  <si>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</si>
  <si>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</si>
  <si>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</si>
  <si>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</si>
  <si>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</si>
  <si>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</si>
  <si>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</si>
  <si>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</si>
  <si>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</si>
  <si>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</si>
  <si>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</si>
  <si>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</si>
  <si>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</si>
  <si>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</si>
  <si>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</si>
  <si>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</si>
  <si>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</si>
  <si>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</si>
  <si>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</si>
  <si>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</si>
  <si>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</si>
  <si>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</si>
  <si>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</si>
  <si>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</si>
  <si>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</si>
  <si>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</si>
  <si>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</si>
  <si>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</si>
  <si>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</si>
  <si>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</si>
  <si>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</si>
  <si>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</si>
  <si>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</si>
  <si>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</si>
  <si>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</si>
  <si>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</si>
  <si>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</si>
  <si>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</si>
  <si>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</si>
  <si>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</si>
  <si>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</si>
  <si>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</si>
  <si>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</si>
  <si>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</si>
  <si>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</si>
  <si>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</si>
  <si>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</si>
  <si>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</si>
  <si>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</si>
  <si>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</si>
  <si>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</si>
  <si>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</si>
  <si>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</si>
  <si>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</si>
  <si>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</si>
  <si>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</si>
  <si>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</si>
  <si>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</si>
  <si>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</si>
  <si>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</si>
  <si>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</si>
  <si>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</si>
  <si>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</si>
  <si>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</si>
  <si>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</si>
  <si>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</si>
  <si>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</si>
  <si>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</si>
  <si>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</si>
  <si>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</si>
  <si>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</si>
  <si>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</si>
  <si>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</si>
  <si>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</si>
  <si>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</si>
  <si>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</si>
  <si>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</si>
  <si>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</si>
  <si>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</si>
  <si>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</si>
  <si>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</si>
  <si>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</si>
  <si>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</si>
  <si>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</si>
  <si>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</si>
  <si>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</si>
  <si>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</si>
  <si>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</si>
  <si>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</si>
  <si>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</si>
  <si>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</si>
  <si>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</si>
  <si>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</si>
  <si>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</si>
  <si>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</si>
  <si>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</si>
  <si>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</si>
  <si>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</si>
  <si>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</si>
  <si>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</si>
  <si>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</si>
  <si>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</si>
  <si>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</si>
  <si>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</si>
  <si>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</si>
  <si>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</si>
  <si>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</si>
  <si>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</si>
  <si>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</si>
  <si>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</si>
  <si>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</si>
  <si>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</si>
  <si>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</si>
  <si>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</si>
  <si>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</si>
  <si>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</si>
  <si>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</si>
  <si>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</si>
  <si>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</si>
  <si>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</si>
  <si>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</si>
  <si>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</si>
  <si>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</si>
  <si>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</si>
  <si>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</si>
  <si>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</si>
  <si>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</si>
  <si>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</si>
  <si>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</si>
  <si>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</si>
  <si>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</si>
  <si>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</si>
  <si>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</si>
  <si>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</si>
  <si>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</si>
  <si>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</si>
  <si>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</si>
  <si>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</si>
  <si>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</si>
  <si>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</si>
  <si>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</si>
  <si>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</si>
  <si>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</si>
  <si>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</si>
  <si>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</si>
  <si>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</si>
  <si>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</si>
  <si>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</si>
  <si>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</si>
  <si>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</si>
  <si>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</si>
  <si>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</si>
  <si>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</si>
  <si>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</si>
  <si>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</si>
  <si>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</si>
  <si>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</si>
  <si>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</si>
  <si>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</si>
  <si>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</si>
  <si>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</si>
  <si>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</si>
  <si>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</si>
  <si>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</si>
  <si>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</si>
  <si>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</si>
  <si>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</si>
  <si>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</si>
  <si>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</si>
  <si>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</si>
  <si>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</si>
  <si>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</si>
  <si>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</si>
  <si>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</si>
  <si>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</si>
  <si>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</si>
  <si>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</si>
  <si>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</si>
  <si>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</si>
  <si>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</si>
  <si>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</si>
  <si>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</si>
  <si>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</si>
  <si>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</si>
  <si>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</si>
  <si>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</si>
  <si>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</si>
  <si>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</si>
  <si>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</si>
  <si>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</si>
  <si>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</si>
  <si>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</si>
  <si>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</si>
  <si>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</si>
  <si>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</si>
  <si>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</si>
  <si>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</si>
  <si>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</si>
  <si>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</si>
  <si>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</si>
  <si>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</si>
  <si>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</si>
  <si>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</si>
  <si>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</si>
  <si>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</si>
  <si>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</si>
  <si>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</si>
  <si>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</si>
  <si>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</si>
  <si>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</si>
  <si>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</si>
  <si>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</si>
  <si>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</si>
  <si>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</si>
  <si>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</si>
  <si>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</si>
  <si>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</si>
  <si>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</si>
  <si>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</si>
  <si>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</si>
  <si>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</si>
  <si>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</si>
  <si>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</si>
  <si>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</si>
  <si>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</si>
  <si>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</si>
  <si>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</si>
  <si>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</si>
  <si>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</si>
  <si>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</si>
  <si>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</si>
  <si>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</si>
  <si>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</si>
  <si>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</si>
  <si>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</si>
  <si>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</si>
  <si>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</si>
  <si>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</si>
  <si>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</si>
  <si>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</si>
  <si>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</si>
  <si>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</si>
  <si>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</si>
  <si>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</si>
  <si>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</si>
  <si>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</si>
  <si>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</si>
  <si>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</si>
  <si>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</si>
  <si>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</si>
  <si>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</si>
  <si>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</si>
  <si>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</si>
  <si>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</si>
  <si>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</si>
  <si>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</si>
  <si>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</si>
  <si>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</si>
  <si>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</si>
  <si>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</si>
  <si>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</si>
  <si>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</si>
  <si>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</si>
  <si>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</si>
  <si>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</si>
  <si>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</si>
  <si>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</si>
  <si>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</si>
  <si>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</si>
  <si>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</si>
  <si>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</si>
  <si>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</si>
  <si>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</si>
  <si>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</si>
  <si>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</si>
  <si>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</si>
  <si>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</si>
  <si>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</si>
  <si>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</si>
  <si>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</si>
  <si>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</si>
  <si>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</si>
  <si>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</si>
  <si>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</si>
  <si>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</si>
  <si>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</si>
  <si>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</si>
  <si>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</si>
  <si>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</si>
  <si>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</si>
  <si>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</si>
  <si>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</si>
  <si>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</si>
  <si>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</si>
  <si>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</si>
  <si>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</si>
  <si>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</si>
  <si>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</si>
  <si>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</si>
  <si>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</si>
  <si>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</si>
  <si>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</si>
  <si>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</si>
  <si>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</si>
  <si>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</si>
  <si>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</si>
  <si>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</si>
  <si>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</si>
  <si>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</si>
  <si>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</si>
  <si>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</si>
  <si>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</si>
  <si>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</si>
  <si>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</si>
  <si>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</si>
  <si>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</si>
  <si>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</si>
  <si>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</si>
  <si>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</si>
  <si>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</si>
  <si>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</si>
  <si>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</si>
  <si>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</si>
  <si>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</si>
  <si>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</si>
  <si>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</si>
  <si>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</si>
  <si>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</si>
  <si>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</si>
  <si>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</si>
  <si>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</si>
  <si>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</si>
  <si>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</si>
  <si>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</si>
  <si>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</si>
  <si>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</si>
  <si>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</si>
  <si>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</si>
  <si>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</si>
  <si>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</si>
  <si>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</si>
  <si>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</si>
  <si>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</si>
  <si>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</si>
  <si>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</si>
  <si>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</si>
  <si>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</si>
  <si>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</si>
  <si>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</si>
  <si>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</si>
  <si>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</si>
  <si>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</si>
  <si>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</si>
  <si>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</si>
  <si>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</si>
  <si>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</si>
  <si>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</si>
  <si>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</si>
  <si>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</si>
  <si>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</si>
  <si>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</si>
  <si>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</si>
  <si>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</si>
  <si>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</si>
  <si>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</si>
  <si>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</si>
  <si>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</si>
  <si>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</si>
  <si>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</si>
  <si>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</si>
  <si>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</si>
  <si>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</si>
  <si>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</si>
  <si>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</si>
  <si>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</si>
  <si>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</si>
  <si>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</si>
  <si>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</si>
  <si>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</si>
  <si>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</si>
  <si>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</si>
  <si>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</si>
  <si>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</si>
  <si>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</si>
  <si>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</si>
  <si>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</si>
  <si>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</si>
  <si>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</si>
  <si>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</si>
  <si>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</si>
  <si>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</si>
  <si>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</si>
  <si>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</si>
  <si>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</si>
  <si>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</si>
  <si>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</si>
  <si>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</si>
  <si>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</si>
  <si>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</si>
  <si>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</si>
  <si>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</si>
  <si>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</si>
  <si>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</si>
  <si>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</si>
  <si>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</si>
  <si>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</si>
  <si>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</si>
  <si>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</si>
  <si>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</si>
  <si>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</si>
  <si>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</si>
  <si>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</si>
  <si>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</si>
  <si>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</si>
  <si>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</si>
  <si>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</si>
  <si>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</si>
  <si>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</si>
  <si>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</si>
  <si>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</si>
  <si>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</si>
  <si>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</si>
  <si>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</si>
  <si>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</si>
  <si>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</si>
  <si>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</si>
  <si>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</si>
  <si>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</si>
  <si>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</si>
  <si>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</si>
  <si>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</si>
  <si>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</si>
  <si>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</si>
  <si>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</si>
  <si>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</si>
  <si>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</si>
  <si>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</si>
  <si>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</si>
  <si>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</si>
  <si>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</si>
  <si>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</si>
  <si>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</si>
  <si>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</si>
  <si>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</si>
  <si>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</si>
  <si>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</si>
  <si>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</si>
  <si>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</si>
  <si>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</si>
  <si>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</si>
  <si>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</si>
  <si>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</si>
  <si>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</si>
  <si>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</si>
  <si>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</si>
  <si>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</si>
  <si>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</si>
  <si>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</si>
  <si>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</si>
  <si>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</si>
  <si>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</si>
  <si>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</si>
  <si>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</si>
  <si>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</si>
  <si>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</si>
  <si>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</si>
  <si>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</si>
  <si>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</si>
  <si>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</si>
  <si>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</si>
  <si>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</si>
  <si>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</si>
  <si>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</si>
  <si>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</si>
  <si>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</si>
  <si>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</si>
  <si>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</si>
  <si>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</si>
  <si>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</si>
  <si>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</si>
  <si>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</si>
  <si>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</si>
  <si>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</si>
  <si>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</si>
  <si>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</si>
  <si>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</si>
  <si>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</si>
  <si>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</si>
  <si>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</si>
  <si>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</si>
  <si>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</si>
  <si>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</si>
  <si>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</si>
  <si>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</si>
  <si>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</si>
  <si>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</si>
  <si>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</si>
  <si>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</si>
  <si>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</si>
  <si>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</si>
  <si>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</si>
  <si>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</si>
  <si>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</si>
  <si>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</si>
  <si>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</si>
  <si>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</si>
  <si>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</si>
  <si>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</si>
  <si>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</si>
  <si>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</si>
  <si>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</si>
  <si>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</si>
  <si>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</si>
  <si>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</si>
  <si>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</si>
  <si>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</si>
  <si>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</si>
  <si>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</si>
  <si>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</si>
  <si>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</si>
  <si>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</si>
  <si>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</si>
  <si>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</si>
  <si>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</si>
  <si>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</si>
  <si>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</si>
  <si>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</si>
  <si>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</si>
  <si>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</si>
  <si>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</si>
  <si>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</si>
  <si>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</si>
  <si>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</si>
  <si>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</si>
  <si>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</si>
  <si>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</si>
  <si>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</si>
  <si>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</si>
  <si>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</si>
  <si>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</si>
  <si>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</si>
  <si>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</si>
  <si>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</si>
  <si>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</si>
  <si>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</si>
  <si>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</si>
  <si>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</si>
  <si>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</si>
  <si>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</si>
  <si>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</si>
  <si>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</si>
  <si>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</si>
  <si>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</si>
  <si>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</si>
  <si>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</si>
  <si>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</si>
  <si>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</si>
  <si>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</si>
  <si>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</si>
  <si>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</si>
  <si>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</si>
  <si>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</si>
  <si>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</si>
  <si>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</si>
  <si>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</si>
  <si>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</si>
  <si>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</si>
  <si>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</si>
  <si>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</si>
  <si>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</si>
  <si>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</si>
  <si>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</si>
  <si>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</si>
  <si>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</si>
  <si>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</si>
  <si>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</si>
  <si>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</si>
  <si>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</si>
  <si>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</si>
  <si>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</si>
  <si>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</si>
  <si>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</si>
  <si>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</si>
  <si>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</si>
  <si>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</si>
  <si>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</si>
  <si>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</si>
  <si>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</si>
  <si>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</si>
  <si>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</si>
  <si>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</si>
  <si>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</si>
  <si>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</si>
  <si>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</si>
  <si>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</si>
  <si>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</si>
  <si>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</si>
  <si>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</si>
  <si>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</si>
  <si>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</si>
  <si>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</si>
  <si>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</si>
  <si>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</si>
  <si>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</si>
  <si>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</si>
  <si>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</si>
  <si>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</si>
  <si>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</si>
  <si>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</si>
  <si>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</si>
  <si>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</si>
  <si>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</si>
  <si>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</si>
  <si>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</si>
  <si>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</si>
  <si>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</si>
  <si>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</si>
  <si>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</si>
  <si>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</si>
  <si>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</si>
  <si>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</si>
  <si>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</si>
  <si>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</si>
  <si>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</si>
  <si>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</si>
  <si>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</si>
  <si>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</si>
  <si>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</si>
  <si>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</si>
  <si>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</si>
  <si>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</si>
  <si>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</si>
  <si>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</si>
  <si>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</si>
  <si>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</si>
  <si>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</si>
  <si>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</si>
  <si>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</si>
  <si>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</si>
  <si>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</si>
  <si>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</si>
  <si>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</si>
  <si>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</si>
  <si>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</si>
  <si>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</si>
  <si>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</si>
  <si>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</si>
  <si>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</si>
  <si>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</si>
  <si>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</si>
  <si>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</si>
  <si>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</si>
  <si>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</si>
  <si>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</si>
  <si>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</si>
  <si>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</si>
  <si>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</si>
  <si>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</si>
  <si>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</si>
  <si>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</si>
  <si>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</si>
  <si>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</si>
  <si>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</si>
  <si>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</si>
  <si>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</si>
  <si>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</si>
  <si>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</si>
  <si>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</si>
  <si>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</si>
  <si>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</si>
  <si>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</si>
  <si>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</si>
  <si>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</si>
  <si>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</si>
  <si>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</si>
  <si>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</si>
  <si>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</si>
  <si>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</si>
  <si>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</si>
  <si>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</si>
  <si>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</si>
  <si>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</si>
  <si>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</si>
  <si>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</si>
  <si>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</si>
  <si>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</si>
  <si>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</si>
  <si>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</si>
  <si>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</si>
  <si>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</si>
  <si>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</si>
  <si>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</si>
  <si>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</si>
  <si>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</si>
  <si>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</si>
  <si>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</si>
  <si>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</si>
  <si>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</si>
  <si>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</si>
  <si>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</si>
  <si>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</si>
  <si>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</si>
  <si>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</si>
  <si>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</si>
  <si>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</si>
  <si>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</si>
  <si>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</si>
  <si>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</si>
  <si>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</si>
  <si>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</si>
  <si>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</si>
  <si>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</si>
  <si>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</si>
  <si>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</si>
  <si>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</si>
  <si>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</si>
  <si>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</si>
  <si>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</si>
  <si>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</si>
  <si>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</si>
  <si>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</si>
  <si>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</si>
  <si>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</si>
  <si>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</si>
  <si>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</si>
  <si>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</si>
  <si>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</si>
  <si>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</si>
  <si>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</si>
  <si>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</si>
  <si>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</si>
  <si>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</si>
  <si>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</si>
  <si>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</si>
  <si>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</si>
  <si>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</si>
  <si>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</si>
  <si>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</si>
  <si>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</si>
  <si>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</si>
  <si>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</si>
  <si>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</si>
  <si>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</si>
  <si>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</si>
  <si>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</si>
  <si>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</si>
  <si>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</si>
  <si>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</si>
  <si>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</si>
  <si>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</si>
  <si>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</si>
  <si>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</si>
  <si>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</si>
  <si>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</si>
  <si>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</si>
  <si>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</si>
  <si>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</si>
  <si>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</si>
  <si>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</si>
  <si>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</si>
  <si>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</si>
  <si>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</si>
  <si>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</si>
  <si>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</si>
  <si>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</si>
  <si>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</si>
  <si>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</si>
  <si>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</si>
  <si>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</si>
  <si>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</si>
  <si>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</si>
  <si>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</si>
  <si>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</si>
  <si>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</si>
  <si>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</si>
  <si>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</si>
  <si>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</si>
  <si>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</si>
  <si>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</si>
  <si>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</si>
  <si>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</si>
  <si>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</si>
  <si>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</si>
  <si>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</si>
  <si>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</si>
  <si>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</si>
  <si>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</si>
  <si>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</si>
  <si>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</si>
  <si>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</si>
  <si>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</si>
  <si>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</si>
  <si>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</si>
  <si>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</si>
  <si>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</si>
  <si>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</si>
  <si>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</si>
  <si>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</si>
  <si>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</si>
  <si>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</si>
  <si>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</si>
  <si>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</si>
  <si>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</si>
  <si>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</si>
  <si>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</si>
  <si>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</si>
  <si>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</si>
  <si>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</si>
  <si>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</si>
  <si>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</si>
  <si>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</si>
  <si>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</si>
  <si>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</si>
  <si>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</si>
  <si>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</si>
  <si>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</si>
  <si>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</si>
  <si>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</si>
  <si>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</si>
  <si>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</si>
  <si>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</si>
  <si>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</si>
  <si>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</si>
  <si>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</si>
  <si>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</si>
  <si>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</si>
  <si>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</si>
  <si>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</si>
  <si>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</si>
  <si>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</si>
  <si>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</si>
  <si>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</si>
  <si>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</si>
  <si>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</si>
  <si>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</si>
  <si>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</si>
  <si>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</si>
  <si>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</si>
  <si>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</si>
  <si>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</si>
  <si>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</si>
  <si>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</si>
  <si>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</si>
  <si>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</si>
  <si>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</si>
  <si>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</si>
  <si>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</si>
  <si>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</si>
  <si>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</si>
  <si>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</si>
  <si>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</si>
  <si>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</si>
  <si>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</si>
  <si>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</si>
  <si>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</si>
  <si>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</si>
  <si>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</si>
  <si>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</si>
  <si>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</si>
  <si>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</si>
  <si>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</si>
  <si>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</si>
  <si>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</si>
  <si>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</si>
  <si>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</si>
  <si>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</si>
  <si>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</si>
  <si>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</si>
  <si>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</si>
  <si>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</si>
  <si>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</si>
  <si>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</si>
  <si>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</si>
  <si>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</si>
  <si>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</si>
  <si>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</si>
  <si>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</si>
  <si>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</si>
  <si>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</si>
  <si>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</si>
  <si>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</si>
  <si>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</si>
  <si>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</si>
  <si>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</si>
  <si>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</si>
  <si>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</si>
  <si>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</si>
  <si>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</si>
  <si>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</si>
  <si>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</si>
  <si>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</si>
  <si>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</si>
  <si>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</si>
  <si>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</si>
  <si>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</si>
  <si>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</si>
  <si>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</si>
  <si>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</si>
  <si>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</si>
  <si>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</si>
  <si>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</si>
  <si>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</si>
  <si>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</si>
  <si>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</si>
  <si>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</si>
  <si>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</si>
  <si>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</si>
  <si>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</si>
  <si>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</si>
  <si>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</si>
  <si>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</si>
  <si>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</si>
  <si>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</si>
  <si>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</si>
  <si>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</si>
  <si>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</si>
  <si>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</si>
  <si>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</si>
  <si>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</si>
  <si>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</si>
  <si>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</si>
  <si>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</si>
  <si>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</si>
  <si>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</si>
  <si>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</si>
  <si>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</si>
  <si>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</si>
  <si>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</si>
  <si>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</si>
  <si>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</si>
  <si>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</si>
  <si>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</si>
  <si>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</si>
  <si>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</si>
  <si>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</si>
  <si>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</si>
  <si>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</si>
  <si>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</si>
  <si>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</si>
  <si>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</si>
  <si>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</si>
  <si>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</si>
  <si>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</si>
  <si>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</si>
  <si>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</si>
  <si>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</si>
  <si>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</si>
  <si>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</si>
  <si>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</si>
  <si>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</si>
  <si>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</si>
  <si>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</si>
  <si>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</si>
  <si>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</si>
  <si>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</si>
  <si>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</si>
  <si>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</si>
  <si>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</si>
  <si>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</si>
  <si>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</si>
  <si>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</si>
  <si>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</si>
  <si>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</si>
  <si>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</si>
  <si>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</si>
  <si>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</si>
  <si>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</si>
  <si>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</si>
  <si>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</si>
  <si>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</si>
  <si>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</si>
  <si>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</si>
  <si>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</si>
  <si>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</si>
  <si>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</si>
  <si>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</si>
  <si>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</si>
  <si>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</si>
  <si>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</si>
  <si>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</si>
  <si>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</si>
  <si>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</si>
  <si>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</si>
  <si>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</si>
  <si>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</si>
  <si>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</si>
  <si>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</si>
  <si>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</si>
  <si>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</si>
  <si>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</si>
  <si>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</si>
  <si>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</si>
  <si>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</si>
  <si>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</si>
  <si>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</si>
  <si>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</si>
  <si>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</si>
  <si>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</si>
  <si>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</si>
  <si>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</si>
  <si>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</si>
  <si>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</si>
  <si>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</si>
  <si>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</si>
  <si>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</si>
  <si>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</si>
  <si>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</si>
  <si>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</si>
  <si>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</si>
  <si>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</si>
  <si>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</si>
  <si>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</si>
  <si>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</si>
  <si>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</si>
  <si>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</si>
  <si>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</si>
  <si>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</si>
  <si>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</si>
  <si>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</si>
  <si>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</si>
  <si>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</si>
  <si>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</si>
  <si>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</si>
  <si>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</si>
  <si>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</si>
  <si>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</si>
  <si>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</si>
  <si>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</si>
  <si>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</si>
  <si>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</si>
  <si>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</si>
  <si>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</si>
  <si>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</si>
  <si>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</si>
  <si>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</si>
  <si>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</si>
  <si>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</si>
  <si>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</si>
  <si>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</si>
  <si>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</si>
  <si>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</si>
  <si>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</si>
  <si>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</si>
  <si>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</si>
  <si>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</si>
  <si>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</si>
  <si>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</si>
  <si>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</si>
  <si>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</si>
  <si>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</si>
  <si>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</si>
  <si>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</si>
  <si>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</si>
  <si>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</si>
  <si>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</si>
  <si>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</si>
  <si>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</si>
  <si>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</si>
  <si>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</si>
  <si>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</si>
  <si>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</si>
  <si>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</si>
  <si>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</si>
  <si>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</si>
  <si>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</si>
  <si>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</si>
  <si>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</si>
  <si>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</si>
  <si>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</si>
  <si>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</si>
  <si>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</si>
  <si>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</si>
  <si>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</si>
  <si>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</si>
  <si>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</si>
  <si>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</si>
  <si>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</si>
  <si>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</si>
  <si>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</si>
  <si>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</si>
  <si>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</si>
  <si>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</si>
  <si>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</si>
  <si>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</si>
  <si>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</si>
  <si>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</si>
  <si>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</si>
  <si>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</si>
  <si>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</si>
  <si>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</si>
  <si>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</si>
  <si>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</si>
  <si>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</si>
  <si>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</si>
  <si>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</si>
  <si>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</si>
  <si>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</si>
  <si>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</si>
  <si>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</si>
  <si>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</si>
  <si>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</si>
  <si>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</si>
  <si>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</si>
  <si>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</si>
  <si>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</si>
  <si>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</si>
  <si>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</si>
  <si>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</si>
  <si>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</si>
  <si>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</si>
  <si>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</si>
  <si>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</si>
  <si>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</si>
  <si>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</si>
  <si>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</si>
  <si>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</si>
  <si>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</si>
  <si>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</si>
  <si>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</si>
  <si>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</si>
  <si>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</si>
  <si>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</si>
  <si>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</si>
  <si>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</si>
  <si>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</si>
  <si>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</si>
  <si>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</si>
  <si>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</si>
  <si>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</si>
  <si>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</si>
  <si>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</si>
  <si>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</si>
  <si>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</si>
  <si>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</si>
  <si>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</si>
  <si>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</si>
  <si>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</si>
  <si>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</si>
  <si>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</si>
  <si>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</si>
  <si>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</si>
  <si>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</si>
  <si>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</si>
  <si>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</si>
  <si>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</si>
  <si>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</si>
  <si>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</si>
  <si>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</si>
  <si>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</si>
  <si>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</si>
  <si>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</si>
  <si>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</si>
  <si>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</si>
  <si>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</si>
  <si>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</si>
  <si>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</si>
  <si>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</si>
  <si>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</si>
  <si>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</si>
  <si>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</si>
  <si>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</si>
  <si>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</si>
  <si>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</si>
  <si>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</si>
  <si>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</si>
  <si>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</si>
  <si>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</si>
  <si>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</si>
  <si>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</si>
  <si>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</si>
  <si>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</si>
  <si>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</si>
  <si>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</si>
  <si>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</si>
  <si>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</si>
  <si>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</si>
  <si>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</si>
  <si>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</si>
  <si>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</si>
  <si>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</si>
  <si>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</si>
  <si>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</si>
  <si>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</si>
  <si>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</si>
  <si>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</si>
  <si>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</si>
  <si>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</si>
  <si>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</si>
  <si>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</si>
  <si>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</si>
  <si>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</si>
  <si>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</si>
  <si>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</si>
  <si>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</si>
  <si>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</si>
  <si>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</si>
  <si>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</si>
  <si>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</si>
  <si>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</si>
  <si>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</si>
  <si>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</si>
  <si>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</si>
  <si>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</si>
  <si>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</si>
  <si>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</si>
  <si>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</si>
  <si>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</si>
  <si>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</si>
  <si>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</si>
  <si>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</si>
  <si>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</si>
  <si>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</si>
  <si>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</si>
  <si>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</si>
  <si>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</si>
  <si>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</si>
  <si>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</si>
  <si>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</si>
  <si>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</si>
  <si>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</si>
  <si>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</si>
  <si>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</si>
  <si>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</si>
  <si>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</si>
  <si>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</si>
  <si>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</si>
  <si>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</si>
  <si>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</si>
  <si>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</si>
  <si>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</si>
  <si>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</si>
  <si>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</si>
  <si>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</si>
  <si>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</si>
  <si>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</si>
  <si>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</si>
  <si>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</si>
  <si>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</si>
  <si>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</si>
  <si>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</si>
  <si>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</si>
  <si>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</si>
  <si>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</si>
  <si>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</si>
  <si>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</si>
  <si>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</si>
  <si>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</si>
  <si>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</si>
  <si>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</si>
  <si>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</si>
  <si>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</si>
  <si>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</si>
  <si>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</si>
  <si>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</si>
  <si>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</si>
  <si>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</si>
  <si>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</si>
  <si>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</si>
  <si>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</si>
  <si>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</si>
  <si>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</si>
  <si>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</si>
  <si>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</si>
  <si>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</si>
  <si>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</si>
  <si>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</si>
  <si>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</si>
  <si>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</si>
  <si>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</si>
  <si>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</si>
  <si>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</si>
  <si>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</si>
  <si>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</si>
  <si>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</si>
  <si>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</si>
  <si>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</si>
  <si>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</si>
  <si>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</si>
  <si>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</si>
  <si>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</si>
  <si>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</si>
  <si>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</si>
  <si>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</si>
  <si>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</si>
  <si>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</si>
  <si>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</si>
  <si>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</si>
  <si>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</si>
  <si>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</si>
  <si>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</si>
  <si>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</si>
  <si>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</si>
  <si>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</si>
  <si>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</si>
  <si>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</si>
  <si>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</si>
  <si>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</si>
  <si>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</si>
  <si>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</si>
  <si>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</si>
  <si>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</si>
  <si>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</si>
  <si>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</si>
  <si>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</si>
  <si>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</si>
  <si>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</si>
  <si>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</si>
  <si>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</si>
  <si>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</si>
  <si>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</si>
  <si>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</si>
  <si>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</si>
  <si>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</si>
  <si>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</si>
  <si>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</si>
  <si>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</si>
  <si>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</si>
  <si>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</si>
  <si>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</si>
  <si>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</si>
  <si>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</si>
  <si>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</si>
  <si>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</si>
  <si>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</si>
  <si>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</si>
  <si>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</si>
  <si>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</si>
  <si>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</si>
  <si>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</si>
  <si>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</si>
  <si>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</si>
  <si>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</si>
  <si>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</si>
  <si>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</si>
  <si>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</si>
  <si>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</si>
  <si>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</si>
  <si>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</si>
  <si>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</si>
  <si>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</si>
  <si>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</si>
  <si>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</si>
  <si>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</si>
  <si>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</si>
  <si>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</si>
  <si>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</si>
  <si>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</si>
  <si>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</si>
  <si>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</si>
  <si>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</si>
  <si>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</si>
  <si>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</si>
  <si>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</si>
  <si>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</si>
  <si>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</si>
  <si>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</si>
  <si>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</si>
  <si>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</si>
  <si>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</si>
  <si>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</si>
  <si>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</si>
  <si>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</si>
  <si>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</si>
  <si>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</si>
  <si>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</si>
  <si>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</si>
  <si>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</si>
  <si>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</si>
  <si>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</si>
  <si>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</si>
  <si>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</si>
  <si>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</si>
  <si>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</si>
  <si>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</si>
  <si>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</si>
  <si>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</si>
  <si>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</si>
  <si>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</si>
  <si>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</si>
  <si>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</si>
  <si>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</si>
  <si>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</si>
  <si>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</si>
  <si>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</si>
  <si>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</si>
  <si>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</si>
  <si>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</si>
  <si>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</si>
  <si>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</si>
  <si>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</si>
  <si>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</si>
  <si>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</si>
  <si>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</si>
  <si>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</si>
  <si>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</si>
  <si>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</si>
  <si>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</si>
  <si>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</si>
  <si>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</si>
  <si>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</si>
  <si>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</si>
  <si>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</si>
  <si>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</si>
  <si>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</si>
  <si>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</si>
  <si>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</si>
  <si>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</si>
  <si>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</si>
  <si>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</si>
  <si>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</si>
  <si>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</si>
  <si>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</si>
  <si>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</si>
  <si>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</si>
  <si>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</si>
  <si>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</si>
  <si>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</si>
  <si>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</si>
  <si>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</si>
  <si>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</si>
  <si>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</si>
  <si>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</si>
  <si>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</si>
  <si>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</si>
  <si>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</si>
  <si>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</si>
  <si>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</si>
  <si>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</si>
  <si>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</si>
  <si>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</si>
  <si>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</si>
  <si>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</si>
  <si>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</si>
  <si>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</si>
  <si>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</si>
  <si>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</si>
  <si>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</si>
  <si>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</si>
  <si>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</si>
  <si>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</si>
  <si>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</si>
  <si>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</si>
  <si>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</si>
  <si>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</si>
  <si>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</si>
  <si>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</si>
  <si>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</si>
  <si>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</si>
  <si>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</si>
  <si>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</si>
  <si>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</si>
  <si>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</si>
  <si>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</si>
  <si>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</si>
  <si>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</si>
  <si>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</si>
  <si>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</si>
  <si>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</si>
  <si>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</si>
  <si>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</si>
  <si>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</si>
  <si>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</si>
  <si>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</si>
  <si>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</si>
  <si>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</si>
  <si>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</si>
  <si>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</si>
  <si>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</si>
  <si>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</si>
  <si>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</si>
  <si>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</si>
  <si>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</si>
  <si>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</si>
  <si>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</si>
  <si>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</si>
  <si>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</si>
  <si>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</si>
  <si>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</si>
  <si>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</si>
  <si>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</si>
  <si>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</si>
  <si>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</si>
  <si>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</si>
  <si>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</si>
  <si>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</si>
  <si>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</si>
  <si>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</si>
  <si>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</si>
  <si>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</si>
  <si>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</si>
  <si>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</si>
  <si>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</si>
  <si>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</si>
  <si>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</si>
  <si>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</si>
  <si>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</si>
  <si>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</si>
  <si>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</si>
  <si>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</si>
  <si>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</si>
  <si>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</si>
  <si>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</si>
  <si>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</si>
  <si>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</si>
  <si>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</si>
  <si>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</si>
  <si>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</si>
  <si>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</si>
  <si>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</si>
  <si>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</si>
  <si>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</si>
  <si>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</si>
  <si>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</si>
  <si>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</si>
  <si>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</si>
  <si>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</si>
  <si>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</si>
  <si>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</si>
  <si>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</si>
  <si>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</si>
  <si>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</si>
  <si>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</si>
  <si>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</si>
  <si>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</si>
  <si>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</si>
  <si>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</si>
  <si>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</si>
  <si>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</si>
  <si>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</si>
  <si>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</si>
  <si>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</si>
  <si>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</si>
  <si>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</si>
  <si>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</si>
  <si>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</si>
  <si>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</si>
  <si>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</si>
  <si>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</si>
  <si>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</si>
  <si>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</si>
  <si>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</si>
  <si>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</si>
  <si>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</si>
  <si>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</si>
  <si>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</si>
  <si>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</si>
  <si>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</si>
  <si>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</si>
  <si>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</si>
  <si>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</si>
  <si>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</si>
  <si>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</si>
  <si>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</si>
  <si>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</si>
  <si>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</si>
  <si>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</si>
  <si>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</si>
  <si>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</si>
  <si>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</si>
  <si>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</si>
  <si>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</si>
  <si>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</si>
  <si>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</si>
  <si>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</si>
  <si>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</si>
  <si>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</si>
  <si>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</si>
  <si>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</si>
  <si>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</si>
  <si>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</si>
  <si>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</si>
  <si>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</si>
  <si>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</si>
  <si>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</si>
  <si>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</si>
  <si>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</si>
  <si>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</si>
  <si>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</si>
  <si>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</si>
  <si>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</si>
  <si>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</si>
  <si>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</si>
  <si>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</si>
  <si>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</si>
  <si>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</si>
  <si>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</si>
  <si>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</si>
  <si>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</si>
  <si>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</si>
  <si>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</si>
  <si>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</si>
  <si>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</si>
  <si>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</si>
  <si>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</si>
  <si>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</si>
  <si>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</si>
  <si>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</si>
  <si>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</si>
  <si>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</si>
  <si>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</si>
  <si>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</si>
  <si>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</si>
  <si>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</si>
  <si>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</si>
  <si>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</si>
  <si>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</si>
  <si>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</si>
  <si>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</si>
  <si>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</si>
  <si>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</si>
  <si>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</si>
  <si>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</si>
  <si>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</si>
  <si>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</si>
  <si>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</si>
  <si>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</si>
  <si>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</si>
  <si>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</si>
  <si>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</si>
  <si>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</si>
  <si>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</si>
  <si>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</si>
  <si>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</si>
  <si>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</si>
  <si>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</si>
  <si>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</si>
  <si>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</si>
  <si>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</si>
  <si>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</si>
  <si>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</si>
  <si>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</si>
  <si>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</si>
  <si>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</si>
  <si>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</si>
  <si>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</si>
  <si>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</si>
  <si>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</si>
  <si>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</si>
  <si>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</si>
  <si>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</si>
  <si>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</si>
  <si>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</si>
  <si>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</si>
  <si>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</si>
  <si>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</si>
  <si>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</si>
  <si>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</si>
  <si>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</si>
  <si>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</si>
  <si>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</si>
  <si>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</si>
  <si>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</si>
  <si>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</si>
  <si>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</si>
  <si>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</si>
  <si>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</si>
  <si>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</si>
  <si>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</si>
  <si>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</si>
  <si>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</si>
  <si>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</si>
  <si>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</si>
  <si>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</si>
  <si>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</si>
  <si>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</si>
  <si>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</si>
  <si>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</si>
  <si>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</si>
  <si>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</si>
  <si>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</si>
  <si>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</si>
  <si>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</si>
  <si>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</si>
  <si>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</si>
  <si>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</si>
  <si>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</si>
  <si>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</si>
  <si>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</si>
  <si>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</si>
  <si>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</si>
  <si>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</si>
  <si>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</si>
  <si>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</si>
  <si>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</si>
  <si>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</si>
  <si>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</si>
  <si>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</si>
  <si>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</si>
  <si>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</si>
  <si>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</si>
  <si>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</si>
  <si>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</si>
  <si>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</si>
  <si>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</si>
  <si>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</si>
  <si>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</si>
  <si>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</si>
  <si>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</si>
  <si>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</si>
  <si>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</si>
  <si>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</si>
  <si>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</si>
  <si>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</si>
  <si>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</si>
  <si>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</si>
  <si>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</si>
  <si>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</si>
  <si>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</si>
  <si>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</si>
  <si>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</si>
  <si>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</si>
  <si>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</si>
  <si>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</si>
  <si>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</si>
  <si>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</si>
  <si>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</si>
  <si>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</si>
  <si>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</si>
  <si>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</si>
  <si>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</si>
  <si>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</si>
  <si>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</si>
  <si>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</si>
  <si>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</si>
  <si>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</si>
  <si>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</si>
  <si>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</si>
  <si>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</si>
  <si>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</si>
  <si>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</si>
  <si>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</si>
  <si>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</si>
  <si>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</si>
  <si>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</si>
  <si>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</si>
  <si>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</si>
  <si>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</si>
  <si>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</si>
  <si>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</si>
  <si>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</si>
  <si>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</si>
  <si>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</si>
  <si>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</si>
  <si>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</si>
  <si>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</si>
  <si>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</si>
  <si>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</si>
  <si>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</si>
  <si>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</si>
  <si>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</si>
  <si>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</si>
  <si>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</si>
  <si>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</si>
  <si>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</si>
  <si>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</si>
  <si>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</si>
  <si>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</si>
  <si>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</si>
  <si>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</si>
  <si>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</si>
  <si>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</si>
  <si>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</si>
  <si>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</si>
  <si>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</si>
  <si>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</si>
  <si>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</si>
  <si>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</si>
  <si>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</si>
  <si>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</si>
  <si>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</si>
  <si>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</si>
  <si>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</si>
  <si>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</si>
  <si>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</si>
  <si>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</si>
  <si>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</si>
  <si>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</si>
  <si>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</si>
  <si>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</si>
  <si>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</si>
  <si>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</si>
  <si>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</si>
  <si>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</si>
  <si>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</si>
  <si>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</si>
  <si>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</si>
  <si>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</si>
  <si>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</si>
  <si>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</si>
  <si>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</si>
  <si>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</si>
  <si>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</si>
  <si>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</si>
  <si>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</si>
  <si>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</si>
  <si>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</si>
  <si>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</si>
  <si>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</si>
  <si>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</si>
  <si>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</si>
  <si>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</si>
  <si>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</si>
  <si>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</si>
  <si>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</si>
  <si>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</si>
  <si>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</si>
  <si>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</si>
  <si>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</si>
  <si>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</si>
  <si>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</si>
  <si>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</si>
  <si>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</si>
  <si>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</si>
  <si>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</si>
  <si>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</si>
  <si>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</si>
  <si>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</si>
  <si>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</si>
  <si>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</si>
  <si>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</si>
  <si>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</si>
  <si>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</si>
  <si>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</si>
  <si>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</si>
  <si>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</si>
  <si>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</si>
  <si>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</si>
  <si>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</si>
  <si>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</si>
  <si>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</si>
  <si>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</si>
  <si>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</si>
  <si>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</si>
  <si>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</si>
  <si>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</si>
  <si>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</si>
  <si>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</si>
  <si>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</si>
  <si>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</si>
  <si>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</si>
  <si>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</si>
  <si>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</si>
  <si>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</si>
  <si>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</si>
  <si>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</si>
  <si>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</si>
  <si>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</si>
  <si>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</si>
  <si>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</si>
  <si>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</si>
  <si>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</si>
  <si>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</si>
  <si>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</si>
  <si>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</si>
  <si>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</si>
  <si>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</si>
  <si>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</si>
  <si>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</si>
  <si>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</si>
  <si>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</si>
  <si>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</si>
  <si>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</si>
  <si>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</si>
  <si>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</si>
  <si>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</si>
  <si>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</si>
  <si>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</si>
  <si>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</si>
  <si>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</si>
  <si>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</si>
  <si>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</si>
  <si>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</si>
  <si>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</si>
  <si>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</si>
  <si>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</si>
  <si>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</si>
  <si>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</si>
  <si>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</si>
  <si>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</si>
  <si>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</si>
  <si>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</si>
  <si>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</si>
  <si>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</si>
  <si>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</si>
  <si>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</si>
  <si>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</si>
  <si>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</si>
  <si>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</si>
  <si>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</si>
  <si>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</si>
  <si>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</si>
  <si>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</si>
  <si>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</si>
  <si>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</si>
  <si>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</si>
  <si>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</si>
  <si>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</si>
  <si>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</si>
  <si>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</si>
  <si>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</si>
  <si>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</si>
  <si>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</si>
  <si>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</si>
  <si>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</si>
  <si>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</si>
  <si>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</si>
  <si>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</si>
  <si>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</si>
  <si>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</si>
  <si>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</si>
  <si>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</si>
  <si>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</si>
  <si>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</si>
  <si>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</si>
  <si>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</si>
  <si>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</si>
  <si>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</si>
  <si>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</si>
  <si>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</si>
  <si>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</si>
  <si>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</si>
  <si>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</si>
  <si>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</si>
  <si>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</si>
  <si>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</si>
  <si>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</si>
  <si>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</si>
  <si>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</si>
  <si>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</si>
  <si>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</si>
  <si>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</si>
  <si>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</si>
  <si>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</si>
  <si>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</si>
  <si>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</si>
  <si>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</si>
  <si>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</si>
  <si>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</si>
  <si>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</si>
  <si>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</si>
  <si>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</si>
  <si>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</si>
  <si>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</si>
  <si>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</si>
  <si>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</si>
  <si>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</si>
  <si>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</si>
  <si>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</si>
  <si>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</si>
  <si>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</si>
  <si>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</si>
  <si>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</si>
  <si>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</si>
  <si>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</si>
  <si>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</si>
  <si>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</si>
  <si>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</si>
  <si>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</si>
  <si>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</si>
  <si>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</si>
  <si>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</si>
  <si>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</si>
  <si>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</si>
  <si>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</si>
  <si>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</si>
  <si>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</si>
  <si>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</si>
  <si>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</si>
  <si>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</si>
  <si>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</si>
  <si>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</si>
  <si>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</si>
  <si>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</si>
  <si>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</si>
  <si>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</si>
  <si>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</si>
  <si>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</si>
  <si>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</si>
  <si>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</si>
  <si>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</si>
  <si>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</si>
  <si>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</si>
  <si>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</si>
  <si>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</si>
  <si>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</si>
  <si>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</si>
  <si>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</si>
  <si>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</si>
  <si>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</si>
  <si>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</si>
  <si>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</si>
  <si>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</si>
  <si>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</si>
  <si>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</si>
  <si>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</si>
  <si>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</si>
  <si>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</si>
  <si>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</si>
  <si>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</si>
  <si>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</si>
  <si>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</si>
  <si>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</si>
  <si>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</si>
  <si>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</si>
  <si>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</si>
  <si>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</si>
  <si>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</si>
  <si>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</si>
  <si>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</si>
  <si>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</si>
  <si>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</si>
  <si>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</si>
  <si>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</si>
  <si>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</si>
  <si>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</si>
  <si>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</si>
  <si>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</si>
  <si>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</si>
  <si>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</si>
  <si>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</si>
  <si>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</si>
  <si>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</si>
  <si>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</si>
  <si>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</si>
  <si>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</si>
  <si>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</si>
  <si>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</si>
  <si>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</si>
  <si>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</si>
  <si>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</si>
  <si>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</si>
  <si>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</si>
  <si>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</si>
  <si>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</si>
  <si>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</si>
  <si>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</si>
  <si>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</si>
  <si>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</si>
  <si>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</si>
  <si>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</si>
  <si>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</si>
  <si>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</si>
  <si>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</si>
  <si>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</si>
  <si>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</si>
  <si>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</si>
  <si>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</si>
  <si>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</si>
  <si>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</si>
  <si>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</si>
  <si>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</si>
  <si>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</si>
  <si>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</si>
  <si>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</si>
  <si>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</si>
  <si>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</si>
  <si>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</si>
  <si>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</si>
  <si>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</si>
  <si>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</si>
  <si>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</si>
  <si>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</si>
  <si>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</si>
  <si>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</si>
  <si>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</si>
  <si>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</si>
  <si>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</si>
  <si>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</si>
  <si>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</si>
  <si>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</si>
  <si>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</si>
  <si>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</si>
  <si>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</si>
  <si>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</si>
  <si>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</si>
  <si>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</si>
  <si>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</si>
  <si>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</si>
  <si>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</si>
  <si>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</si>
  <si>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</si>
  <si>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</si>
  <si>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</si>
  <si>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</si>
  <si>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</si>
  <si>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</si>
  <si>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</si>
  <si>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</si>
  <si>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</si>
  <si>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</si>
  <si>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</si>
  <si>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</si>
  <si>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</si>
  <si>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</si>
  <si>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</si>
  <si>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</si>
  <si>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</si>
  <si>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</si>
  <si>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</si>
  <si>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</si>
  <si>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</si>
  <si>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</si>
  <si>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</si>
  <si>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</si>
  <si>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</si>
  <si>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</si>
  <si>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</si>
  <si>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</si>
  <si>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</si>
  <si>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</si>
  <si>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</si>
  <si>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</si>
  <si>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</si>
  <si>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</si>
  <si>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</si>
  <si>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</si>
  <si>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</si>
  <si>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</si>
  <si>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</si>
  <si>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</si>
  <si>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</si>
  <si>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</si>
  <si>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</si>
  <si>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</si>
  <si>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</si>
  <si>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</si>
  <si>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</si>
  <si>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</si>
  <si>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</si>
  <si>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</si>
  <si>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</si>
  <si>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</si>
  <si>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</si>
  <si>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</si>
  <si>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</si>
  <si>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</si>
  <si>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</si>
  <si>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</si>
  <si>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</si>
  <si>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</si>
  <si>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</si>
  <si>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</si>
  <si>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</si>
  <si>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</si>
  <si>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</si>
  <si>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</si>
  <si>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</si>
  <si>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</si>
  <si>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</si>
  <si>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</si>
  <si>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</si>
  <si>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</si>
  <si>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</si>
  <si>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</si>
  <si>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</si>
  <si>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</si>
  <si>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</si>
  <si>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</si>
  <si>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</si>
  <si>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</si>
  <si>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</si>
  <si>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</si>
  <si>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</si>
  <si>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</si>
  <si>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</si>
  <si>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</si>
  <si>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</si>
  <si>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</si>
  <si>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</si>
  <si>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</si>
  <si>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</si>
  <si>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</si>
  <si>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</si>
  <si>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</si>
  <si>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</si>
  <si>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</si>
  <si>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</si>
  <si>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</si>
  <si>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</si>
  <si>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</si>
  <si>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</si>
  <si>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</si>
  <si>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</si>
  <si>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</si>
  <si>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</si>
  <si>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</si>
  <si>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</si>
  <si>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</si>
  <si>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</si>
  <si>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</si>
  <si>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</si>
  <si>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</si>
  <si>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</si>
  <si>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</si>
  <si>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</si>
  <si>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</si>
  <si>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</si>
  <si>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</si>
  <si>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</si>
  <si>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</si>
  <si>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</si>
  <si>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</si>
  <si>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</si>
  <si>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</si>
  <si>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</si>
  <si>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</si>
  <si>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</si>
  <si>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</si>
  <si>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</si>
  <si>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</si>
  <si>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</si>
  <si>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</si>
  <si>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</si>
  <si>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</si>
  <si>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</si>
  <si>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</si>
  <si>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</si>
  <si>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</si>
  <si>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</si>
  <si>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</si>
  <si>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</si>
  <si>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</si>
  <si>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</si>
  <si>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</si>
  <si>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</si>
  <si>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</si>
  <si>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</si>
  <si>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</si>
  <si>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</si>
  <si>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</si>
  <si>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</si>
  <si>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</si>
  <si>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</si>
  <si>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</si>
  <si>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</si>
  <si>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</si>
  <si>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</si>
  <si>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</si>
  <si>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</si>
  <si>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</si>
  <si>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</si>
  <si>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</si>
  <si>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</si>
  <si>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</si>
  <si>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</si>
  <si>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</si>
  <si>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</si>
  <si>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</si>
  <si>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</si>
  <si>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</si>
  <si>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</si>
  <si>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</si>
  <si>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</si>
  <si>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</si>
  <si>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</si>
  <si>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</si>
  <si>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</si>
  <si>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</si>
  <si>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</si>
  <si>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</si>
  <si>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</si>
  <si>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</si>
  <si>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</si>
  <si>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</si>
  <si>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</si>
  <si>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</si>
  <si>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</si>
  <si>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</si>
  <si>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</si>
  <si>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</si>
  <si>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</si>
  <si>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</si>
  <si>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</si>
  <si>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</si>
  <si>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</si>
  <si>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</si>
  <si>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</si>
  <si>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</si>
  <si>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</si>
  <si>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</si>
  <si>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</si>
  <si>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</si>
  <si>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</si>
  <si>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</si>
  <si>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</si>
  <si>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</si>
  <si>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</si>
  <si>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</si>
  <si>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</si>
  <si>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</si>
  <si>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</si>
  <si>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</si>
  <si>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</si>
  <si>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</si>
  <si>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</si>
  <si>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</si>
  <si>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</si>
  <si>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</si>
  <si>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</si>
  <si>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</si>
  <si>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</si>
  <si>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</si>
  <si>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</si>
  <si>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</si>
  <si>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</si>
  <si>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</si>
  <si>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</si>
  <si>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</si>
  <si>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</si>
  <si>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</si>
  <si>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</si>
  <si>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</si>
  <si>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</si>
  <si>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</si>
  <si>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</si>
  <si>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</si>
  <si>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</si>
  <si>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</si>
  <si>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</si>
  <si>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</si>
  <si>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</si>
  <si>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</si>
  <si>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</si>
  <si>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</si>
  <si>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</si>
  <si>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</si>
  <si>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</si>
  <si>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</si>
  <si>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</si>
  <si>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</si>
  <si>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</si>
  <si>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</si>
  <si>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</si>
  <si>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</si>
  <si>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</si>
  <si>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</si>
  <si>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</si>
  <si>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</si>
  <si>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</si>
  <si>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</si>
  <si>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</si>
  <si>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</si>
  <si>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</si>
  <si>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</si>
  <si>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</si>
  <si>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</si>
  <si>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</si>
  <si>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</si>
  <si>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</si>
  <si>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</si>
  <si>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</si>
  <si>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</si>
  <si>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</si>
  <si>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</si>
  <si>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</si>
  <si>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</si>
  <si>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</si>
  <si>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</si>
  <si>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</si>
  <si>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</si>
  <si>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</si>
  <si>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</si>
  <si>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</si>
  <si>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</si>
  <si>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</si>
  <si>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</si>
  <si>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</si>
  <si>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</si>
  <si>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</si>
  <si>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</si>
  <si>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</si>
  <si>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</si>
  <si>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</si>
  <si>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</si>
  <si>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</si>
  <si>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</si>
  <si>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</si>
  <si>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</si>
  <si>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</si>
  <si>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</si>
  <si>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</si>
  <si>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</si>
  <si>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</si>
  <si>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</si>
  <si>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</si>
  <si>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</si>
  <si>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</si>
  <si>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</si>
  <si>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</si>
  <si>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</si>
  <si>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</si>
  <si>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</si>
  <si>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</si>
  <si>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</si>
  <si>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</si>
  <si>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</si>
  <si>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</si>
  <si>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</si>
  <si>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</si>
  <si>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</si>
  <si>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</si>
  <si>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</si>
  <si>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</si>
  <si>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</si>
  <si>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</si>
  <si>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</si>
  <si>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</si>
  <si>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</si>
  <si>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</si>
  <si>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</si>
  <si>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</si>
  <si>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</si>
  <si>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</si>
  <si>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</si>
  <si>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</si>
  <si>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</si>
  <si>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</si>
  <si>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</si>
  <si>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</si>
  <si>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</si>
  <si>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</si>
  <si>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</si>
  <si>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</si>
  <si>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</si>
  <si>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</si>
  <si>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</si>
  <si>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</si>
  <si>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</si>
  <si>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</si>
  <si>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</si>
  <si>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</si>
  <si>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</si>
  <si>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</si>
  <si>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</si>
  <si>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</si>
  <si>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</si>
  <si>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</si>
  <si>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</si>
  <si>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</si>
  <si>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</si>
  <si>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</si>
  <si>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</si>
  <si>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</si>
  <si>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</si>
  <si>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</si>
  <si>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</si>
  <si>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</si>
  <si>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</si>
  <si>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</si>
  <si>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</si>
  <si>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</si>
  <si>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</si>
  <si>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</si>
  <si>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</si>
  <si>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</si>
  <si>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</si>
  <si>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</si>
  <si>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</si>
  <si>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</si>
  <si>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</si>
  <si>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</si>
  <si>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</si>
  <si>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</si>
  <si>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</si>
  <si>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</si>
  <si>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</si>
  <si>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</si>
  <si>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</si>
  <si>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</si>
  <si>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</si>
  <si>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</si>
  <si>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</si>
  <si>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</si>
  <si>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</si>
  <si>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</si>
  <si>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</si>
  <si>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</si>
  <si>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</si>
  <si>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</si>
  <si>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</si>
  <si>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</si>
  <si>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</si>
  <si>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</si>
  <si>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</si>
  <si>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</si>
  <si>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</si>
  <si>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</si>
  <si>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</si>
  <si>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</si>
  <si>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</si>
  <si>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</si>
  <si>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</si>
  <si>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</si>
  <si>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</si>
  <si>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</si>
  <si>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</si>
  <si>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</si>
  <si>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</si>
  <si>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</si>
  <si>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</si>
  <si>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</si>
  <si>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</si>
  <si>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</si>
  <si>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</si>
  <si>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</si>
  <si>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</si>
  <si>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</si>
  <si>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</si>
  <si>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</si>
  <si>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</si>
  <si>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</si>
  <si>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</si>
  <si>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</si>
  <si>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</si>
  <si>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</si>
  <si>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</si>
  <si>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</si>
  <si>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</si>
  <si>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</si>
  <si>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</si>
  <si>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</si>
  <si>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</si>
  <si>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</si>
  <si>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</si>
  <si>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</si>
  <si>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</si>
  <si>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</si>
  <si>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</si>
  <si>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</si>
  <si>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</si>
  <si>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</si>
  <si>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</si>
  <si>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</si>
  <si>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</si>
  <si>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</si>
  <si>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</si>
  <si>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</si>
  <si>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</si>
  <si>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</si>
  <si>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</si>
  <si>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</si>
  <si>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</si>
  <si>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</si>
  <si>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</si>
  <si>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</si>
  <si>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</si>
  <si>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</si>
  <si>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</si>
  <si>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</si>
  <si>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</si>
  <si>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</si>
  <si>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</si>
  <si>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</si>
  <si>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</si>
  <si>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</si>
  <si>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</si>
  <si>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</si>
  <si>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</si>
  <si>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</si>
  <si>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</si>
  <si>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</si>
  <si>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</si>
  <si>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</si>
  <si>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</si>
  <si>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</si>
  <si>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</si>
  <si>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</si>
  <si>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</si>
  <si>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</si>
  <si>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</si>
  <si>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</si>
  <si>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</si>
  <si>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</si>
  <si>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</si>
  <si>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</si>
  <si>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</si>
  <si>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</si>
  <si>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</si>
  <si>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</si>
  <si>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</si>
  <si>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</si>
  <si>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</si>
  <si>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</si>
  <si>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</si>
  <si>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</si>
  <si>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</si>
  <si>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</si>
  <si>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</si>
  <si>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</si>
  <si>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</si>
  <si>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</si>
  <si>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</si>
  <si>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</si>
  <si>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</si>
  <si>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</si>
  <si>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</si>
  <si>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</si>
  <si>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</si>
  <si>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</si>
  <si>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</si>
  <si>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</si>
  <si>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</si>
  <si>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</si>
  <si>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</si>
  <si>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</si>
  <si>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</si>
  <si>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</si>
  <si>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</si>
  <si>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</si>
  <si>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</si>
  <si>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</si>
  <si>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</si>
  <si>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</si>
  <si>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</si>
  <si>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</si>
  <si>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</si>
  <si>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</si>
  <si>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</si>
  <si>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</si>
  <si>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</si>
  <si>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</si>
  <si>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</si>
  <si>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</si>
  <si>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</si>
  <si>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</si>
  <si>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</si>
  <si>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</si>
  <si>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</si>
  <si>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</si>
  <si>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</si>
  <si>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</si>
  <si>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</si>
  <si>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</si>
  <si>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</si>
  <si>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</si>
  <si>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</si>
  <si>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</si>
  <si>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</si>
  <si>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</si>
  <si>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</si>
  <si>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</si>
  <si>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</si>
  <si>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</si>
  <si>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</si>
  <si>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</si>
  <si>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</si>
  <si>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</si>
  <si>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</si>
  <si>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</si>
  <si>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</si>
  <si>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</si>
  <si>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</si>
  <si>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</si>
  <si>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</si>
  <si>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</si>
  <si>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</si>
  <si>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</si>
  <si>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</si>
  <si>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</si>
  <si>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</si>
  <si>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</si>
  <si>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</si>
  <si>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</si>
  <si>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</si>
  <si>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</si>
  <si>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</si>
  <si>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</si>
  <si>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</si>
  <si>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</si>
  <si>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</si>
  <si>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</si>
  <si>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</si>
  <si>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</si>
  <si>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</si>
  <si>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</si>
  <si>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</si>
  <si>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</si>
  <si>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</si>
  <si>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</si>
  <si>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</si>
  <si>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</si>
  <si>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</si>
  <si>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</si>
  <si>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</si>
  <si>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</si>
  <si>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</si>
  <si>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</si>
  <si>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</si>
  <si>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</si>
  <si>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</si>
  <si>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</si>
  <si>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</si>
  <si>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</si>
  <si>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</si>
  <si>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</si>
  <si>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</si>
  <si>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</si>
  <si>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</si>
  <si>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</si>
  <si>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</si>
  <si>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</si>
  <si>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</si>
  <si>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</si>
  <si>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</si>
  <si>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</si>
  <si>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</si>
  <si>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</si>
  <si>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</si>
  <si>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</si>
  <si>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</si>
  <si>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</si>
  <si>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</si>
  <si>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</si>
  <si>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</si>
  <si>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</si>
  <si>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</si>
  <si>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</si>
  <si>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</si>
  <si>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</si>
  <si>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</si>
  <si>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</si>
  <si>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</si>
  <si>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</si>
  <si>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</si>
  <si>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</si>
  <si>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</si>
  <si>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</si>
  <si>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</si>
  <si>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</si>
  <si>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</si>
  <si>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</si>
  <si>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</si>
  <si>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</si>
  <si>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</si>
  <si>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</si>
  <si>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</si>
  <si>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</si>
  <si>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</si>
  <si>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</si>
  <si>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</si>
  <si>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</si>
  <si>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</si>
  <si>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</si>
  <si>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</si>
  <si>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</si>
  <si>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</si>
  <si>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</si>
  <si>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</si>
  <si>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</si>
  <si>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</si>
  <si>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</si>
  <si>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</si>
  <si>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</si>
  <si>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</si>
  <si>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</si>
  <si>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</si>
  <si>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</si>
  <si>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</si>
  <si>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</si>
  <si>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</si>
  <si>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</si>
  <si>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</si>
  <si>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</si>
  <si>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</si>
  <si>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</si>
  <si>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</si>
  <si>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</si>
  <si>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</si>
  <si>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</si>
  <si>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</si>
  <si>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</si>
  <si>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</si>
  <si>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</si>
  <si>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</si>
  <si>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</si>
  <si>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</si>
  <si>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</si>
  <si>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</si>
  <si>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</si>
  <si>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</si>
  <si>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</si>
  <si>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</si>
  <si>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</si>
  <si>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</si>
  <si>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</si>
  <si>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</si>
  <si>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</si>
  <si>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</si>
  <si>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</si>
  <si>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</si>
  <si>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</si>
  <si>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</si>
  <si>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</si>
  <si>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</si>
  <si>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</si>
  <si>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</si>
  <si>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</si>
  <si>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</si>
  <si>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</si>
  <si>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</si>
  <si>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</si>
  <si>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</si>
  <si>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</si>
  <si>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</si>
  <si>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</si>
  <si>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</si>
  <si>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</si>
  <si>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</si>
  <si>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</si>
  <si>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</si>
  <si>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</si>
  <si>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</si>
  <si>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</si>
  <si>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</si>
  <si>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</si>
  <si>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</si>
  <si>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</si>
  <si>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</si>
  <si>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</si>
  <si>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</si>
  <si>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</si>
  <si>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</si>
  <si>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</si>
  <si>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</si>
  <si>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</si>
  <si>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</si>
  <si>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</si>
  <si>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</si>
  <si>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</si>
  <si>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</si>
  <si>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</si>
  <si>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</si>
  <si>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</si>
  <si>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</si>
  <si>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</si>
  <si>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</si>
  <si>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</si>
  <si>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</si>
  <si>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</si>
  <si>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</si>
  <si>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</si>
  <si>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</si>
  <si>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</si>
  <si>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</si>
  <si>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</si>
  <si>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</si>
  <si>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</si>
  <si>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</si>
  <si>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</si>
  <si>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</si>
  <si>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</si>
  <si>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</si>
  <si>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</si>
  <si>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</si>
  <si>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</si>
  <si>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</si>
  <si>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</si>
  <si>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</si>
  <si>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</si>
  <si>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</si>
  <si>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</si>
  <si>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</si>
  <si>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</si>
  <si>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</si>
  <si>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</si>
  <si>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</si>
  <si>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</si>
  <si>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</si>
  <si>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</si>
  <si>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</si>
  <si>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</si>
  <si>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</si>
  <si>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</si>
  <si>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</si>
  <si>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</si>
  <si>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</si>
  <si>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</si>
  <si>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</si>
  <si>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</si>
  <si>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</si>
  <si>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</si>
  <si>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</si>
  <si>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</si>
  <si>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</si>
  <si>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</si>
  <si>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</si>
  <si>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</si>
  <si>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</si>
  <si>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</si>
  <si>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</si>
  <si>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</si>
  <si>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</si>
  <si>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</si>
  <si>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</si>
  <si>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</si>
  <si>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</si>
  <si>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</si>
  <si>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</si>
  <si>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</si>
  <si>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</si>
  <si>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</si>
  <si>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</si>
  <si>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</si>
  <si>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</si>
  <si>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</si>
  <si>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</si>
  <si>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</si>
  <si>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</si>
  <si>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</si>
  <si>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</si>
  <si>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</si>
  <si>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</si>
  <si>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</si>
  <si>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</si>
  <si>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</si>
  <si>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</si>
  <si>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</si>
  <si>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</si>
  <si>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</si>
  <si>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</si>
  <si>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</si>
  <si>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</si>
  <si>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</si>
  <si>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</si>
  <si>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</si>
  <si>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</si>
  <si>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</si>
  <si>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</si>
  <si>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</si>
  <si>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</si>
  <si>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</si>
  <si>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</si>
  <si>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</si>
  <si>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</si>
  <si>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</si>
  <si>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</si>
  <si>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</si>
  <si>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</si>
  <si>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</si>
  <si>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</si>
  <si>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</si>
  <si>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</si>
  <si>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</si>
  <si>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</si>
  <si>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</si>
  <si>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</si>
  <si>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</si>
  <si>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</si>
  <si>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</si>
  <si>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</si>
  <si>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</si>
  <si>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</si>
  <si>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</si>
  <si>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</si>
  <si>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</si>
  <si>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</si>
  <si>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</si>
  <si>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</si>
  <si>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</si>
  <si>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</si>
  <si>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</si>
  <si>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</si>
  <si>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</si>
  <si>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</si>
  <si>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</si>
  <si>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</si>
  <si>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</si>
  <si>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</si>
  <si>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</si>
  <si>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</si>
  <si>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</si>
  <si>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</si>
  <si>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</si>
  <si>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</si>
  <si>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</si>
  <si>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</si>
  <si>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</si>
  <si>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</si>
  <si>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</si>
  <si>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</si>
  <si>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</si>
  <si>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</si>
  <si>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</si>
  <si>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</si>
  <si>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</si>
  <si>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</si>
  <si>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</si>
  <si>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</si>
  <si>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</si>
  <si>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</si>
  <si>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</si>
  <si>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</si>
  <si>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</si>
  <si>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</si>
  <si>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</si>
  <si>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</si>
  <si>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</si>
  <si>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</si>
  <si>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</si>
  <si>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</si>
  <si>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</si>
  <si>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</si>
  <si>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</si>
  <si>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</si>
  <si>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</si>
  <si>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</si>
  <si>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</si>
  <si>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</si>
  <si>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</si>
  <si>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</si>
  <si>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</si>
  <si>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</si>
  <si>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</si>
  <si>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</si>
  <si>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</si>
  <si>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</si>
  <si>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</si>
  <si>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</si>
  <si>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</si>
  <si>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</si>
  <si>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</si>
  <si>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</si>
  <si>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</si>
  <si>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</si>
  <si>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</si>
  <si>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</si>
  <si>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</si>
  <si>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</si>
  <si>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</si>
  <si>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</si>
  <si>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</si>
  <si>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</si>
  <si>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</si>
  <si>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</si>
  <si>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</si>
  <si>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</si>
  <si>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</si>
  <si>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</si>
  <si>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</si>
  <si>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</si>
  <si>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</si>
  <si>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</si>
  <si>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</si>
  <si>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</si>
  <si>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</si>
  <si>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</si>
  <si>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</si>
  <si>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</si>
  <si>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</si>
  <si>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</si>
  <si>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</si>
  <si>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</si>
  <si>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</si>
  <si>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</si>
  <si>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</si>
  <si>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</si>
  <si>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</si>
  <si>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</si>
  <si>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</si>
  <si>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</si>
  <si>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</si>
  <si>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</si>
  <si>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</si>
  <si>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</si>
  <si>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</si>
  <si>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</si>
  <si>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</si>
  <si>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</si>
  <si>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</si>
  <si>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</si>
  <si>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</si>
  <si>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</si>
  <si>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</si>
  <si>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</si>
  <si>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</si>
  <si>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</si>
  <si>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</si>
  <si>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</si>
  <si>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</si>
  <si>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</si>
  <si>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</si>
  <si>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</si>
  <si>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</si>
  <si>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</si>
  <si>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</si>
  <si>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</si>
  <si>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</si>
  <si>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</si>
  <si>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</si>
  <si>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</si>
  <si>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</si>
  <si>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</si>
  <si>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</si>
  <si>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</si>
  <si>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</si>
  <si>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</si>
  <si>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</si>
  <si>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</si>
  <si>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</si>
  <si>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</si>
  <si>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</si>
  <si>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</si>
  <si>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</si>
  <si>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</si>
  <si>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</si>
  <si>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</si>
  <si>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</si>
  <si>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</si>
  <si>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</si>
  <si>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</si>
  <si>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</si>
  <si>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</si>
  <si>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</si>
  <si>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</si>
  <si>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</si>
  <si>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</si>
  <si>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</si>
  <si>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</si>
  <si>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</si>
  <si>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</si>
  <si>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</si>
  <si>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</si>
  <si>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</si>
  <si>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</si>
  <si>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</si>
  <si>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</si>
  <si>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</si>
  <si>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</si>
  <si>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</si>
  <si>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</si>
  <si>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</si>
  <si>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</si>
  <si>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</si>
  <si>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</si>
  <si>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</si>
  <si>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</si>
  <si>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</si>
  <si>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</si>
  <si>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</si>
  <si>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</si>
  <si>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</si>
  <si>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</si>
  <si>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</si>
  <si>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</si>
  <si>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</si>
  <si>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</si>
  <si>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</si>
  <si>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</si>
  <si>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</si>
  <si>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</si>
  <si>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</si>
  <si>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</si>
  <si>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</si>
  <si>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</si>
  <si>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</si>
  <si>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</si>
  <si>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</si>
  <si>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</si>
  <si>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</si>
  <si>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</si>
  <si>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</si>
  <si>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</si>
  <si>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</si>
  <si>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</si>
  <si>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</si>
  <si>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</si>
  <si>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</si>
  <si>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</si>
  <si>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</si>
  <si>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</si>
  <si>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</si>
  <si>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</si>
  <si>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</si>
  <si>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</si>
  <si>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</si>
  <si>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</si>
  <si>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</si>
  <si>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</si>
  <si>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</si>
  <si>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</si>
  <si>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</si>
  <si>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</si>
  <si>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</si>
  <si>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</si>
  <si>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</si>
  <si>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</si>
  <si>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</si>
  <si>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</si>
  <si>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</si>
  <si>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</si>
  <si>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</si>
  <si>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</si>
  <si>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</si>
  <si>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</si>
  <si>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</si>
  <si>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</si>
  <si>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</si>
  <si>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</si>
  <si>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</si>
  <si>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</si>
  <si>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</si>
  <si>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</si>
  <si>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</si>
  <si>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</si>
  <si>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</si>
  <si>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</si>
  <si>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</si>
  <si>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</si>
  <si>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</si>
  <si>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</si>
  <si>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</si>
  <si>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</si>
  <si>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</si>
  <si>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</si>
  <si>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</si>
  <si>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</si>
  <si>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</si>
  <si>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</si>
  <si>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</si>
  <si>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</si>
  <si>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</si>
  <si>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</si>
  <si>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</si>
  <si>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</si>
  <si>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</si>
  <si>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</si>
  <si>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</si>
  <si>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</si>
  <si>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</si>
  <si>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</si>
  <si>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</si>
  <si>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</si>
  <si>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</si>
  <si>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</si>
  <si>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</si>
  <si>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</si>
  <si>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</si>
  <si>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</si>
  <si>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</si>
  <si>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</si>
  <si>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</si>
  <si>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</si>
  <si>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</si>
  <si>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</si>
  <si>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</si>
  <si>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</si>
  <si>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</si>
  <si>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</si>
  <si>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</si>
  <si>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</si>
  <si>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</si>
  <si>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</si>
  <si>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</si>
  <si>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</si>
  <si>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</si>
  <si>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</si>
  <si>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</si>
  <si>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</si>
  <si>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</si>
  <si>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</si>
  <si>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</si>
  <si>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</si>
  <si>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</si>
  <si>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</si>
  <si>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</si>
  <si>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</si>
  <si>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</si>
  <si>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</si>
  <si>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</si>
  <si>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</si>
  <si>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</si>
  <si>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</si>
  <si>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</si>
  <si>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</si>
  <si>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</si>
  <si>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</si>
  <si>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</si>
  <si>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</si>
  <si>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</si>
  <si>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</si>
  <si>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</si>
  <si>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</si>
  <si>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</si>
  <si>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</si>
  <si>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</si>
  <si>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</si>
  <si>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</si>
  <si>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</si>
  <si>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</si>
  <si>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</si>
  <si>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</si>
  <si>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</si>
  <si>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</si>
  <si>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</si>
  <si>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</si>
  <si>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</si>
  <si>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</si>
  <si>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</si>
  <si>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</si>
  <si>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</si>
  <si>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</si>
  <si>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</si>
  <si>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</si>
  <si>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</si>
  <si>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</si>
  <si>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</si>
  <si>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</si>
  <si>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</si>
  <si>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</si>
  <si>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</si>
  <si>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</si>
  <si>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</si>
  <si>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</si>
  <si>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</si>
  <si>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</si>
  <si>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</si>
  <si>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</si>
  <si>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</si>
  <si>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</si>
  <si>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</si>
  <si>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</si>
  <si>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</si>
  <si>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</si>
  <si>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</si>
  <si>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</si>
  <si>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</si>
  <si>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</si>
  <si>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</si>
  <si>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</si>
  <si>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</si>
  <si>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</si>
  <si>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</si>
  <si>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</si>
  <si>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</si>
  <si>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</si>
  <si>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</si>
  <si>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</si>
  <si>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</si>
  <si>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</si>
  <si>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</si>
  <si>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</si>
  <si>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</si>
  <si>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</si>
  <si>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</si>
  <si>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</si>
  <si>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</si>
  <si>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</si>
  <si>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</si>
  <si>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</si>
  <si>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</si>
  <si>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</si>
  <si>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</si>
  <si>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</si>
  <si>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</si>
  <si>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</si>
  <si>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</si>
  <si>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</si>
  <si>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</si>
  <si>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</si>
  <si>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</si>
  <si>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</si>
  <si>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</si>
  <si>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</si>
  <si>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</si>
  <si>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</si>
  <si>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</si>
  <si>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</si>
  <si>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</si>
  <si>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</si>
  <si>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</si>
  <si>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</si>
  <si>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</si>
  <si>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</si>
  <si>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</si>
  <si>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</si>
  <si>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</si>
  <si>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</si>
  <si>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</si>
  <si>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</si>
  <si>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</si>
  <si>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</si>
  <si>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</si>
  <si>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</si>
  <si>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</si>
  <si>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</si>
  <si>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</si>
  <si>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</si>
  <si>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</si>
  <si>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</si>
  <si>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</si>
  <si>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</si>
  <si>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</si>
  <si>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</si>
  <si>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</si>
  <si>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</si>
  <si>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</si>
  <si>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</si>
  <si>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</si>
  <si>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</si>
  <si>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</si>
  <si>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</si>
  <si>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</si>
  <si>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</si>
  <si>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</si>
  <si>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</si>
  <si>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</si>
  <si>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</si>
  <si>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</si>
  <si>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</si>
  <si>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</si>
  <si>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</si>
  <si>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</si>
  <si>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</si>
  <si>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</si>
  <si>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</si>
  <si>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</si>
  <si>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</si>
  <si>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</si>
  <si>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</si>
  <si>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</si>
  <si>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</si>
  <si>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</si>
  <si>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</si>
  <si>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</si>
  <si>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</si>
  <si>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</si>
  <si>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</si>
  <si>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</si>
  <si>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</si>
  <si>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</si>
  <si>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</si>
  <si>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</si>
  <si>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</si>
  <si>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</si>
  <si>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</si>
  <si>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</si>
  <si>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</si>
  <si>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</si>
  <si>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</si>
  <si>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</si>
  <si>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</si>
  <si>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</si>
  <si>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</si>
  <si>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</si>
  <si>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</si>
  <si>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</si>
  <si>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</si>
  <si>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</si>
  <si>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</si>
  <si>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</si>
  <si>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</si>
  <si>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</si>
  <si>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</si>
  <si>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</si>
  <si>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</si>
  <si>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</si>
  <si>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</si>
  <si>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</si>
  <si>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</si>
  <si>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</si>
  <si>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</si>
  <si>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</si>
  <si>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</si>
  <si>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</si>
  <si>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</si>
  <si>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</si>
  <si>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</si>
  <si>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</si>
  <si>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</si>
  <si>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</si>
  <si>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</si>
  <si>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</si>
  <si>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</si>
  <si>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</si>
  <si>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</si>
  <si>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</si>
  <si>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</si>
  <si>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</si>
  <si>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</si>
  <si>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</si>
  <si>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</si>
  <si>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</si>
  <si>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</si>
  <si>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</si>
  <si>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</si>
  <si>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</si>
  <si>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</si>
  <si>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</si>
  <si>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</si>
  <si>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</si>
  <si>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</si>
  <si>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</si>
  <si>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</si>
  <si>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</si>
  <si>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</si>
  <si>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</si>
  <si>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</si>
  <si>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</si>
  <si>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</si>
  <si>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</si>
  <si>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</si>
  <si>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</si>
  <si>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</si>
  <si>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</si>
  <si>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</si>
  <si>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</si>
  <si>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</si>
  <si>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</si>
  <si>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</si>
  <si>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</si>
  <si>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</si>
  <si>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</si>
  <si>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</si>
  <si>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</si>
  <si>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</si>
  <si>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</si>
  <si>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</si>
  <si>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</si>
  <si>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</si>
  <si>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</si>
  <si>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</si>
  <si>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</si>
  <si>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</si>
  <si>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</si>
  <si>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</si>
  <si>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</si>
  <si>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</si>
  <si>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</si>
  <si>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</si>
  <si>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</si>
  <si>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</si>
  <si>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</si>
  <si>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</si>
  <si>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</si>
  <si>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</si>
  <si>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</si>
  <si>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</si>
  <si>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</si>
  <si>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</si>
  <si>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</si>
  <si>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</si>
  <si>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</si>
  <si>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</si>
  <si>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</si>
  <si>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</si>
  <si>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</si>
  <si>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</si>
  <si>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</si>
  <si>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</si>
  <si>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</si>
  <si>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</si>
  <si>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</si>
  <si>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</si>
  <si>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</si>
  <si>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</si>
  <si>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</si>
  <si>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</si>
  <si>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</si>
  <si>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</si>
  <si>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</si>
  <si>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</si>
  <si>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</si>
  <si>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</si>
  <si>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</si>
  <si>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</si>
  <si>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</si>
  <si>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</si>
  <si>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</si>
  <si>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</si>
  <si>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</si>
  <si>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</si>
  <si>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</si>
  <si>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</si>
  <si>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</si>
  <si>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</si>
  <si>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</si>
  <si>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</si>
  <si>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</si>
  <si>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</si>
  <si>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</si>
  <si>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</si>
  <si>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</si>
  <si>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</si>
  <si>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</si>
  <si>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</si>
  <si>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</si>
  <si>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</si>
  <si>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</si>
  <si>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</si>
  <si>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</si>
  <si>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</si>
  <si>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</si>
  <si>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</si>
  <si>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</si>
  <si>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</si>
  <si>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</si>
  <si>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</si>
  <si>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</si>
  <si>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</si>
  <si>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</si>
  <si>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</si>
  <si>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</si>
  <si>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</si>
  <si>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</si>
  <si>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</si>
  <si>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</si>
  <si>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</si>
  <si>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</si>
  <si>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</si>
  <si>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</si>
  <si>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</si>
  <si>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</si>
  <si>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</si>
  <si>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</si>
  <si>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</si>
  <si>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</si>
  <si>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</si>
  <si>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</si>
  <si>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</si>
  <si>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</si>
  <si>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</si>
  <si>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</si>
  <si>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</si>
  <si>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</si>
  <si>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</si>
  <si>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</si>
  <si>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</si>
  <si>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</si>
  <si>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</si>
  <si>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</si>
  <si>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</si>
  <si>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</si>
  <si>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</si>
  <si>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</si>
  <si>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</si>
  <si>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</si>
  <si>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</si>
  <si>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</si>
  <si>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</si>
  <si>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</si>
  <si>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</si>
  <si>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</si>
  <si>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</si>
  <si>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</si>
  <si>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</si>
  <si>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</si>
  <si>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</si>
  <si>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</si>
  <si>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</si>
  <si>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</si>
  <si>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</si>
  <si>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</si>
  <si>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</si>
  <si>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</si>
  <si>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</si>
  <si>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</si>
  <si>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</si>
  <si>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</si>
  <si>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</si>
  <si>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</si>
  <si>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</si>
  <si>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</si>
  <si>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</si>
  <si>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</si>
  <si>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</si>
  <si>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</si>
  <si>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</si>
  <si>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</si>
  <si>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</si>
  <si>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</si>
  <si>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</si>
  <si>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</si>
  <si>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</si>
  <si>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</si>
  <si>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</si>
  <si>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</si>
  <si>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</si>
  <si>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</si>
  <si>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</si>
  <si>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</si>
  <si>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</si>
  <si>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</si>
  <si>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</si>
  <si>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</si>
  <si>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</si>
  <si>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</si>
  <si>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</si>
  <si>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</si>
  <si>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</si>
  <si>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</si>
  <si>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</si>
  <si>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</si>
  <si>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</si>
  <si>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</si>
  <si>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</si>
  <si>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</si>
  <si>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</si>
  <si>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</si>
  <si>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</si>
  <si>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</si>
  <si>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</si>
  <si>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</si>
  <si>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</si>
  <si>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</si>
  <si>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</si>
  <si>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</si>
  <si>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</si>
  <si>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</si>
  <si>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</si>
  <si>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</si>
  <si>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</si>
  <si>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</si>
  <si>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</si>
  <si>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</si>
  <si>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</si>
  <si>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</si>
  <si>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</si>
  <si>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</si>
  <si>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</si>
  <si>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</si>
  <si>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</si>
  <si>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</si>
  <si>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</si>
  <si>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</si>
  <si>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</si>
  <si>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</si>
  <si>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</si>
  <si>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</si>
  <si>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</si>
  <si>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</si>
  <si>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</si>
  <si>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</si>
  <si>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</si>
  <si>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</si>
  <si>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</si>
  <si>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</si>
  <si>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</si>
  <si>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</si>
  <si>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</si>
  <si>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</si>
  <si>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</si>
  <si>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</si>
  <si>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</si>
  <si>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</si>
  <si>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</si>
  <si>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</si>
  <si>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</si>
  <si>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</si>
  <si>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</si>
  <si>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</si>
  <si>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</si>
  <si>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</si>
  <si>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</si>
  <si>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</si>
  <si>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</si>
  <si>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</si>
  <si>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</si>
  <si>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</si>
  <si>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</si>
  <si>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</si>
  <si>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</si>
  <si>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</si>
  <si>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</si>
  <si>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</si>
  <si>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</si>
  <si>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</si>
  <si>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</si>
  <si>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</si>
  <si>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</si>
  <si>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</si>
  <si>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</si>
  <si>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</si>
  <si>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</si>
  <si>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</si>
  <si>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</si>
  <si>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</si>
  <si>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</si>
  <si>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</si>
  <si>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</si>
  <si>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</si>
  <si>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</si>
  <si>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</si>
  <si>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</si>
  <si>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</si>
  <si>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</si>
  <si>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</si>
  <si>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</si>
  <si>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</si>
  <si>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</si>
  <si>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</si>
  <si>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</si>
  <si>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</si>
  <si>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</si>
  <si>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</si>
  <si>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</si>
  <si>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</si>
  <si>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</si>
  <si>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</si>
  <si>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</si>
  <si>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</si>
  <si>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</si>
  <si>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</si>
  <si>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</si>
  <si>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</si>
  <si>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</si>
  <si>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</si>
  <si>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</si>
  <si>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</si>
  <si>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</si>
  <si>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</si>
  <si>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</si>
  <si>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</si>
  <si>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</si>
  <si>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</si>
  <si>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</si>
  <si>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</si>
  <si>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</si>
  <si>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</si>
  <si>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</si>
  <si>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</si>
  <si>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</si>
  <si>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</si>
  <si>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</si>
  <si>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</si>
  <si>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</si>
  <si>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</si>
  <si>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</si>
  <si>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</si>
  <si>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</si>
  <si>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</si>
  <si>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</si>
  <si>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</si>
  <si>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</si>
  <si>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</si>
  <si>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</si>
  <si>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</si>
  <si>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</si>
  <si>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</si>
  <si>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</si>
  <si>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</si>
  <si>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</si>
  <si>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</si>
  <si>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</si>
  <si>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</si>
  <si>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</si>
  <si>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</si>
  <si>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</si>
  <si>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</si>
  <si>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</si>
  <si>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</si>
  <si>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</si>
  <si>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</si>
  <si>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</si>
  <si>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</si>
  <si>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</si>
  <si>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</si>
  <si>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</si>
  <si>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</si>
  <si>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</si>
  <si>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</si>
  <si>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</si>
  <si>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</si>
  <si>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</si>
  <si>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</si>
  <si>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</si>
  <si>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</si>
  <si>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</si>
  <si>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</si>
  <si>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</si>
  <si>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</si>
  <si>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</si>
  <si>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</si>
  <si>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</si>
  <si>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</si>
  <si>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</si>
  <si>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</si>
  <si>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</si>
  <si>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</si>
  <si>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</si>
  <si>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</si>
  <si>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</si>
  <si>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</si>
  <si>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</si>
  <si>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</si>
  <si>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</si>
  <si>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</si>
  <si>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</si>
  <si>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</si>
  <si>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</si>
  <si>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</si>
  <si>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</si>
  <si>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</si>
  <si>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</si>
  <si>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</si>
  <si>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</si>
  <si>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</si>
  <si>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</si>
  <si>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</si>
  <si>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</si>
  <si>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</si>
  <si>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</si>
  <si>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</si>
  <si>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</si>
  <si>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</si>
  <si>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</si>
  <si>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</si>
  <si>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</si>
  <si>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</si>
  <si>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</si>
  <si>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</si>
  <si>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</si>
  <si>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</si>
  <si>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</si>
  <si>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</si>
  <si>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</si>
  <si>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</si>
  <si>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</si>
  <si>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</si>
  <si>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</si>
  <si>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</si>
  <si>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</si>
  <si>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</si>
  <si>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</si>
  <si>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</si>
  <si>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</si>
  <si>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</si>
  <si>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</si>
  <si>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</si>
  <si>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</si>
  <si>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</si>
  <si>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</si>
  <si>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</si>
  <si>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</si>
  <si>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</si>
  <si>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</si>
  <si>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</si>
  <si>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</si>
  <si>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</si>
  <si>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</si>
  <si>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</si>
  <si>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</si>
  <si>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</si>
  <si>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</si>
  <si>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</si>
  <si>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</si>
  <si>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</si>
  <si>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</si>
  <si>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</si>
  <si>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</si>
  <si>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</si>
  <si>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</si>
  <si>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</si>
  <si>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</si>
  <si>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</si>
  <si>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</si>
  <si>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</si>
  <si>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</si>
  <si>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</si>
  <si>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</si>
  <si>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</si>
  <si>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</si>
  <si>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</si>
  <si>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</si>
  <si>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</si>
  <si>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</si>
  <si>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</si>
  <si>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</si>
  <si>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</si>
  <si>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</si>
  <si>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</si>
  <si>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</si>
  <si>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</si>
  <si>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</si>
  <si>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</si>
  <si>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</si>
  <si>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</si>
  <si>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</si>
  <si>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</si>
  <si>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</si>
  <si>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</si>
  <si>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</si>
  <si>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</si>
  <si>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</si>
  <si>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</si>
  <si>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</si>
  <si>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</si>
  <si>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</si>
  <si>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</si>
  <si>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</si>
  <si>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</si>
  <si>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</si>
  <si>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</si>
  <si>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</si>
  <si>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</si>
  <si>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</si>
  <si>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</si>
  <si>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</si>
  <si>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</si>
  <si>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</si>
  <si>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</si>
  <si>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</si>
  <si>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</si>
  <si>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</si>
  <si>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</si>
  <si>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</si>
  <si>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</si>
  <si>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</si>
  <si>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</si>
  <si>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</si>
  <si>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</si>
  <si>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</si>
  <si>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</si>
  <si>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</si>
  <si>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</si>
  <si>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</si>
  <si>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</si>
  <si>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</si>
  <si>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</si>
  <si>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</si>
  <si>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</si>
  <si>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</si>
  <si>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</si>
  <si>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</si>
  <si>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</si>
  <si>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</si>
  <si>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</si>
  <si>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</si>
  <si>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</si>
  <si>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</si>
  <si>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</si>
  <si>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</si>
  <si>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</si>
  <si>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</si>
  <si>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</si>
  <si>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</si>
  <si>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</si>
  <si>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</si>
  <si>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</si>
  <si>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</si>
  <si>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</si>
  <si>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</si>
  <si>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</si>
  <si>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</si>
  <si>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</si>
  <si>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</si>
  <si>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</si>
  <si>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</si>
  <si>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</si>
  <si>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</si>
  <si>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</si>
  <si>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</si>
  <si>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</si>
  <si>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</si>
  <si>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</si>
  <si>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</si>
  <si>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</si>
  <si>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</si>
  <si>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</si>
  <si>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</si>
  <si>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</si>
  <si>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</si>
  <si>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</si>
  <si>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</si>
  <si>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</si>
  <si>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</si>
  <si>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</si>
  <si>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</si>
  <si>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</si>
  <si>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</si>
  <si>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</si>
  <si>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</si>
  <si>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</si>
  <si>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</si>
  <si>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</si>
  <si>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</si>
  <si>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</si>
  <si>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</si>
  <si>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</si>
  <si>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</si>
  <si>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</si>
  <si>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</si>
  <si>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</si>
  <si>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</si>
  <si>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</si>
  <si>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</si>
  <si>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</si>
  <si>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</si>
  <si>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</si>
  <si>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</si>
  <si>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</si>
  <si>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</si>
  <si>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</si>
  <si>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</si>
  <si>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</si>
  <si>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</si>
  <si>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</si>
  <si>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</si>
  <si>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</si>
  <si>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</si>
  <si>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</si>
  <si>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</si>
  <si>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</si>
  <si>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</si>
  <si>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</si>
  <si>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</si>
  <si>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</si>
  <si>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</si>
  <si>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</si>
  <si>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</si>
  <si>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</si>
  <si>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</si>
  <si>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</si>
  <si>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</si>
  <si>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</si>
  <si>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</si>
  <si>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</si>
  <si>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</si>
  <si>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</si>
  <si>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</si>
  <si>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</si>
  <si>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</si>
  <si>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</si>
  <si>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</si>
  <si>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</si>
  <si>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</si>
  <si>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</si>
  <si>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</si>
  <si>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</si>
  <si>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</si>
  <si>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</si>
  <si>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</si>
  <si>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</si>
  <si>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</si>
  <si>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</si>
  <si>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</si>
  <si>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</si>
  <si>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</si>
  <si>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</si>
  <si>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</si>
  <si>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</si>
  <si>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</si>
  <si>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</si>
  <si>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</si>
  <si>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</si>
  <si>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</si>
  <si>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</si>
  <si>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</si>
  <si>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</si>
  <si>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</si>
  <si>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</si>
  <si>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</si>
  <si>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</si>
  <si>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</si>
  <si>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</si>
  <si>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</si>
  <si>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</si>
  <si>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</si>
  <si>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</si>
  <si>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</si>
  <si>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</si>
  <si>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</si>
  <si>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</si>
  <si>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</si>
  <si>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</si>
  <si>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</si>
  <si>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</si>
  <si>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</si>
  <si>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</si>
  <si>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</si>
  <si>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</si>
  <si>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</si>
  <si>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</si>
  <si>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</si>
  <si>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</si>
  <si>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</si>
  <si>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</si>
  <si>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</si>
  <si>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</si>
  <si>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</si>
  <si>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</si>
  <si>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</si>
  <si>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</si>
  <si>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</si>
  <si>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</si>
  <si>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</si>
  <si>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</si>
  <si>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</si>
  <si>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</si>
  <si>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</si>
  <si>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</si>
  <si>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</si>
  <si>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</si>
  <si>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</si>
  <si>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</si>
  <si>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</si>
  <si>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</si>
  <si>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</si>
  <si>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</si>
  <si>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</si>
  <si>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</si>
  <si>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</si>
  <si>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</si>
  <si>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</si>
  <si>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</si>
  <si>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</si>
  <si>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</si>
  <si>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</si>
  <si>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</si>
  <si>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</si>
  <si>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</si>
  <si>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</si>
  <si>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</si>
  <si>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</si>
  <si>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</si>
  <si>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</si>
  <si>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</si>
  <si>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</si>
  <si>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</si>
  <si>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</si>
  <si>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</si>
  <si>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</si>
  <si>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</si>
  <si>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</si>
  <si>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</si>
  <si>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</si>
  <si>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</si>
  <si>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</si>
  <si>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</si>
  <si>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</si>
  <si>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</si>
  <si>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</si>
  <si>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</si>
  <si>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</si>
  <si>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</si>
  <si>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</si>
  <si>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</si>
  <si>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</si>
  <si>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</si>
  <si>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</si>
  <si>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</si>
  <si>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</si>
  <si>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</si>
  <si>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</si>
  <si>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</si>
  <si>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</si>
  <si>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</si>
  <si>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</si>
  <si>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</si>
  <si>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</si>
  <si>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</si>
  <si>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</si>
  <si>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</si>
  <si>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</si>
  <si>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</si>
  <si>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</si>
  <si>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</si>
  <si>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</si>
  <si>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</si>
  <si>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</si>
  <si>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</si>
  <si>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</si>
  <si>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</si>
  <si>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</si>
  <si>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</si>
  <si>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</si>
  <si>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</si>
  <si>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</si>
  <si>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</si>
  <si>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</si>
  <si>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</si>
  <si>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</si>
  <si>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</si>
  <si>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</si>
  <si>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</si>
  <si>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</si>
  <si>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</si>
  <si>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</si>
  <si>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</si>
  <si>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</si>
  <si>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</si>
  <si>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</si>
  <si>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</si>
  <si>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</si>
  <si>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</si>
  <si>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</si>
  <si>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</si>
  <si>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</si>
  <si>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</si>
  <si>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</si>
  <si>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</si>
  <si>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</si>
  <si>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</si>
  <si>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</si>
  <si>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</si>
  <si>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</si>
  <si>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</si>
  <si>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</si>
  <si>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</si>
  <si>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</si>
  <si>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</si>
  <si>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</si>
  <si>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</si>
  <si>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</si>
  <si>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</si>
  <si>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</si>
  <si>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</si>
  <si>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</si>
  <si>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</si>
  <si>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</si>
  <si>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</si>
  <si>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</si>
  <si>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</si>
  <si>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</si>
  <si>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</si>
  <si>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</si>
  <si>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</si>
  <si>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</si>
  <si>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</si>
  <si>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</si>
  <si>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</si>
  <si>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</si>
  <si>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</si>
  <si>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</si>
  <si>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</si>
  <si>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</si>
  <si>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</si>
  <si>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</si>
  <si>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</si>
  <si>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</si>
  <si>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</si>
  <si>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</si>
  <si>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</si>
  <si>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</si>
  <si>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</si>
  <si>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</si>
  <si>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</si>
  <si>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</si>
  <si>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</si>
  <si>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</si>
  <si>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</si>
  <si>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</si>
  <si>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</si>
  <si>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</si>
  <si>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</si>
  <si>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</si>
  <si>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</si>
  <si>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</si>
  <si>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</si>
  <si>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</si>
  <si>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</si>
  <si>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</si>
  <si>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</si>
  <si>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</si>
  <si>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</si>
  <si>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</si>
  <si>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</si>
  <si>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</si>
  <si>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</si>
  <si>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</si>
  <si>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</si>
  <si>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</si>
  <si>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</si>
  <si>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</si>
  <si>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</si>
  <si>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</si>
  <si>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</si>
  <si>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</si>
  <si>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</si>
  <si>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</si>
  <si>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</si>
  <si>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</si>
  <si>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</si>
  <si>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</si>
  <si>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</si>
  <si>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</si>
  <si>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</si>
  <si>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</si>
  <si>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</si>
  <si>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</si>
  <si>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</si>
  <si>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</si>
  <si>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</si>
  <si>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</si>
  <si>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</si>
  <si>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</si>
  <si>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</si>
  <si>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</si>
  <si>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</si>
  <si>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</si>
  <si>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</si>
  <si>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</si>
  <si>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</si>
  <si>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</si>
  <si>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</si>
  <si>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</si>
  <si>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</si>
  <si>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</si>
  <si>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</si>
  <si>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</si>
  <si>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</si>
  <si>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</si>
  <si>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</si>
  <si>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</si>
  <si>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</si>
  <si>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</si>
  <si>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</si>
  <si>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</si>
  <si>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</si>
  <si>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</si>
  <si>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</si>
  <si>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</si>
  <si>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</si>
  <si>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</si>
  <si>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</si>
  <si>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</si>
  <si>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</si>
  <si>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</si>
  <si>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</si>
  <si>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</si>
  <si>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</si>
  <si>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</si>
  <si>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</si>
  <si>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</si>
  <si>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</si>
  <si>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</si>
  <si>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</si>
  <si>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</si>
  <si>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</si>
  <si>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</si>
  <si>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</si>
  <si>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</si>
  <si>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</si>
  <si>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</si>
  <si>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</si>
  <si>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</si>
  <si>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</si>
  <si>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</si>
  <si>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</si>
  <si>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</si>
  <si>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</si>
  <si>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</si>
  <si>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</si>
  <si>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</si>
  <si>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</si>
  <si>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</si>
  <si>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</si>
  <si>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</si>
  <si>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</si>
  <si>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</si>
  <si>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</si>
  <si>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</si>
  <si>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</si>
  <si>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</si>
  <si>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</si>
  <si>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</si>
  <si>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</si>
  <si>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</si>
  <si>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</si>
  <si>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</si>
  <si>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</si>
  <si>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</si>
  <si>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</si>
  <si>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</si>
  <si>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</si>
  <si>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</si>
  <si>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</si>
  <si>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</si>
  <si>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</si>
  <si>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</si>
  <si>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</si>
  <si>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</si>
  <si>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</si>
  <si>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</si>
  <si>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</si>
  <si>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</si>
  <si>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</si>
  <si>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</si>
  <si>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</si>
  <si>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</si>
  <si>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</si>
  <si>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</si>
  <si>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</si>
  <si>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</si>
  <si>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</si>
  <si>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</si>
  <si>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</si>
  <si>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</si>
  <si>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</si>
  <si>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</si>
  <si>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</si>
  <si>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</si>
  <si>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</si>
  <si>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</si>
  <si>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</si>
  <si>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</si>
  <si>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</si>
  <si>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</si>
  <si>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</si>
  <si>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</si>
  <si>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</si>
  <si>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</si>
  <si>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</si>
  <si>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</si>
  <si>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</si>
  <si>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</si>
  <si>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</si>
  <si>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</si>
  <si>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</si>
  <si>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</si>
  <si>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</si>
  <si>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</si>
  <si>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</si>
  <si>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</si>
  <si>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</si>
  <si>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</si>
  <si>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</si>
  <si>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</si>
  <si>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</si>
  <si>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</si>
  <si>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</si>
  <si>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</si>
  <si>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</si>
  <si>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</si>
  <si>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</si>
  <si>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</si>
  <si>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</si>
  <si>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</si>
  <si>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</si>
  <si>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</si>
  <si>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</si>
  <si>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</si>
  <si>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</si>
  <si>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</si>
  <si>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</si>
  <si>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</si>
  <si>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</si>
  <si>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</si>
  <si>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</si>
  <si>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</si>
  <si>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</si>
  <si>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</si>
  <si>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</si>
  <si>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</si>
  <si>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</si>
  <si>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</si>
  <si>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</si>
  <si>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</si>
  <si>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</si>
  <si>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</si>
  <si>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</si>
  <si>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</si>
  <si>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</si>
  <si>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</si>
  <si>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</si>
  <si>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</si>
  <si>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</si>
  <si>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</si>
  <si>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</si>
  <si>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</si>
  <si>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</si>
  <si>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</si>
  <si>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</si>
  <si>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</si>
  <si>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</si>
  <si>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</si>
  <si>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</si>
  <si>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</si>
  <si>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</si>
  <si>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</si>
  <si>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</si>
  <si>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</si>
  <si>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</si>
  <si>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</si>
  <si>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</si>
  <si>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</si>
  <si>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</si>
  <si>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</si>
  <si>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</si>
  <si>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</si>
  <si>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</si>
  <si>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</si>
  <si>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</si>
  <si>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</si>
  <si>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</si>
  <si>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</si>
  <si>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</si>
  <si>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</si>
  <si>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</si>
  <si>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</si>
  <si>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</si>
  <si>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</si>
  <si>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</si>
  <si>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</si>
  <si>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</si>
  <si>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</si>
  <si>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</si>
  <si>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</si>
  <si>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</si>
  <si>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</si>
  <si>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</si>
  <si>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</si>
  <si>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</si>
  <si>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</si>
  <si>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</si>
  <si>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</si>
  <si>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</si>
  <si>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</si>
  <si>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</si>
  <si>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</si>
  <si>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</si>
  <si>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</si>
  <si>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</si>
  <si>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</si>
  <si>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</si>
  <si>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</si>
  <si>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</si>
  <si>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</si>
  <si>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</si>
  <si>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</si>
  <si>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</si>
  <si>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</si>
  <si>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</si>
  <si>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</si>
  <si>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</si>
  <si>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</si>
  <si>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</si>
  <si>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</si>
  <si>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</si>
  <si>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</si>
  <si>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</si>
  <si>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</si>
  <si>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</si>
  <si>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</si>
  <si>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</si>
  <si>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</si>
  <si>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</si>
  <si>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</si>
  <si>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</si>
  <si>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</si>
  <si>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</si>
  <si>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</si>
  <si>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</si>
  <si>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</si>
  <si>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</si>
  <si>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</si>
  <si>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</si>
  <si>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</si>
  <si>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</si>
  <si>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</si>
  <si>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</si>
  <si>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</si>
  <si>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</si>
  <si>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</si>
  <si>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</si>
  <si>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</si>
  <si>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</si>
  <si>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</si>
  <si>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</si>
  <si>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</si>
  <si>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</si>
  <si>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</si>
  <si>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</si>
  <si>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</si>
  <si>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</si>
  <si>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</si>
  <si>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</si>
  <si>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</si>
  <si>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</si>
  <si>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</si>
  <si>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</si>
  <si>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</si>
  <si>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</si>
  <si>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</si>
  <si>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</si>
  <si>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</si>
  <si>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</si>
  <si>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</si>
  <si>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</si>
  <si>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</si>
  <si>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</si>
  <si>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</si>
  <si>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</si>
  <si>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</si>
  <si>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</si>
  <si>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</si>
  <si>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</si>
  <si>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</si>
  <si>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</si>
  <si>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</si>
  <si>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</si>
  <si>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</si>
  <si>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</si>
  <si>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</si>
  <si>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</si>
  <si>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</si>
  <si>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</si>
  <si>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</si>
  <si>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</si>
  <si>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</si>
  <si>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</si>
  <si>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</si>
  <si>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</si>
  <si>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</si>
  <si>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</si>
  <si>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</si>
  <si>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</si>
  <si>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</si>
  <si>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</si>
  <si>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</si>
  <si>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</si>
  <si>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</si>
  <si>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</si>
  <si>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</si>
  <si>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</si>
  <si>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</si>
  <si>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</si>
  <si>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</si>
  <si>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</si>
  <si>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</si>
  <si>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</si>
  <si>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</si>
  <si>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</si>
  <si>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</si>
  <si>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</si>
  <si>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</si>
  <si>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</si>
  <si>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</si>
  <si>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</si>
  <si>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</si>
  <si>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</si>
  <si>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</si>
  <si>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</si>
  <si>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</si>
  <si>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</si>
  <si>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</si>
  <si>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</si>
  <si>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</si>
  <si>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</si>
  <si>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</si>
  <si>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</si>
  <si>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</si>
  <si>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</si>
  <si>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</si>
  <si>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</si>
  <si>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</si>
  <si>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</si>
  <si>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</si>
  <si>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</si>
  <si>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</si>
  <si>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</si>
  <si>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</si>
  <si>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</si>
  <si>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</si>
  <si>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</si>
  <si>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</si>
  <si>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</si>
  <si>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</si>
  <si>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</si>
  <si>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</si>
  <si>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</si>
  <si>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</si>
  <si>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</si>
  <si>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television</t>
  </si>
  <si>
    <t>shorts</t>
  </si>
  <si>
    <t>documentary</t>
  </si>
  <si>
    <t>drama</t>
  </si>
  <si>
    <t>animation</t>
  </si>
  <si>
    <t>science fiction</t>
  </si>
  <si>
    <t>small batch</t>
  </si>
  <si>
    <t>food trucks</t>
  </si>
  <si>
    <t>restaurants</t>
  </si>
  <si>
    <t>tabletop games</t>
  </si>
  <si>
    <t>video games</t>
  </si>
  <si>
    <t>mobile games</t>
  </si>
  <si>
    <t>audio</t>
  </si>
  <si>
    <t>rock</t>
  </si>
  <si>
    <t>metal</t>
  </si>
  <si>
    <t>electronic music</t>
  </si>
  <si>
    <t>pop</t>
  </si>
  <si>
    <t>indie rock</t>
  </si>
  <si>
    <t>classical music</t>
  </si>
  <si>
    <t>jazz</t>
  </si>
  <si>
    <t>faith</t>
  </si>
  <si>
    <t>world music</t>
  </si>
  <si>
    <t>photobooks</t>
  </si>
  <si>
    <t>nature</t>
  </si>
  <si>
    <t>places</t>
  </si>
  <si>
    <t>people</t>
  </si>
  <si>
    <t>nonfiction</t>
  </si>
  <si>
    <t>radio &amp; podcasts</t>
  </si>
  <si>
    <t>fiction</t>
  </si>
  <si>
    <t>translations</t>
  </si>
  <si>
    <t>children's books</t>
  </si>
  <si>
    <t>art books</t>
  </si>
  <si>
    <t>wearables</t>
  </si>
  <si>
    <t>hardware</t>
  </si>
  <si>
    <t>space exploration</t>
  </si>
  <si>
    <t>makerspaces</t>
  </si>
  <si>
    <t>web</t>
  </si>
  <si>
    <t>gadgets</t>
  </si>
  <si>
    <t>plays</t>
  </si>
  <si>
    <t>spaces</t>
  </si>
  <si>
    <t>musical</t>
  </si>
  <si>
    <t>(All)</t>
  </si>
  <si>
    <t>Count of outcome</t>
  </si>
  <si>
    <t>Date Created Conversion</t>
  </si>
  <si>
    <t>Date Ended Conversion</t>
  </si>
  <si>
    <t>Years</t>
  </si>
  <si>
    <t>Months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</si>
  <si>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</si>
  <si>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</si>
  <si>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</si>
  <si>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</si>
  <si>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</si>
  <si>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</si>
  <si>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</si>
  <si>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</si>
  <si>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</si>
  <si>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</si>
  <si>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</si>
  <si>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</si>
  <si>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outcome</t>
  </si>
  <si>
    <t>1. What are three conclusions we can make about Kickstarter campaigns given the provided data?</t>
  </si>
  <si>
    <t>2. What are some of the limitations of this dataset?</t>
  </si>
  <si>
    <t>3. What are some other possible tables/graphs that we could create?</t>
  </si>
  <si>
    <t>Projects have a pretty high success rate - 53%.</t>
  </si>
  <si>
    <t>Theater had the highest successful outcome with 839. But it also had the highest failure rate (60%) relative to its successful outcomes.</t>
  </si>
  <si>
    <t>All Journalism-related projects were cancelled.</t>
  </si>
  <si>
    <t>Percent share of categories/sub-categories to totals. Percent share is a much better measure than raw totals.</t>
  </si>
  <si>
    <t>Projects distribution by year by month. To discover if there is seasonality to project launches.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</si>
  <si>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</si>
  <si>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</si>
  <si>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</si>
  <si>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</si>
  <si>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</si>
  <si>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</si>
  <si>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</si>
  <si>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</si>
  <si>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</si>
  <si>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</si>
  <si>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</si>
  <si>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</si>
  <si>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</si>
  <si>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Total Projects</t>
  </si>
  <si>
    <t>% Successful</t>
  </si>
  <si>
    <t>% Failed</t>
  </si>
  <si>
    <t>% Canceled</t>
  </si>
  <si>
    <t>Total</t>
  </si>
  <si>
    <t>No. Successful</t>
  </si>
  <si>
    <t>No. Failed</t>
  </si>
  <si>
    <t>No. Canceled</t>
  </si>
  <si>
    <t>CONCLUSIONS:</t>
  </si>
  <si>
    <t>*(BONUS) The lower the goal (amount) of the project, the higher the rate of success.</t>
  </si>
  <si>
    <t>The data doesn't have currency conversion. Therefore, it's hard to compare actual costs (apples to apples) across countries.</t>
  </si>
  <si>
    <t xml:space="preserve">The data lacks definition of terms. Does "pledged" equal funds actually collected? How does Kickstarter work if projects do not meet goals 100%. </t>
  </si>
  <si>
    <t>Diff bet Date Created/Date Ended</t>
  </si>
  <si>
    <t>Popularity index. Percent difference between Date Created Conversion and Date Ended Conversion relative to goal being funded.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</si>
</sst>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&quot;$&quot;#,##0"/>
    <numFmt numFmtId="165" formatCode="mmmm"/>
    <numFmt numFmtId="166" formatCode="mmm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5C5C5C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3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6" fontId="0" fillId="0" borderId="0" xfId="0" applyNumberFormat="1"/>
    <xf numFmtId="166" fontId="1" fillId="0" borderId="0" xfId="0" applyNumberFormat="1" applyFont="1" applyAlignment="1">
      <alignment horizontal="center"/>
    </xf>
    <xf numFmtId="0" fontId="0" fillId="0" borderId="0" xfId="0" applyFont="1"/>
    <xf numFmtId="14" fontId="1" fillId="0" borderId="0" xfId="0" applyNumberFormat="1" applyFont="1"/>
    <xf numFmtId="3" fontId="0" fillId="0" borderId="0" xfId="0" applyNumberFormat="1" applyFont="1"/>
    <xf numFmtId="9" fontId="0" fillId="0" borderId="0" xfId="0" applyNumberFormat="1" applyFont="1"/>
    <xf numFmtId="0" fontId="1" fillId="0" borderId="0" xfId="0" applyFont="1"/>
    <xf numFmtId="3" fontId="0" fillId="0" borderId="1" xfId="0" applyNumberFormat="1" applyFont="1" applyBorder="1"/>
    <xf numFmtId="9" fontId="0" fillId="0" borderId="1" xfId="0" applyNumberFormat="1" applyFont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9" fontId="0" fillId="0" borderId="6" xfId="0" applyNumberFormat="1" applyFont="1" applyBorder="1"/>
    <xf numFmtId="0" fontId="0" fillId="0" borderId="0" xfId="0" pivotButton="1" applyFont="1"/>
    <xf numFmtId="0" fontId="0" fillId="0" borderId="0" xfId="0" applyFont="1" applyAlignment="1">
      <alignment horizontal="left"/>
    </xf>
    <xf numFmtId="0" fontId="3" fillId="0" borderId="5" xfId="0" applyFont="1" applyBorder="1" applyAlignment="1">
      <alignment horizontal="left" vertical="center" indent="1"/>
    </xf>
    <xf numFmtId="0" fontId="3" fillId="0" borderId="7" xfId="0" applyFont="1" applyBorder="1" applyAlignment="1">
      <alignment horizontal="left" vertical="center" indent="1"/>
    </xf>
    <xf numFmtId="3" fontId="0" fillId="0" borderId="8" xfId="0" applyNumberFormat="1" applyFont="1" applyBorder="1"/>
    <xf numFmtId="9" fontId="0" fillId="0" borderId="8" xfId="0" applyNumberFormat="1" applyFont="1" applyBorder="1"/>
    <xf numFmtId="9" fontId="0" fillId="0" borderId="9" xfId="0" applyNumberFormat="1" applyFont="1" applyBorder="1"/>
    <xf numFmtId="0" fontId="3" fillId="2" borderId="10" xfId="0" applyFont="1" applyFill="1" applyBorder="1" applyAlignment="1">
      <alignment horizontal="left" vertical="center" indent="1"/>
    </xf>
    <xf numFmtId="3" fontId="1" fillId="2" borderId="11" xfId="0" applyNumberFormat="1" applyFont="1" applyFill="1" applyBorder="1"/>
    <xf numFmtId="9" fontId="1" fillId="2" borderId="11" xfId="0" applyNumberFormat="1" applyFont="1" applyFill="1" applyBorder="1"/>
    <xf numFmtId="9" fontId="1" fillId="2" borderId="12" xfId="0" applyNumberFormat="1" applyFont="1" applyFill="1" applyBorder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left" vertical="center" indent="1"/>
    </xf>
  </cellXfs>
  <cellStyles count="2">
    <cellStyle name="Normal" xfId="0" builtinId="0"/>
    <cellStyle name="Percent" xfId="1" builtinId="5"/>
  </cellStyles>
  <dxfs count="10"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[HWK#1 - StarterBook - Antonio San Juan 01292018.xlsx]Bonus!PivotTable1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Bonus!$B$18</c:f>
              <c:strCache>
                <c:ptCount val="1"/>
                <c:pt idx="0">
                  <c:v>%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Bonus!$A$19:$A$31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Bonus!$B$19:$B$31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2-4E6E-A707-A8B6D84630F6}"/>
            </c:ext>
          </c:extLst>
        </c:ser>
        <c:ser>
          <c:idx val="1"/>
          <c:order val="1"/>
          <c:tx>
            <c:strRef>
              <c:f>Bonus!$C$18</c:f>
              <c:strCache>
                <c:ptCount val="1"/>
                <c:pt idx="0">
                  <c:v>%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Bonus!$A$19:$A$31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Bonus!$C$19:$C$31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2-4E6E-A707-A8B6D84630F6}"/>
            </c:ext>
          </c:extLst>
        </c:ser>
        <c:ser>
          <c:idx val="2"/>
          <c:order val="2"/>
          <c:tx>
            <c:strRef>
              <c:f>Bonus!$D$18</c:f>
              <c:strCache>
                <c:ptCount val="1"/>
                <c:pt idx="0">
                  <c:v>%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Bonus!$A$19:$A$31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Bonus!$D$19:$D$31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2-4E6E-A707-A8B6D8463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1206768"/>
        <c:axId val="1783488576"/>
      </c:lineChart>
      <c:catAx>
        <c:axId val="188120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488576"/>
        <c:crosses val="autoZero"/>
        <c:auto val="1"/>
        <c:lblAlgn val="ctr"/>
        <c:lblOffset val="100"/>
        <c:noMultiLvlLbl val="0"/>
      </c:catAx>
      <c:valAx>
        <c:axId val="178348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20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[HWK#1 - StarterBook - Antonio San Juan 01292018.xlsx]pivot table #1!PivotTable1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 #1'!$B$5:$B$14</c:f>
              <c:numCache>
                <c:formatCode>#,##0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22-4F08-8949-F137FB73A4C4}"/>
            </c:ext>
          </c:extLst>
        </c:ser>
        <c:ser>
          <c:idx val="1"/>
          <c:order val="1"/>
          <c:tx>
            <c:strRef>
              <c:f>'pivot table #1'!$C$3:$C$4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 #1'!$C$5:$C$14</c:f>
              <c:numCache>
                <c:formatCode>#,##0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22-4F08-8949-F137FB73A4C4}"/>
            </c:ext>
          </c:extLst>
        </c:ser>
        <c:ser>
          <c:idx val="2"/>
          <c:order val="2"/>
          <c:tx>
            <c:strRef>
              <c:f>'pivot table #1'!$D$3:$D$4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 #1'!$D$5:$D$14</c:f>
              <c:numCache>
                <c:formatCode>#,##0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22-4F08-8949-F137FB73A4C4}"/>
            </c:ext>
          </c:extLst>
        </c:ser>
        <c:ser>
          <c:idx val="3"/>
          <c:order val="3"/>
          <c:tx>
            <c:strRef>
              <c:f>'pivot table #1'!$E$3:$E$4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 #1'!$E$5:$E$14</c:f>
              <c:numCache>
                <c:formatCode>#,##0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22-4F08-8949-F137FB73A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7050992"/>
        <c:axId val="1581480480"/>
      </c:barChart>
      <c:catAx>
        <c:axId val="145705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480480"/>
        <c:crosses val="autoZero"/>
        <c:auto val="1"/>
        <c:lblAlgn val="ctr"/>
        <c:lblOffset val="100"/>
        <c:noMultiLvlLbl val="0"/>
      </c:catAx>
      <c:valAx>
        <c:axId val="158148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05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[HWK#1 - StarterBook - Antonio San Juan 01292018.xlsx]pivot table #1!PivotTable2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#1'!$B$20:$B$21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#1'!$A$22:$A$63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#1'!$B$22:$B$63</c:f>
              <c:numCache>
                <c:formatCode>#,##0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9-4910-B733-80406D7F14D7}"/>
            </c:ext>
          </c:extLst>
        </c:ser>
        <c:ser>
          <c:idx val="1"/>
          <c:order val="1"/>
          <c:tx>
            <c:strRef>
              <c:f>'pivot table #1'!$C$20:$C$21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#1'!$A$22:$A$63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#1'!$C$22:$C$63</c:f>
              <c:numCache>
                <c:formatCode>#,##0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B9-4910-B733-80406D7F14D7}"/>
            </c:ext>
          </c:extLst>
        </c:ser>
        <c:ser>
          <c:idx val="2"/>
          <c:order val="2"/>
          <c:tx>
            <c:strRef>
              <c:f>'pivot table #1'!$D$20:$D$21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#1'!$A$22:$A$63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#1'!$D$22:$D$63</c:f>
              <c:numCache>
                <c:formatCode>#,##0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B9-4910-B733-80406D7F14D7}"/>
            </c:ext>
          </c:extLst>
        </c:ser>
        <c:ser>
          <c:idx val="3"/>
          <c:order val="3"/>
          <c:tx>
            <c:strRef>
              <c:f>'pivot table #1'!$E$20:$E$21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#1'!$A$22:$A$63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#1'!$E$22:$E$63</c:f>
              <c:numCache>
                <c:formatCode>#,##0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B9-4910-B733-80406D7F1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6441472"/>
        <c:axId val="1624336320"/>
      </c:barChart>
      <c:catAx>
        <c:axId val="136644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336320"/>
        <c:crosses val="autoZero"/>
        <c:auto val="1"/>
        <c:lblAlgn val="ctr"/>
        <c:lblOffset val="100"/>
        <c:noMultiLvlLbl val="0"/>
      </c:catAx>
      <c:valAx>
        <c:axId val="162433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441472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[HWK#1 - StarterBook - Antonio San Juan 01292018.xlsx]pivot table #2!PivotTable3</c:name>
    <c:fmtId val="4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 #2'!$B$4:$B$5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#2'!$A$6:$A$18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#2'!$B$6:$B$18</c:f>
              <c:numCache>
                <c:formatCode>#,##0</c:formatCode>
                <c:ptCount val="12"/>
                <c:pt idx="0">
                  <c:v>131</c:v>
                </c:pt>
                <c:pt idx="1">
                  <c:v>154</c:v>
                </c:pt>
                <c:pt idx="2">
                  <c:v>206</c:v>
                </c:pt>
                <c:pt idx="3">
                  <c:v>187</c:v>
                </c:pt>
                <c:pt idx="4">
                  <c:v>208</c:v>
                </c:pt>
                <c:pt idx="5">
                  <c:v>214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FF-4328-80F1-93CEFA5609B9}"/>
            </c:ext>
          </c:extLst>
        </c:ser>
        <c:ser>
          <c:idx val="1"/>
          <c:order val="1"/>
          <c:tx>
            <c:strRef>
              <c:f>'pivot table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#2'!$A$6:$A$18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#2'!$C$6:$C$18</c:f>
              <c:numCache>
                <c:formatCode>#,##0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155</c:v>
                </c:pt>
                <c:pt idx="8">
                  <c:v>137</c:v>
                </c:pt>
                <c:pt idx="9">
                  <c:v>144</c:v>
                </c:pt>
                <c:pt idx="10">
                  <c:v>134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FF-4328-80F1-93CEFA5609B9}"/>
            </c:ext>
          </c:extLst>
        </c:ser>
        <c:ser>
          <c:idx val="2"/>
          <c:order val="2"/>
          <c:tx>
            <c:strRef>
              <c:f>'pivot table #2'!$D$4:$D$5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#2'!$A$6:$A$18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#2'!$D$6:$D$18</c:f>
              <c:numCache>
                <c:formatCode>#,##0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FF-4328-80F1-93CEFA560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7055488"/>
        <c:axId val="1679763984"/>
      </c:lineChart>
      <c:catAx>
        <c:axId val="167705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763984"/>
        <c:crosses val="autoZero"/>
        <c:auto val="1"/>
        <c:lblAlgn val="ctr"/>
        <c:lblOffset val="100"/>
        <c:noMultiLvlLbl val="0"/>
      </c:catAx>
      <c:valAx>
        <c:axId val="167976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05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14</xdr:row>
      <xdr:rowOff>144780</xdr:rowOff>
    </xdr:from>
    <xdr:to>
      <xdr:col>10</xdr:col>
      <xdr:colOff>38100</xdr:colOff>
      <xdr:row>39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FDF134-F463-428F-90E4-B8B6B3E44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83820</xdr:rowOff>
    </xdr:from>
    <xdr:to>
      <xdr:col>15</xdr:col>
      <xdr:colOff>510540</xdr:colOff>
      <xdr:row>17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E2BA4C-0DB2-415B-9A55-F7375C30B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274320</xdr:colOff>
      <xdr:row>17</xdr:row>
      <xdr:rowOff>175260</xdr:rowOff>
    </xdr:from>
    <xdr:to>
      <xdr:col>18</xdr:col>
      <xdr:colOff>518160</xdr:colOff>
      <xdr:row>43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DE3640-81C2-49F5-B681-3009135DE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</xdr:row>
      <xdr:rowOff>45720</xdr:rowOff>
    </xdr:from>
    <xdr:to>
      <xdr:col>13</xdr:col>
      <xdr:colOff>205740</xdr:colOff>
      <xdr:row>23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784DEC-4ABB-4DB9-A0E7-9B9665EC0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un San Juan" refreshedDate="43129.469640393516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MixedTypes="1" containsNumber="1" minValue="4.4241914790072115E-5" maxValue="25000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un San Juan" refreshedDate="43129.515491435188" createdVersion="6" refreshedVersion="6" minRefreshableVersion="3" recordCount="4114">
  <cacheSource type="worksheet">
    <worksheetSource ref="A1:V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MixedTypes="1" containsNumber="1" minValue="4.4241914790072115E-5" maxValue="25000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23" base="18">
        <rangePr groupBy="months" startDate="2009-08-10T13:26:00" endDate="2017-05-03T13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6T21:55:13" maxDate="2017-03-15T09:30:07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" numFmtId="166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8-10T13:26:00" endDate="2017-05-03T13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3:26:00" endDate="2017-05-03T13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un San Juan" refreshedDate="43129.961336574073" createdVersion="6" refreshedVersion="6" minRefreshableVersion="3" recordCount="12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3">
      <sharedItems containsSemiMixedTypes="0" containsString="0" containsNumber="1" containsInteger="1" minValue="6" maxValue="932"/>
    </cacheField>
    <cacheField name="Number Failed" numFmtId="3">
      <sharedItems containsSemiMixedTypes="0" containsString="0" containsNumber="1" containsInteger="1" minValue="11" maxValue="420"/>
    </cacheField>
    <cacheField name="Number Canceled" numFmtId="3">
      <sharedItems containsSemiMixedTypes="0" containsString="0" containsNumber="1" containsInteger="1" minValue="4" maxValue="100"/>
    </cacheField>
    <cacheField name="Total Projects" numFmtId="3">
      <sharedItems containsSemiMixedTypes="0" containsString="0" containsNumber="1" containsInteger="1" minValue="21" maxValue="1412" count="12">
        <n v="453"/>
        <n v="1412"/>
        <n v="716"/>
        <n v="352"/>
        <n v="201"/>
        <n v="148"/>
        <n v="137"/>
        <n v="82"/>
        <n v="55"/>
        <n v="43"/>
        <n v="21"/>
        <n v="444"/>
      </sharedItems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x v="0"/>
    <d v="2015-06-21T18:10:11"/>
    <x v="0"/>
    <d v="2015-07-22T21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0.70122159284788099"/>
    <n v="185.48101265822785"/>
    <x v="0"/>
    <s v="television"/>
    <x v="1"/>
    <d v="2017-01-31T08:24:43"/>
    <x v="1"/>
    <d v="2017-03-02T08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0.95238095238095233"/>
    <n v="15"/>
    <x v="0"/>
    <s v="television"/>
    <x v="2"/>
    <d v="2016-02-05T10:51:23"/>
    <x v="2"/>
    <d v="2016-02-15T10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0.9624639076034649"/>
    <n v="69.266666666666666"/>
    <x v="0"/>
    <s v="television"/>
    <x v="3"/>
    <d v="2014-07-08T06:21:47"/>
    <x v="3"/>
    <d v="2014-08-07T06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x v="0"/>
    <s v="television"/>
    <x v="4"/>
    <d v="2015-11-19T14:01:19"/>
    <x v="0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0.91093394077448742"/>
    <n v="93.40425531914893"/>
    <x v="0"/>
    <s v="television"/>
    <x v="5"/>
    <d v="2016-07-12T16:23:27"/>
    <x v="2"/>
    <d v="2016-07-28T23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0.93907735649724144"/>
    <n v="146.87931034482759"/>
    <x v="0"/>
    <s v="television"/>
    <x v="6"/>
    <d v="2014-06-03T19:44:10"/>
    <x v="3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0.98792535675082327"/>
    <n v="159.82456140350877"/>
    <x v="0"/>
    <s v="television"/>
    <x v="7"/>
    <d v="2016-05-25T19:07:47"/>
    <x v="2"/>
    <d v="2016-07-04T19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0.99956590280792346"/>
    <n v="291.79333333333335"/>
    <x v="0"/>
    <s v="television"/>
    <x v="8"/>
    <d v="2016-04-08T16:40:12"/>
    <x v="2"/>
    <d v="2016-04-15T15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0.7936633914824045"/>
    <n v="31.499500000000001"/>
    <x v="0"/>
    <s v="television"/>
    <x v="9"/>
    <d v="2016-03-17T20:29:04"/>
    <x v="2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0.99502487562189057"/>
    <n v="158.68421052631578"/>
    <x v="0"/>
    <s v="television"/>
    <x v="10"/>
    <d v="2014-05-20T19:37:59"/>
    <x v="3"/>
    <d v="2014-06-24T19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0.82987551867219922"/>
    <n v="80.333333333333329"/>
    <x v="0"/>
    <s v="television"/>
    <x v="11"/>
    <d v="2016-07-21T12:41:02"/>
    <x v="2"/>
    <d v="2016-08-21T21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0.60498507703476645"/>
    <n v="59.961305925030231"/>
    <x v="0"/>
    <s v="television"/>
    <x v="12"/>
    <d v="2014-06-01T11:07:05"/>
    <x v="3"/>
    <d v="2014-07-15T21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0.62511162707626367"/>
    <n v="109.78431372549019"/>
    <x v="0"/>
    <s v="television"/>
    <x v="13"/>
    <d v="2016-05-18T10:15:09"/>
    <x v="2"/>
    <d v="2016-06-23T14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0.99075297225891679"/>
    <n v="147.70731707317074"/>
    <x v="0"/>
    <s v="television"/>
    <x v="14"/>
    <d v="2014-06-17T18:38:08"/>
    <x v="3"/>
    <d v="2014-07-13T07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0.93808630393996251"/>
    <n v="21.755102040816325"/>
    <x v="0"/>
    <s v="television"/>
    <x v="15"/>
    <d v="2015-09-09T03:24:18"/>
    <x v="0"/>
    <d v="2015-09-27T14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0.99758915953113314"/>
    <n v="171.84285714285716"/>
    <x v="0"/>
    <s v="television"/>
    <x v="16"/>
    <d v="2014-05-01T13:06:51"/>
    <x v="3"/>
    <d v="2014-06-15T23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0.99337748344370858"/>
    <n v="41.944444444444443"/>
    <x v="0"/>
    <s v="television"/>
    <x v="17"/>
    <d v="2014-10-05T11:33:42"/>
    <x v="3"/>
    <d v="2014-11-04T12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x v="0"/>
    <s v="television"/>
    <x v="18"/>
    <d v="2014-08-18T07:00:56"/>
    <x v="3"/>
    <d v="2014-09-17T07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0.68825910931174084"/>
    <n v="56.136363636363633"/>
    <x v="0"/>
    <s v="television"/>
    <x v="19"/>
    <d v="2015-06-20T13:35:34"/>
    <x v="0"/>
    <d v="2015-07-20T13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0.99800399201596801"/>
    <n v="80.16"/>
    <x v="0"/>
    <s v="television"/>
    <x v="20"/>
    <d v="2015-07-15T12:11:52"/>
    <x v="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0.9162951956414066"/>
    <n v="199.9009900990099"/>
    <x v="0"/>
    <s v="television"/>
    <x v="21"/>
    <d v="2014-08-27T09:03:09"/>
    <x v="3"/>
    <d v="2014-09-26T09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0.85365853658536583"/>
    <n v="51.25"/>
    <x v="0"/>
    <s v="television"/>
    <x v="22"/>
    <d v="2014-12-16T15:52:20"/>
    <x v="0"/>
    <d v="2015-01-01T01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0.84388185654008441"/>
    <n v="103.04347826086956"/>
    <x v="0"/>
    <s v="television"/>
    <x v="23"/>
    <d v="2015-04-03T12:41:41"/>
    <x v="0"/>
    <d v="2015-04-30T09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x v="0"/>
    <s v="television"/>
    <x v="24"/>
    <d v="2015-08-13T13:41:03"/>
    <x v="0"/>
    <d v="2015-09-15T13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0.75"/>
    <n v="57.142857142857146"/>
    <x v="0"/>
    <s v="television"/>
    <x v="25"/>
    <d v="2015-11-09T18:36:01"/>
    <x v="2"/>
    <d v="2016-01-08T18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0.64432989690721654"/>
    <n v="102.10526315789474"/>
    <x v="0"/>
    <s v="television"/>
    <x v="26"/>
    <d v="2014-07-08T06:22:24"/>
    <x v="3"/>
    <d v="2014-08-17T06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0.89505482210785414"/>
    <n v="148.96666666666667"/>
    <x v="0"/>
    <s v="television"/>
    <x v="27"/>
    <d v="2014-10-16T21:57:13"/>
    <x v="3"/>
    <d v="2014-11-15T22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0.99651220727453915"/>
    <n v="169.6056338028169"/>
    <x v="0"/>
    <s v="television"/>
    <x v="28"/>
    <d v="2015-11-16T17:08:04"/>
    <x v="0"/>
    <d v="2015-12-16T17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0.81081081081081086"/>
    <n v="31.623931623931625"/>
    <x v="0"/>
    <s v="television"/>
    <x v="29"/>
    <d v="2014-06-22T10:09:28"/>
    <x v="3"/>
    <d v="2014-07-22T10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0.98716926744636591"/>
    <n v="76.45264150943396"/>
    <x v="0"/>
    <s v="television"/>
    <x v="30"/>
    <d v="2014-07-22T01:01:55"/>
    <x v="3"/>
    <d v="2014-08-21T01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3:00:34"/>
    <x v="2"/>
    <d v="2016-01-25T13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0.99754558204768584"/>
    <n v="320.44943820224717"/>
    <x v="0"/>
    <s v="television"/>
    <x v="32"/>
    <d v="2016-04-01T09:03:37"/>
    <x v="2"/>
    <d v="2016-05-12T21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0.97947761194029848"/>
    <n v="83.75"/>
    <x v="0"/>
    <s v="television"/>
    <x v="33"/>
    <d v="2015-10-09T09:51:41"/>
    <x v="0"/>
    <d v="2015-11-08T10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0.76650943396226412"/>
    <n v="49.882352941176471"/>
    <x v="0"/>
    <s v="television"/>
    <x v="34"/>
    <d v="2014-07-21T01:43:21"/>
    <x v="3"/>
    <d v="2014-08-05T01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0.60060060060060061"/>
    <n v="59.464285714285715"/>
    <x v="0"/>
    <s v="television"/>
    <x v="35"/>
    <d v="2015-04-04T01:00:14"/>
    <x v="0"/>
    <d v="2015-04-27T18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0.70348223707351387"/>
    <n v="193.84090909090909"/>
    <x v="0"/>
    <s v="television"/>
    <x v="36"/>
    <d v="2015-03-05T01:22:05"/>
    <x v="0"/>
    <d v="2015-04-04T00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0.54513467304309038"/>
    <n v="159.51383399209487"/>
    <x v="0"/>
    <s v="television"/>
    <x v="37"/>
    <d v="2015-01-28T10:37:59"/>
    <x v="0"/>
    <d v="2015-02-27T10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0.90876045074518352"/>
    <n v="41.68181818181818"/>
    <x v="0"/>
    <s v="television"/>
    <x v="38"/>
    <d v="2013-04-10T19:22:24"/>
    <x v="4"/>
    <d v="2013-05-10T19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0.76347533974652615"/>
    <n v="150.89861751152074"/>
    <x v="0"/>
    <s v="television"/>
    <x v="39"/>
    <d v="2014-04-24T19:07:48"/>
    <x v="3"/>
    <d v="2014-05-25T16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0.98667982239763197"/>
    <n v="126.6875"/>
    <x v="0"/>
    <s v="television"/>
    <x v="40"/>
    <d v="2014-05-29T23:08:08"/>
    <x v="3"/>
    <d v="2014-06-18T22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07:39:14"/>
    <x v="3"/>
    <d v="2014-10-05T07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0.70493454179254789"/>
    <n v="117.51479289940828"/>
    <x v="0"/>
    <s v="television"/>
    <x v="42"/>
    <d v="2014-11-28T09:20:26"/>
    <x v="3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0.32398107950495691"/>
    <n v="117.36121673003802"/>
    <x v="0"/>
    <s v="television"/>
    <x v="43"/>
    <d v="2014-06-12T12:58:06"/>
    <x v="3"/>
    <d v="2014-07-12T18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2T20:22:17"/>
    <x v="3"/>
    <d v="2014-10-06T20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0.83333333333333337"/>
    <n v="98.360655737704917"/>
    <x v="0"/>
    <s v="television"/>
    <x v="45"/>
    <d v="2016-03-28T08:58:27"/>
    <x v="2"/>
    <d v="2016-04-27T08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0.96"/>
    <n v="194.44444444444446"/>
    <x v="0"/>
    <s v="television"/>
    <x v="46"/>
    <d v="2015-11-15T17:09:34"/>
    <x v="0"/>
    <d v="2015-12-15T17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0.92927302970885872"/>
    <n v="76.865000000000009"/>
    <x v="0"/>
    <s v="television"/>
    <x v="47"/>
    <d v="2014-10-20T13:40:07"/>
    <x v="3"/>
    <d v="2014-12-19T14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0.92635479388605835"/>
    <n v="56.815789473684212"/>
    <x v="0"/>
    <s v="television"/>
    <x v="48"/>
    <d v="2015-01-29T06:24:20"/>
    <x v="0"/>
    <d v="2015-03-01T06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3T22:14:05"/>
    <x v="0"/>
    <d v="2015-10-23T22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2:04:18"/>
    <x v="0"/>
    <d v="2015-01-30T11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0.78113904274960944"/>
    <n v="118.33613445378151"/>
    <x v="0"/>
    <s v="television"/>
    <x v="51"/>
    <d v="2015-07-11T16:17:17"/>
    <x v="0"/>
    <d v="2015-08-10T16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0.86051114361930992"/>
    <n v="223.48076923076923"/>
    <x v="0"/>
    <s v="television"/>
    <x v="52"/>
    <d v="2014-06-17T10:50:46"/>
    <x v="3"/>
    <d v="2014-07-17T10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0.91213134691395559"/>
    <n v="28.111111111111111"/>
    <x v="0"/>
    <s v="television"/>
    <x v="53"/>
    <d v="2014-03-21T07:10:45"/>
    <x v="3"/>
    <d v="2014-04-04T16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0.99009900990099009"/>
    <n v="194.23076923076923"/>
    <x v="0"/>
    <s v="television"/>
    <x v="54"/>
    <d v="2015-11-25T11:07:01"/>
    <x v="0"/>
    <d v="2015-12-25T11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0.77547339945897209"/>
    <n v="128.95348837209303"/>
    <x v="0"/>
    <s v="television"/>
    <x v="55"/>
    <d v="2016-05-06T17:15:16"/>
    <x v="2"/>
    <d v="2016-05-27T17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0.93229227362778233"/>
    <n v="49.316091954022987"/>
    <x v="0"/>
    <s v="television"/>
    <x v="56"/>
    <d v="2015-05-25T07:10:24"/>
    <x v="0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0.98135426889106969"/>
    <n v="221.52173913043478"/>
    <x v="0"/>
    <s v="television"/>
    <x v="57"/>
    <d v="2015-03-26T13:59:22"/>
    <x v="0"/>
    <d v="2015-04-25T13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0.97172286463900492"/>
    <n v="137.21333333333334"/>
    <x v="0"/>
    <s v="television"/>
    <x v="58"/>
    <d v="2014-10-20T11:52:52"/>
    <x v="3"/>
    <d v="2014-11-19T12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0.99874457806537187"/>
    <n v="606.82242424242418"/>
    <x v="0"/>
    <s v="television"/>
    <x v="59"/>
    <d v="2015-08-13T23:39:36"/>
    <x v="0"/>
    <d v="2015-09-14T15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0.96808961498000357"/>
    <n v="43.040092592592593"/>
    <x v="0"/>
    <s v="shorts"/>
    <x v="60"/>
    <d v="2014-03-03T15:38:37"/>
    <x v="3"/>
    <d v="2014-03-22T18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0.67430883344571813"/>
    <n v="322.39130434782606"/>
    <x v="0"/>
    <s v="shorts"/>
    <x v="61"/>
    <d v="2013-05-15T13:32:37"/>
    <x v="4"/>
    <d v="2013-06-06T13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0.64627315812149932"/>
    <n v="96.708333333333329"/>
    <x v="0"/>
    <s v="shorts"/>
    <x v="62"/>
    <d v="2013-02-06T13:11:18"/>
    <x v="4"/>
    <d v="2013-03-03T13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0.88091368367270539"/>
    <n v="35.474531249999998"/>
    <x v="0"/>
    <s v="shorts"/>
    <x v="63"/>
    <d v="2013-12-04T15:53:33"/>
    <x v="4"/>
    <d v="2013-12-27T22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0.57692307692307687"/>
    <n v="86.666666666666671"/>
    <x v="0"/>
    <s v="shorts"/>
    <x v="64"/>
    <d v="2013-06-07T18:26:21"/>
    <x v="4"/>
    <d v="2013-07-07T18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0.92998538594393521"/>
    <n v="132.05263157894737"/>
    <x v="0"/>
    <s v="shorts"/>
    <x v="65"/>
    <d v="2014-07-15T13:42:34"/>
    <x v="3"/>
    <d v="2014-08-10T23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0.84317032040472173"/>
    <n v="91.230769230769226"/>
    <x v="0"/>
    <s v="shorts"/>
    <x v="66"/>
    <d v="2016-06-18T14:23:40"/>
    <x v="2"/>
    <d v="2016-07-18T14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0.86021505376344087"/>
    <n v="116.25"/>
    <x v="0"/>
    <s v="shorts"/>
    <x v="67"/>
    <d v="2012-06-15T08:00:04"/>
    <x v="5"/>
    <d v="2012-07-15T08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0.78636959370904325"/>
    <n v="21.194444444444443"/>
    <x v="0"/>
    <s v="shorts"/>
    <x v="68"/>
    <d v="2014-01-24T07:39:51"/>
    <x v="3"/>
    <d v="2014-02-23T07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0.90136945060630624"/>
    <n v="62.327134831460668"/>
    <x v="0"/>
    <s v="shorts"/>
    <x v="69"/>
    <d v="2011-08-30T22:30:25"/>
    <x v="6"/>
    <d v="2011-10-02T00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0.78616352201257866"/>
    <n v="37.411764705882355"/>
    <x v="0"/>
    <s v="shorts"/>
    <x v="70"/>
    <d v="2011-07-06T15:30:45"/>
    <x v="6"/>
    <d v="2011-09-04T15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0.80681308830121024"/>
    <n v="69.71875"/>
    <x v="0"/>
    <s v="shorts"/>
    <x v="71"/>
    <d v="2012-03-29T00:30:57"/>
    <x v="5"/>
    <d v="2012-05-28T00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0.92243186582809222"/>
    <n v="58.170731707317074"/>
    <x v="0"/>
    <s v="shorts"/>
    <x v="72"/>
    <d v="2012-10-25T18:14:41"/>
    <x v="5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2:09:44"/>
    <x v="6"/>
    <d v="2011-05-02T21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0.88548861261644185"/>
    <n v="19.471034482758618"/>
    <x v="0"/>
    <s v="shorts"/>
    <x v="74"/>
    <d v="2015-12-22T05:41:35"/>
    <x v="2"/>
    <d v="2016-01-21T05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0.86633663366336633"/>
    <n v="85.957446808510639"/>
    <x v="0"/>
    <s v="shorts"/>
    <x v="75"/>
    <d v="2013-03-23T23:01:12"/>
    <x v="4"/>
    <d v="2013-04-22T23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0.65217391304347827"/>
    <n v="30.666666666666668"/>
    <x v="0"/>
    <s v="shorts"/>
    <x v="76"/>
    <d v="2011-10-28T10:35:58"/>
    <x v="6"/>
    <d v="2011-12-27T11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0.25477707006369427"/>
    <n v="60.384615384615387"/>
    <x v="0"/>
    <s v="shorts"/>
    <x v="77"/>
    <d v="2012-03-28T21:28:37"/>
    <x v="5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3.7009622501850484E-2"/>
    <n v="38.6"/>
    <x v="0"/>
    <s v="shorts"/>
    <x v="78"/>
    <d v="2016-08-22T11:32:01"/>
    <x v="2"/>
    <d v="2016-09-01T11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0.78740157480314965"/>
    <n v="40.268292682926827"/>
    <x v="0"/>
    <s v="shorts"/>
    <x v="79"/>
    <d v="2014-03-26T12:38:13"/>
    <x v="3"/>
    <d v="2014-04-25T12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0.93240093240093236"/>
    <n v="273.82978723404256"/>
    <x v="0"/>
    <s v="shorts"/>
    <x v="80"/>
    <d v="2013-11-04T20:00:56"/>
    <x v="4"/>
    <d v="2013-12-09T20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0.50505050505050508"/>
    <n v="53.035714285714285"/>
    <x v="0"/>
    <s v="shorts"/>
    <x v="81"/>
    <d v="2012-07-09T21:48:47"/>
    <x v="5"/>
    <d v="2012-07-13T21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0.99987501562304715"/>
    <n v="40.005000000000003"/>
    <x v="0"/>
    <s v="shorts"/>
    <x v="82"/>
    <d v="2011-09-09T13:41:01"/>
    <x v="6"/>
    <d v="2011-10-09T13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0.97560975609756095"/>
    <n v="15.76923076923077"/>
    <x v="0"/>
    <s v="shorts"/>
    <x v="83"/>
    <d v="2015-02-07T08:46:29"/>
    <x v="0"/>
    <d v="2015-02-22T05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2:11:26"/>
    <x v="6"/>
    <d v="2011-05-15T12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0.79681274900398402"/>
    <n v="71.714285714285708"/>
    <x v="0"/>
    <s v="shorts"/>
    <x v="85"/>
    <d v="2011-08-23T21:00:37"/>
    <x v="6"/>
    <d v="2011-09-22T21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0.93926111458985595"/>
    <n v="375.76470588235293"/>
    <x v="0"/>
    <s v="shorts"/>
    <x v="86"/>
    <d v="2015-10-14T07:20:45"/>
    <x v="0"/>
    <d v="2015-12-27T08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0.95602294455066916"/>
    <n v="104.6"/>
    <x v="0"/>
    <s v="shorts"/>
    <x v="87"/>
    <d v="2010-05-24T06:56:43"/>
    <x v="7"/>
    <d v="2010-06-02T19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0.97222222222222221"/>
    <n v="60"/>
    <x v="0"/>
    <s v="shorts"/>
    <x v="88"/>
    <d v="2014-05-27T09:48:51"/>
    <x v="3"/>
    <d v="2014-06-22T09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0.86906141367323286"/>
    <n v="123.28571428571429"/>
    <x v="0"/>
    <s v="shorts"/>
    <x v="89"/>
    <d v="2013-05-08T12:03:12"/>
    <x v="4"/>
    <d v="2013-06-02T12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0.99601593625498008"/>
    <n v="31.375"/>
    <x v="0"/>
    <s v="shorts"/>
    <x v="90"/>
    <d v="2011-06-12T01:08:19"/>
    <x v="6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0.83333333333333337"/>
    <n v="78.260869565217391"/>
    <x v="0"/>
    <s v="shorts"/>
    <x v="91"/>
    <d v="2011-03-17T03:39:24"/>
    <x v="6"/>
    <d v="2011-05-17T03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0.95057034220532322"/>
    <n v="122.32558139534883"/>
    <x v="0"/>
    <s v="shorts"/>
    <x v="92"/>
    <d v="2016-12-16T22:46:23"/>
    <x v="1"/>
    <d v="2017-02-01T02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0.9041591320072333"/>
    <n v="73.733333333333334"/>
    <x v="0"/>
    <s v="shorts"/>
    <x v="93"/>
    <d v="2012-06-05T14:35:37"/>
    <x v="5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0.96153846153846156"/>
    <n v="21.666666666666668"/>
    <x v="0"/>
    <s v="shorts"/>
    <x v="94"/>
    <d v="2014-03-18T11:13:42"/>
    <x v="3"/>
    <d v="2014-04-07T11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0.76086956521739135"/>
    <n v="21.904761904761905"/>
    <x v="0"/>
    <s v="shorts"/>
    <x v="95"/>
    <d v="2012-01-26T18:07:21"/>
    <x v="5"/>
    <d v="2012-02-25T18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0.87209302325581395"/>
    <n v="50.588235294117645"/>
    <x v="0"/>
    <s v="shorts"/>
    <x v="96"/>
    <d v="2010-05-26T09:54:01"/>
    <x v="7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0.94117647058823528"/>
    <n v="53.125"/>
    <x v="0"/>
    <s v="shorts"/>
    <x v="97"/>
    <d v="2011-06-11T21:14:42"/>
    <x v="6"/>
    <d v="2011-07-11T21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0.94117647058823528"/>
    <n v="56.666666666666664"/>
    <x v="0"/>
    <s v="shorts"/>
    <x v="98"/>
    <d v="2012-11-01T13:04:34"/>
    <x v="5"/>
    <d v="2012-12-07T17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0.94322419181407169"/>
    <n v="40.776666666666664"/>
    <x v="0"/>
    <s v="shorts"/>
    <x v="99"/>
    <d v="2013-12-23T15:39:59"/>
    <x v="3"/>
    <d v="2014-01-22T15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2:04:46"/>
    <x v="5"/>
    <d v="2012-11-04T13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2:38:30"/>
    <x v="4"/>
    <d v="2013-01-24T12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0.78277886497064575"/>
    <n v="117.92307692307692"/>
    <x v="0"/>
    <s v="shorts"/>
    <x v="102"/>
    <d v="2010-11-22T21:08:53"/>
    <x v="7"/>
    <d v="2010-12-22T21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0.95098756400877837"/>
    <n v="27.897959183673468"/>
    <x v="0"/>
    <s v="shorts"/>
    <x v="103"/>
    <d v="2014-02-12T13:20:30"/>
    <x v="3"/>
    <d v="2014-03-07T13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0.83333333333333337"/>
    <n v="60"/>
    <x v="0"/>
    <s v="shorts"/>
    <x v="104"/>
    <d v="2011-03-10T10:41:06"/>
    <x v="6"/>
    <d v="2011-04-02T19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0.93101988997037666"/>
    <n v="39.383333333333333"/>
    <x v="0"/>
    <s v="shorts"/>
    <x v="105"/>
    <d v="2016-04-25T11:23:40"/>
    <x v="2"/>
    <d v="2016-05-13T18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0.99502487562189057"/>
    <n v="186.11111111111111"/>
    <x v="0"/>
    <s v="shorts"/>
    <x v="106"/>
    <d v="2012-03-19T12:38:21"/>
    <x v="5"/>
    <d v="2012-04-02T12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0.97592713077423554"/>
    <n v="111.37681159420291"/>
    <x v="0"/>
    <s v="shorts"/>
    <x v="107"/>
    <d v="2011-04-02T17:34:47"/>
    <x v="6"/>
    <d v="2011-04-24T17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0.40540540540540543"/>
    <n v="78.723404255319153"/>
    <x v="0"/>
    <s v="shorts"/>
    <x v="108"/>
    <d v="2013-04-01T08:42:50"/>
    <x v="4"/>
    <d v="2013-05-31T08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0.45558086560364464"/>
    <n v="46.702127659574465"/>
    <x v="0"/>
    <s v="shorts"/>
    <x v="109"/>
    <d v="2011-01-26T18:37:10"/>
    <x v="6"/>
    <d v="2011-02-25T18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0.76470588235294112"/>
    <n v="65.384615384615387"/>
    <x v="0"/>
    <s v="shorts"/>
    <x v="110"/>
    <d v="2013-10-10T16:47:33"/>
    <x v="4"/>
    <d v="2013-11-13T23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0.64695009242144175"/>
    <n v="102.0754716981132"/>
    <x v="0"/>
    <s v="shorts"/>
    <x v="111"/>
    <d v="2015-05-01T01:59:47"/>
    <x v="0"/>
    <d v="2015-05-31T01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0.96153846153846156"/>
    <n v="64.197530864197532"/>
    <x v="0"/>
    <s v="shorts"/>
    <x v="112"/>
    <d v="2014-03-19T19:01:58"/>
    <x v="3"/>
    <d v="2014-04-12T20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0.70921985815602839"/>
    <n v="90.384615384615387"/>
    <x v="0"/>
    <s v="shorts"/>
    <x v="113"/>
    <d v="2011-07-29T12:12:08"/>
    <x v="6"/>
    <d v="2011-08-06T09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0.967741935483871"/>
    <n v="88.571428571428569"/>
    <x v="0"/>
    <s v="shorts"/>
    <x v="114"/>
    <d v="2011-11-14T00:34:48"/>
    <x v="5"/>
    <d v="2012-01-13T00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0.71202531645569622"/>
    <n v="28.727272727272727"/>
    <x v="0"/>
    <s v="shorts"/>
    <x v="115"/>
    <d v="2012-01-10T11:44:04"/>
    <x v="5"/>
    <d v="2012-02-04T11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0.87983911513323276"/>
    <n v="69.78947368421052"/>
    <x v="0"/>
    <s v="shorts"/>
    <x v="116"/>
    <d v="2011-02-21T05:55:55"/>
    <x v="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0.9950864840719823"/>
    <n v="167.48962962962963"/>
    <x v="0"/>
    <s v="shorts"/>
    <x v="117"/>
    <d v="2010-03-11T14:02:24"/>
    <x v="7"/>
    <d v="2010-06-09T13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0.88470834704631274"/>
    <n v="144.91230769230768"/>
    <x v="0"/>
    <s v="shorts"/>
    <x v="118"/>
    <d v="2011-06-28T19:17:16"/>
    <x v="6"/>
    <d v="2011-07-28T19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0.95641682116476856"/>
    <n v="91.840540540540545"/>
    <x v="0"/>
    <s v="shorts"/>
    <x v="119"/>
    <d v="2011-07-14T19:39:46"/>
    <x v="6"/>
    <d v="2011-08-13T17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7000"/>
    <n v="10"/>
    <x v="0"/>
    <s v="science fiction"/>
    <x v="120"/>
    <d v="2016-09-02T19:11:47"/>
    <x v="2"/>
    <d v="2016-10-02T19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000"/>
    <n v="1"/>
    <x v="0"/>
    <s v="science fiction"/>
    <x v="121"/>
    <d v="2015-04-02T10:55:10"/>
    <x v="0"/>
    <d v="2015-04-18T04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08-11T04:21:47"/>
    <x v="2"/>
    <d v="2016-10-10T04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364.23841059602648"/>
    <n v="25.166666666666668"/>
    <x v="0"/>
    <s v="science fiction"/>
    <x v="123"/>
    <d v="2014-09-22T12:46:04"/>
    <x v="3"/>
    <d v="2014-10-28T16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4-20T16:17:22"/>
    <x v="0"/>
    <d v="2015-05-15T16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7.1428571428571432"/>
    <n v="11.666666666666666"/>
    <x v="0"/>
    <s v="science fiction"/>
    <x v="125"/>
    <d v="2016-12-05T17:51:20"/>
    <x v="1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18.024513338139869"/>
    <n v="106.69230769230769"/>
    <x v="0"/>
    <s v="science fiction"/>
    <x v="126"/>
    <d v="2015-05-11T08:08:57"/>
    <x v="0"/>
    <d v="2015-06-10T20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42.10526315789474"/>
    <n v="47.5"/>
    <x v="0"/>
    <s v="science fiction"/>
    <x v="127"/>
    <d v="2015-03-04T08:59:01"/>
    <x v="0"/>
    <d v="2015-04-03T07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53.561863952865558"/>
    <n v="311.16666666666669"/>
    <x v="0"/>
    <s v="science fiction"/>
    <x v="128"/>
    <d v="2016-09-14T23:28:13"/>
    <x v="2"/>
    <d v="2016-10-19T23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08-31T16:29:43"/>
    <x v="3"/>
    <d v="2014-10-30T16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5-19T15:58:12"/>
    <x v="3"/>
    <d v="2014-06-16T14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6-20T14:06:01"/>
    <x v="2"/>
    <d v="2016-07-05T18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.450685826257349"/>
    <n v="94.506172839506178"/>
    <x v="0"/>
    <s v="science fiction"/>
    <x v="132"/>
    <d v="2014-09-23T13:30:07"/>
    <x v="3"/>
    <d v="2014-11-07T14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01T13:23:04"/>
    <x v="2"/>
    <d v="2016-05-31T11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8-05T15:50:18"/>
    <x v="0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7.4441687344913152"/>
    <n v="80.599999999999994"/>
    <x v="0"/>
    <s v="science fiction"/>
    <x v="135"/>
    <d v="2014-05-29T03:09:57"/>
    <x v="3"/>
    <d v="2014-07-01T13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4-02T03:50:34"/>
    <x v="0"/>
    <d v="2015-05-16T04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08-23T07:46:33"/>
    <x v="0"/>
    <d v="2015-10-12T07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x v="0"/>
    <s v="science fiction"/>
    <x v="138"/>
    <d v="2015-07-01T00:10:41"/>
    <x v="0"/>
    <d v="2015-07-31T22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16:06:12"/>
    <x v="0"/>
    <d v="2015-07-12T16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2-17T22:45:32"/>
    <x v="0"/>
    <d v="2015-03-19T21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9.2807424593967518"/>
    <n v="46.178571428571431"/>
    <x v="0"/>
    <s v="science fiction"/>
    <x v="141"/>
    <d v="2015-04-15T21:40:23"/>
    <x v="0"/>
    <d v="2015-05-30T21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00"/>
    <n v="10"/>
    <x v="0"/>
    <s v="science fiction"/>
    <x v="142"/>
    <d v="2014-10-26T15:26:18"/>
    <x v="3"/>
    <d v="2014-11-16T16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7-07T19:32:22"/>
    <x v="2"/>
    <d v="2016-09-02T23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3.6231884057971016"/>
    <n v="55.945945945945944"/>
    <x v="0"/>
    <s v="science fiction"/>
    <x v="144"/>
    <d v="2015-02-12T12:17:52"/>
    <x v="0"/>
    <d v="2015-04-13T11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13.31360946745562"/>
    <n v="37.555555555555557"/>
    <x v="0"/>
    <s v="science fiction"/>
    <x v="145"/>
    <d v="2015-07-15T07:00:52"/>
    <x v="0"/>
    <d v="2015-08-11T07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73.91304347826087"/>
    <n v="38.333333333333336"/>
    <x v="0"/>
    <s v="science fiction"/>
    <x v="146"/>
    <d v="2016-11-18T18:23:18"/>
    <x v="1"/>
    <d v="2017-01-17T18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4-11-26T12:25:40"/>
    <x v="0"/>
    <d v="2015-01-08T12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1250"/>
    <n v="20"/>
    <x v="0"/>
    <s v="science fiction"/>
    <x v="148"/>
    <d v="2016-01-28T00:45:36"/>
    <x v="2"/>
    <d v="2016-02-27T00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08.69565217391305"/>
    <n v="15.333333333333334"/>
    <x v="0"/>
    <s v="science fiction"/>
    <x v="149"/>
    <d v="2014-11-24T22:07:50"/>
    <x v="3"/>
    <d v="2014-12-25T02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4.31721572794899"/>
    <n v="449.43283582089555"/>
    <x v="0"/>
    <s v="science fiction"/>
    <x v="150"/>
    <d v="2015-03-26T21:53:02"/>
    <x v="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1785.7142857142858"/>
    <n v="28"/>
    <x v="0"/>
    <s v="science fiction"/>
    <x v="151"/>
    <d v="2015-04-19T07:13:11"/>
    <x v="0"/>
    <d v="2015-06-18T07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12666.666666666666"/>
    <n v="15"/>
    <x v="0"/>
    <s v="science fiction"/>
    <x v="152"/>
    <d v="2014-08-23T19:51:40"/>
    <x v="3"/>
    <d v="2014-09-22T19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39.27576601671308"/>
    <n v="35.9"/>
    <x v="0"/>
    <s v="science fiction"/>
    <x v="153"/>
    <d v="2014-10-21T08:04:04"/>
    <x v="3"/>
    <d v="2014-12-02T09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7.5"/>
    <n v="13.333333333333334"/>
    <x v="0"/>
    <s v="science fiction"/>
    <x v="154"/>
    <d v="2015-04-21T07:08:15"/>
    <x v="0"/>
    <d v="2015-06-03T07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16666.666666666668"/>
    <n v="20.25"/>
    <x v="0"/>
    <s v="science fiction"/>
    <x v="155"/>
    <d v="2015-06-13T07:25:35"/>
    <x v="0"/>
    <d v="2015-07-23T07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19.607843137254903"/>
    <n v="119"/>
    <x v="0"/>
    <s v="science fiction"/>
    <x v="156"/>
    <d v="2014-06-03T20:59:56"/>
    <x v="3"/>
    <d v="2014-08-02T20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374.375"/>
    <n v="4"/>
    <x v="0"/>
    <s v="science fiction"/>
    <x v="157"/>
    <d v="2016-01-27T15:52:52"/>
    <x v="2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09-21T19:50:28"/>
    <x v="3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50000"/>
    <n v="10"/>
    <x v="0"/>
    <s v="science fiction"/>
    <x v="159"/>
    <d v="2016-05-24T04:25:45"/>
    <x v="2"/>
    <d v="2016-07-03T04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6-16T15:54:51"/>
    <x v="0"/>
    <d v="2015-08-15T15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0000"/>
    <n v="5"/>
    <x v="0"/>
    <s v="drama"/>
    <x v="161"/>
    <d v="2014-06-02T10:29:55"/>
    <x v="3"/>
    <d v="2014-07-02T10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6.4367816091954024"/>
    <n v="43.5"/>
    <x v="0"/>
    <s v="drama"/>
    <x v="162"/>
    <d v="2014-07-14T21:02:36"/>
    <x v="3"/>
    <d v="2014-08-16T17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08-27T17:04:14"/>
    <x v="0"/>
    <d v="2015-09-30T18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87.5"/>
    <n v="91.428571428571431"/>
    <x v="0"/>
    <s v="drama"/>
    <x v="164"/>
    <d v="2014-07-21T12:18:21"/>
    <x v="3"/>
    <d v="2014-09-19T12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5-12-13T09:48:44"/>
    <x v="2"/>
    <d v="2016-01-12T09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1.6666666666666667"/>
    <n v="3000"/>
    <x v="0"/>
    <s v="drama"/>
    <x v="166"/>
    <d v="2016-12-16T19:49:22"/>
    <x v="1"/>
    <d v="2017-01-15T19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0000"/>
    <n v="5.5"/>
    <x v="0"/>
    <s v="drama"/>
    <x v="167"/>
    <d v="2015-06-05T16:15:35"/>
    <x v="0"/>
    <d v="2015-08-04T16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24.615384615384617"/>
    <n v="108.33333333333333"/>
    <x v="0"/>
    <s v="drama"/>
    <x v="168"/>
    <d v="2015-02-17T14:02:50"/>
    <x v="0"/>
    <d v="2015-03-19T13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4.4642857142857144"/>
    <n v="56"/>
    <x v="0"/>
    <s v="drama"/>
    <x v="169"/>
    <d v="2014-09-18T06:07:39"/>
    <x v="3"/>
    <d v="2014-10-18T06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0.76923076923077"/>
    <n v="32.5"/>
    <x v="0"/>
    <s v="drama"/>
    <x v="170"/>
    <d v="2015-07-31T17:28:03"/>
    <x v="0"/>
    <d v="2015-08-29T23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50000"/>
    <n v="1"/>
    <x v="0"/>
    <s v="drama"/>
    <x v="171"/>
    <d v="2016-06-12T22:20:14"/>
    <x v="2"/>
    <d v="2016-08-11T22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2-12T03:28:43"/>
    <x v="0"/>
    <d v="2015-03-19T02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1-29T07:45:08"/>
    <x v="0"/>
    <d v="2015-02-28T07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3-09T12:12:56"/>
    <x v="0"/>
    <d v="2015-05-08T12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15.420200462606013"/>
    <n v="49.884615384615387"/>
    <x v="0"/>
    <s v="drama"/>
    <x v="175"/>
    <d v="2014-08-04T12:40:11"/>
    <x v="3"/>
    <d v="2014-08-29T12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7-06T13:46:39"/>
    <x v="0"/>
    <d v="2015-08-05T13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2.5"/>
    <n v="25.714285714285715"/>
    <x v="0"/>
    <s v="drama"/>
    <x v="177"/>
    <d v="2015-03-06T19:08:46"/>
    <x v="0"/>
    <d v="2015-03-23T18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0-27T16:55:45"/>
    <x v="0"/>
    <d v="2015-11-26T17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5"/>
    <n v="100"/>
    <x v="0"/>
    <s v="drama"/>
    <x v="179"/>
    <d v="2016-02-02T19:55:55"/>
    <x v="2"/>
    <d v="2016-03-03T19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2.9925187032418954"/>
    <n v="30.846153846153847"/>
    <x v="0"/>
    <s v="drama"/>
    <x v="180"/>
    <d v="2015-03-04T17:47:23"/>
    <x v="0"/>
    <d v="2015-04-13T13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4.7409972299168972"/>
    <n v="180.5"/>
    <x v="0"/>
    <s v="drama"/>
    <x v="181"/>
    <d v="2015-05-23T11:48:15"/>
    <x v="0"/>
    <d v="2015-06-22T11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6-12-07T18:17:12"/>
    <x v="1"/>
    <d v="2017-01-06T18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2.788933511825078"/>
    <n v="373.5"/>
    <x v="0"/>
    <s v="drama"/>
    <x v="183"/>
    <d v="2014-10-27T13:26:50"/>
    <x v="3"/>
    <d v="2014-11-26T14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29.411764705882351"/>
    <n v="25.5"/>
    <x v="0"/>
    <s v="drama"/>
    <x v="184"/>
    <d v="2014-07-05T12:59:22"/>
    <x v="3"/>
    <d v="2014-08-31T21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18.181818181818183"/>
    <n v="220"/>
    <x v="0"/>
    <s v="drama"/>
    <x v="185"/>
    <d v="2016-07-19T15:52:19"/>
    <x v="2"/>
    <d v="2016-08-18T15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2-01T13:30:34"/>
    <x v="1"/>
    <d v="2017-03-03T14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6.25"/>
    <n v="160"/>
    <x v="0"/>
    <s v="drama"/>
    <x v="187"/>
    <d v="2015-06-26T23:37:37"/>
    <x v="0"/>
    <d v="2015-07-21T00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8-05T22:23:35"/>
    <x v="3"/>
    <d v="2014-09-04T22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1449.2753623188405"/>
    <n v="69"/>
    <x v="0"/>
    <s v="drama"/>
    <x v="189"/>
    <d v="2016-07-05T10:34:37"/>
    <x v="2"/>
    <d v="2016-09-03T10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240"/>
    <n v="50"/>
    <x v="0"/>
    <s v="drama"/>
    <x v="190"/>
    <d v="2016-06-06T09:37:26"/>
    <x v="2"/>
    <d v="2016-06-16T09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20"/>
    <n v="83.333333333333329"/>
    <x v="0"/>
    <s v="drama"/>
    <x v="191"/>
    <d v="2015-08-23T04:35:38"/>
    <x v="0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58823.529411764706"/>
    <n v="5.666666666666667"/>
    <x v="0"/>
    <s v="drama"/>
    <x v="192"/>
    <d v="2014-09-17T13:00:32"/>
    <x v="3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09-29T16:26:06"/>
    <x v="3"/>
    <d v="2014-11-28T17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833.33333333333337"/>
    <n v="1"/>
    <x v="0"/>
    <s v="drama"/>
    <x v="194"/>
    <d v="2016-01-06T17:55:31"/>
    <x v="2"/>
    <d v="2016-03-06T17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5-11T10:05:32"/>
    <x v="0"/>
    <d v="2015-07-10T10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2.3890784982935154"/>
    <n v="77.10526315789474"/>
    <x v="0"/>
    <s v="drama"/>
    <x v="196"/>
    <d v="2015-09-12T07:01:38"/>
    <x v="0"/>
    <d v="2015-10-10T15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9.5419847328244281"/>
    <n v="32.75"/>
    <x v="0"/>
    <s v="drama"/>
    <x v="197"/>
    <d v="2017-01-06T14:21:40"/>
    <x v="1"/>
    <d v="2017-02-17T15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89.605734767025083"/>
    <n v="46.5"/>
    <x v="0"/>
    <s v="drama"/>
    <x v="198"/>
    <d v="2014-09-05T03:12:02"/>
    <x v="3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8-01T20:58:22"/>
    <x v="2"/>
    <d v="2016-08-31T20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3.8178867996563901"/>
    <n v="87.308333333333337"/>
    <x v="0"/>
    <s v="drama"/>
    <x v="200"/>
    <d v="2014-08-15T20:00:03"/>
    <x v="3"/>
    <d v="2014-09-14T20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1.7105263157894737"/>
    <n v="54.285714285714285"/>
    <x v="0"/>
    <s v="drama"/>
    <x v="201"/>
    <d v="2015-01-19T13:38:49"/>
    <x v="0"/>
    <d v="2015-02-08T13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09-08T16:16:04"/>
    <x v="0"/>
    <d v="2015-10-08T14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.3512064343163539"/>
    <n v="93.25"/>
    <x v="0"/>
    <s v="drama"/>
    <x v="203"/>
    <d v="2014-11-30T14:21:04"/>
    <x v="0"/>
    <d v="2015-01-29T14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1.9715440475799297"/>
    <n v="117.68368136117556"/>
    <x v="0"/>
    <s v="drama"/>
    <x v="204"/>
    <d v="2016-07-05T08:00:03"/>
    <x v="2"/>
    <d v="2016-08-04T08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6.1538461538461542"/>
    <n v="76.470588235294116"/>
    <x v="0"/>
    <s v="drama"/>
    <x v="205"/>
    <d v="2015-09-01T09:10:22"/>
    <x v="0"/>
    <d v="2015-10-06T09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7-15T18:06:23"/>
    <x v="2"/>
    <d v="2016-08-05T18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6.572769953051643"/>
    <n v="163.84615384615384"/>
    <x v="0"/>
    <s v="drama"/>
    <x v="207"/>
    <d v="2014-12-04T22:43:58"/>
    <x v="0"/>
    <d v="2015-01-03T22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1-16T02:52:47"/>
    <x v="3"/>
    <d v="2014-12-16T02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6-10T16:08:55"/>
    <x v="0"/>
    <d v="2015-07-10T16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3.9603960396039604"/>
    <n v="91.818181818181813"/>
    <x v="0"/>
    <s v="drama"/>
    <x v="210"/>
    <d v="2015-09-01T19:33:12"/>
    <x v="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2.2421524663677128"/>
    <n v="185.83333333333334"/>
    <x v="0"/>
    <s v="drama"/>
    <x v="211"/>
    <d v="2015-08-19T21:50:17"/>
    <x v="0"/>
    <d v="2015-09-18T21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6300"/>
    <n v="1"/>
    <x v="0"/>
    <s v="drama"/>
    <x v="212"/>
    <d v="2016-02-16T15:08:40"/>
    <x v="2"/>
    <d v="2016-04-16T14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2500"/>
    <n v="20"/>
    <x v="0"/>
    <s v="drama"/>
    <x v="213"/>
    <d v="2015-07-17T08:15:47"/>
    <x v="0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12500"/>
    <n v="1"/>
    <x v="0"/>
    <s v="drama"/>
    <x v="214"/>
    <d v="2015-01-05T09:22:29"/>
    <x v="0"/>
    <d v="2015-03-06T09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440"/>
    <n v="10"/>
    <x v="0"/>
    <s v="drama"/>
    <x v="215"/>
    <d v="2016-01-05T23:31:22"/>
    <x v="2"/>
    <d v="2016-02-17T17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1.7953824200462347"/>
    <n v="331.53833333333336"/>
    <x v="0"/>
    <s v="drama"/>
    <x v="216"/>
    <d v="2015-03-03T17:00:37"/>
    <x v="0"/>
    <d v="2015-04-22T16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8.3731055848614258"/>
    <n v="314.28947368421052"/>
    <x v="0"/>
    <s v="drama"/>
    <x v="217"/>
    <d v="2014-11-27T09:22:29"/>
    <x v="3"/>
    <d v="2014-12-28T09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50"/>
    <n v="100"/>
    <x v="0"/>
    <s v="drama"/>
    <x v="218"/>
    <d v="2015-03-16T09:04:49"/>
    <x v="0"/>
    <d v="2015-05-15T09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5.6721497447532618"/>
    <n v="115.98684210526316"/>
    <x v="0"/>
    <s v="drama"/>
    <x v="219"/>
    <d v="2016-02-29T01:50:25"/>
    <x v="2"/>
    <d v="2016-04-01T00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38.88888888888889"/>
    <n v="120"/>
    <x v="0"/>
    <s v="drama"/>
    <x v="220"/>
    <d v="2015-07-10T09:27:10"/>
    <x v="0"/>
    <d v="2015-08-20T14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1-27T14:06:04"/>
    <x v="0"/>
    <d v="2015-03-28T13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7.6923076923076925"/>
    <n v="65"/>
    <x v="0"/>
    <s v="drama"/>
    <x v="222"/>
    <d v="2015-01-27T12:28:38"/>
    <x v="0"/>
    <d v="2015-03-26T20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4-21T19:09:10"/>
    <x v="2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5-10T23:38:46"/>
    <x v="0"/>
    <d v="2015-07-09T23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3-09T17:04:14"/>
    <x v="2"/>
    <d v="2016-04-08T16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16"/>
    <n v="125"/>
    <x v="0"/>
    <s v="drama"/>
    <x v="226"/>
    <d v="2015-04-12T09:59:04"/>
    <x v="0"/>
    <d v="2015-05-31T03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6-09T15:27:21"/>
    <x v="0"/>
    <d v="2015-07-09T15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4-02T10:28:25"/>
    <x v="0"/>
    <d v="2015-06-01T10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1-14T16:24:57"/>
    <x v="2"/>
    <d v="2016-02-13T16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250"/>
    <n v="30"/>
    <x v="0"/>
    <s v="drama"/>
    <x v="230"/>
    <d v="2015-05-05T12:39:11"/>
    <x v="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5-12-03T17:00:51"/>
    <x v="2"/>
    <d v="2016-01-02T17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6.363636363636367"/>
    <n v="15.714285714285714"/>
    <x v="0"/>
    <s v="drama"/>
    <x v="232"/>
    <d v="2015-01-28T13:49:06"/>
    <x v="0"/>
    <d v="2015-02-27T13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8-30T15:52:52"/>
    <x v="2"/>
    <d v="2016-09-29T15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2.4937655860349128"/>
    <n v="80.2"/>
    <x v="0"/>
    <s v="drama"/>
    <x v="234"/>
    <d v="2015-05-11T18:50:59"/>
    <x v="0"/>
    <d v="2015-06-20T18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6-09T15:48:17"/>
    <x v="0"/>
    <d v="2015-07-09T15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5-11-12T20:01:39"/>
    <x v="2"/>
    <d v="2016-01-04T18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00"/>
    <n v="50"/>
    <x v="0"/>
    <s v="drama"/>
    <x v="237"/>
    <d v="2016-01-08T07:51:09"/>
    <x v="2"/>
    <d v="2016-03-08T07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09T17:06:00"/>
    <x v="2"/>
    <d v="2016-12-30T03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4"/>
    <n v="50"/>
    <x v="0"/>
    <s v="drama"/>
    <x v="239"/>
    <d v="2015-10-19T20:38:50"/>
    <x v="0"/>
    <d v="2015-11-08T06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x v="0"/>
    <s v="documentary"/>
    <x v="240"/>
    <d v="2013-03-21T11:00:11"/>
    <x v="4"/>
    <d v="2013-05-05T11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0.8878048780487805"/>
    <n v="109.04255319148936"/>
    <x v="0"/>
    <s v="documentary"/>
    <x v="241"/>
    <d v="2014-11-06T10:45:04"/>
    <x v="3"/>
    <d v="2014-12-21T10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0.88135593220338981"/>
    <n v="73.019801980198025"/>
    <x v="0"/>
    <s v="documentary"/>
    <x v="242"/>
    <d v="2011-11-15T05:49:50"/>
    <x v="6"/>
    <d v="2011-12-20T05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0.97473487211478482"/>
    <n v="78.195121951219505"/>
    <x v="0"/>
    <s v="documentary"/>
    <x v="243"/>
    <d v="2014-01-22T19:08:24"/>
    <x v="3"/>
    <d v="2014-02-21T19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0.87906567876428476"/>
    <n v="47.398809523809526"/>
    <x v="0"/>
    <s v="documentary"/>
    <x v="244"/>
    <d v="2010-02-04T01:45:59"/>
    <x v="7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0.96413420748168144"/>
    <n v="54.020833333333336"/>
    <x v="0"/>
    <s v="documentary"/>
    <x v="245"/>
    <d v="2012-07-16T19:16:25"/>
    <x v="5"/>
    <d v="2012-08-15T19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0.32737510639690959"/>
    <n v="68.488789237668158"/>
    <x v="0"/>
    <s v="documentary"/>
    <x v="246"/>
    <d v="2010-10-29T02:43:25"/>
    <x v="7"/>
    <d v="2010-12-18T03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0.74571215510812827"/>
    <n v="108.14516129032258"/>
    <x v="0"/>
    <s v="documentary"/>
    <x v="247"/>
    <d v="2010-09-09T08:30:14"/>
    <x v="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0.98684592432633256"/>
    <n v="589.95205479452056"/>
    <x v="0"/>
    <s v="documentary"/>
    <x v="248"/>
    <d v="2011-11-23T12:35:09"/>
    <x v="5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0.88558271342543393"/>
    <n v="48.051063829787232"/>
    <x v="0"/>
    <s v="documentary"/>
    <x v="249"/>
    <d v="2010-06-03T16:10:20"/>
    <x v="7"/>
    <d v="2010-08-22T11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0.94711917916337807"/>
    <n v="72.482837528604122"/>
    <x v="0"/>
    <s v="documentary"/>
    <x v="250"/>
    <d v="2013-05-07T07:34:51"/>
    <x v="4"/>
    <d v="2013-06-06T07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0.79635949943117179"/>
    <n v="57.077922077922075"/>
    <x v="0"/>
    <s v="documentary"/>
    <x v="251"/>
    <d v="2012-04-14T12:54:06"/>
    <x v="5"/>
    <d v="2012-05-16T13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0.54182921543129603"/>
    <n v="85.444444444444443"/>
    <x v="0"/>
    <s v="documentary"/>
    <x v="252"/>
    <d v="2010-03-29T09:54:18"/>
    <x v="7"/>
    <d v="2010-05-31T21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0.99272005294506949"/>
    <n v="215.85714285714286"/>
    <x v="0"/>
    <s v="documentary"/>
    <x v="253"/>
    <d v="2012-01-16T09:37:15"/>
    <x v="5"/>
    <d v="2012-02-15T09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x v="0"/>
    <s v="documentary"/>
    <x v="254"/>
    <d v="2015-09-16T16:51:50"/>
    <x v="0"/>
    <d v="2015-10-16T20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x v="0"/>
    <s v="documentary"/>
    <x v="255"/>
    <d v="2011-02-14T06:38:02"/>
    <x v="6"/>
    <d v="2011-03-16T05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0.71890726096333568"/>
    <n v="65.756363636363631"/>
    <x v="0"/>
    <s v="documentary"/>
    <x v="256"/>
    <d v="2013-02-14T12:27:47"/>
    <x v="4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x v="0"/>
    <s v="documentary"/>
    <x v="257"/>
    <d v="2016-04-19T09:02:42"/>
    <x v="2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0.52317672909908963"/>
    <n v="83.345930232558146"/>
    <x v="0"/>
    <s v="documentary"/>
    <x v="258"/>
    <d v="2011-05-18T19:14:26"/>
    <x v="6"/>
    <d v="2011-06-17T19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x v="0"/>
    <s v="documentary"/>
    <x v="259"/>
    <d v="2015-03-09T11:42:49"/>
    <x v="0"/>
    <d v="2015-04-08T11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0.93984962406015038"/>
    <n v="120.90909090909091"/>
    <x v="0"/>
    <s v="documentary"/>
    <x v="260"/>
    <d v="2010-06-01T12:07:59"/>
    <x v="7"/>
    <d v="2010-07-17T03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0.93109869646182497"/>
    <n v="97.63636363636364"/>
    <x v="0"/>
    <s v="documentary"/>
    <x v="261"/>
    <d v="2012-04-18T15:15:04"/>
    <x v="5"/>
    <d v="2012-06-07T08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0.41666666666666669"/>
    <n v="41.379310344827587"/>
    <x v="0"/>
    <s v="documentary"/>
    <x v="262"/>
    <d v="2011-01-11T23:57:08"/>
    <x v="6"/>
    <d v="2011-02-25T23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x v="0"/>
    <s v="documentary"/>
    <x v="263"/>
    <d v="2012-08-28T16:54:54"/>
    <x v="5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0.84602368866328259"/>
    <n v="64.945054945054949"/>
    <x v="0"/>
    <s v="documentary"/>
    <x v="264"/>
    <d v="2012-04-11T08:53:15"/>
    <x v="5"/>
    <d v="2012-05-11T08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0.90009000900090008"/>
    <n v="95.775862068965523"/>
    <x v="0"/>
    <s v="documentary"/>
    <x v="265"/>
    <d v="2010-03-29T23:53:50"/>
    <x v="7"/>
    <d v="2010-05-10T14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0.6872852233676976"/>
    <n v="40.416666666666664"/>
    <x v="0"/>
    <s v="documentary"/>
    <x v="266"/>
    <d v="2010-01-26T22:11:47"/>
    <x v="7"/>
    <d v="2010-04-22T21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x v="0"/>
    <s v="documentary"/>
    <x v="267"/>
    <d v="2014-05-26T04:51:39"/>
    <x v="3"/>
    <d v="2014-06-25T04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0.89766606822262118"/>
    <n v="50.18018018018018"/>
    <x v="0"/>
    <s v="documentary"/>
    <x v="268"/>
    <d v="2011-09-22T21:39:38"/>
    <x v="6"/>
    <d v="2011-11-06T22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x v="0"/>
    <s v="documentary"/>
    <x v="269"/>
    <d v="2017-01-22T22:43:42"/>
    <x v="1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0.65527065527065531"/>
    <n v="57.540983606557376"/>
    <x v="0"/>
    <s v="documentary"/>
    <x v="270"/>
    <d v="2011-04-04T14:47:50"/>
    <x v="6"/>
    <d v="2011-05-24T22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0.95529231944975157"/>
    <n v="109.42160278745645"/>
    <x v="0"/>
    <s v="documentary"/>
    <x v="271"/>
    <d v="2013-12-03T20:24:21"/>
    <x v="3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0.56359090063704553"/>
    <n v="81.892461538461546"/>
    <x v="0"/>
    <s v="documentary"/>
    <x v="272"/>
    <d v="2010-02-26T15:36:31"/>
    <x v="7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x v="0"/>
    <s v="documentary"/>
    <x v="273"/>
    <d v="2011-06-03T05:57:46"/>
    <x v="6"/>
    <d v="2011-07-03T05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0.64102564102564108"/>
    <n v="55.221238938053098"/>
    <x v="0"/>
    <s v="documentary"/>
    <x v="274"/>
    <d v="2012-03-01T15:53:49"/>
    <x v="5"/>
    <d v="2012-04-05T00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0.9225517782185525"/>
    <n v="65.298192771084331"/>
    <x v="0"/>
    <s v="documentary"/>
    <x v="275"/>
    <d v="2012-10-10T18:46:06"/>
    <x v="5"/>
    <d v="2012-11-09T19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0.6775067750677507"/>
    <n v="95.225806451612897"/>
    <x v="0"/>
    <s v="documentary"/>
    <x v="276"/>
    <d v="2012-02-27T19:57:54"/>
    <x v="5"/>
    <d v="2012-04-27T18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0.90594859787032389"/>
    <n v="75.444794952681391"/>
    <x v="0"/>
    <s v="documentary"/>
    <x v="277"/>
    <d v="2015-04-23T15:23:39"/>
    <x v="0"/>
    <d v="2015-05-23T15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x v="0"/>
    <s v="documentary"/>
    <x v="278"/>
    <d v="2012-09-11T18:58:59"/>
    <x v="5"/>
    <d v="2012-10-11T18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x v="0"/>
    <s v="documentary"/>
    <x v="279"/>
    <d v="2017-01-23T23:51:36"/>
    <x v="1"/>
    <d v="2017-02-26T20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x v="0"/>
    <s v="documentary"/>
    <x v="280"/>
    <d v="2014-04-15T08:10:35"/>
    <x v="3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0.82927241146386188"/>
    <n v="83.953417721518989"/>
    <x v="0"/>
    <s v="documentary"/>
    <x v="281"/>
    <d v="2009-05-16T21:55:13"/>
    <x v="8"/>
    <d v="2009-08-10T13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0.98825079609091904"/>
    <n v="254.38547486033519"/>
    <x v="0"/>
    <s v="documentary"/>
    <x v="282"/>
    <d v="2010-01-16T16:04:52"/>
    <x v="7"/>
    <d v="2010-02-22T16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x v="0"/>
    <s v="documentary"/>
    <x v="283"/>
    <d v="2011-05-12T11:02:24"/>
    <x v="6"/>
    <d v="2011-05-31T22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x v="0"/>
    <s v="documentary"/>
    <x v="284"/>
    <d v="2011-12-27T11:43:00"/>
    <x v="5"/>
    <d v="2012-01-21T11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x v="0"/>
    <s v="documentary"/>
    <x v="285"/>
    <d v="2013-08-20T12:08:48"/>
    <x v="4"/>
    <d v="2013-09-19T12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0.91614242960972336"/>
    <n v="121.28148148148148"/>
    <x v="0"/>
    <s v="documentary"/>
    <x v="286"/>
    <d v="2013-02-08T13:35:24"/>
    <x v="4"/>
    <d v="2013-03-25T12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0.56721497447532609"/>
    <n v="91.189655172413794"/>
    <x v="0"/>
    <s v="documentary"/>
    <x v="287"/>
    <d v="2012-10-02T00:40:18"/>
    <x v="5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x v="0"/>
    <s v="documentary"/>
    <x v="288"/>
    <d v="2012-05-21T22:03:13"/>
    <x v="5"/>
    <d v="2012-06-25T22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0.95401640908223617"/>
    <n v="67.771551724137936"/>
    <x v="0"/>
    <s v="documentary"/>
    <x v="289"/>
    <d v="2013-10-03T04:57:14"/>
    <x v="4"/>
    <d v="2013-11-02T04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0.9373437760373271"/>
    <n v="28.576190476190476"/>
    <x v="0"/>
    <s v="documentary"/>
    <x v="290"/>
    <d v="2010-12-14T02:51:37"/>
    <x v="6"/>
    <d v="2011-02-02T01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0.83319446758873517"/>
    <n v="46.8828125"/>
    <x v="0"/>
    <s v="documentary"/>
    <x v="291"/>
    <d v="2013-04-12T12:27:26"/>
    <x v="4"/>
    <d v="2013-04-30T18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x v="0"/>
    <s v="documentary"/>
    <x v="292"/>
    <d v="2011-09-26T13:16:39"/>
    <x v="6"/>
    <d v="2011-10-28T21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0.98634294385432475"/>
    <n v="201.22137404580153"/>
    <x v="0"/>
    <s v="documentary"/>
    <x v="293"/>
    <d v="2014-03-21T10:01:54"/>
    <x v="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3T20:01:34"/>
    <x v="7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x v="0"/>
    <s v="documentary"/>
    <x v="295"/>
    <d v="2013-09-01T18:06:49"/>
    <x v="4"/>
    <d v="2013-10-31T18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x v="0"/>
    <s v="documentary"/>
    <x v="296"/>
    <d v="2012-08-13T05:24:43"/>
    <x v="5"/>
    <d v="2012-09-07T05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0.99364069952305245"/>
    <n v="141.74647887323943"/>
    <x v="0"/>
    <s v="documentary"/>
    <x v="297"/>
    <d v="2015-03-26T11:28:21"/>
    <x v="0"/>
    <d v="2015-04-30T21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x v="0"/>
    <s v="documentary"/>
    <x v="298"/>
    <d v="2014-03-11T05:07:28"/>
    <x v="3"/>
    <d v="2014-05-09T15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x v="0"/>
    <s v="documentary"/>
    <x v="299"/>
    <d v="2010-10-17T23:24:20"/>
    <x v="7"/>
    <d v="2010-11-17T00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x v="0"/>
    <s v="documentary"/>
    <x v="300"/>
    <d v="2011-03-24T17:02:18"/>
    <x v="6"/>
    <d v="2011-04-24T17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x v="0"/>
    <s v="documentary"/>
    <x v="301"/>
    <d v="2013-02-07T11:42:15"/>
    <x v="4"/>
    <d v="2013-03-19T10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0.99542106310969536"/>
    <n v="93.018518518518519"/>
    <x v="0"/>
    <s v="documentary"/>
    <x v="302"/>
    <d v="2012-01-25T14:33:58"/>
    <x v="5"/>
    <d v="2012-02-24T14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0.72744907856450047"/>
    <n v="50.292682926829265"/>
    <x v="0"/>
    <s v="documentary"/>
    <x v="303"/>
    <d v="2012-05-02T19:42:26"/>
    <x v="5"/>
    <d v="2012-06-01T19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0.43169121381411885"/>
    <n v="106.43243243243244"/>
    <x v="0"/>
    <s v="documentary"/>
    <x v="304"/>
    <d v="2012-07-23T20:16:37"/>
    <x v="5"/>
    <d v="2012-08-31T20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0.76726342710997442"/>
    <n v="51.719576719576722"/>
    <x v="0"/>
    <s v="documentary"/>
    <x v="305"/>
    <d v="2012-02-09T09:07:29"/>
    <x v="5"/>
    <d v="2012-03-10T09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0.34141345168999659"/>
    <n v="36.612499999999997"/>
    <x v="0"/>
    <s v="documentary"/>
    <x v="306"/>
    <d v="2013-02-28T14:05:33"/>
    <x v="4"/>
    <d v="2013-03-20T13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0.89832584728460596"/>
    <n v="42.517361111111114"/>
    <x v="0"/>
    <s v="documentary"/>
    <x v="307"/>
    <d v="2013-01-08T16:40:01"/>
    <x v="4"/>
    <d v="2013-02-07T16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0.94726870855699397"/>
    <n v="62.712871287128714"/>
    <x v="0"/>
    <s v="documentary"/>
    <x v="308"/>
    <d v="2011-01-24T10:40:10"/>
    <x v="6"/>
    <d v="2011-03-10T10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0.8407286314806165"/>
    <n v="89.957983193277315"/>
    <x v="0"/>
    <s v="documentary"/>
    <x v="309"/>
    <d v="2012-08-13T12:02:14"/>
    <x v="5"/>
    <d v="2012-09-03T12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0.96034726156978367"/>
    <n v="28.924722222222222"/>
    <x v="0"/>
    <s v="documentary"/>
    <x v="310"/>
    <d v="2011-10-04T22:23:43"/>
    <x v="6"/>
    <d v="2011-10-19T20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x v="0"/>
    <s v="documentary"/>
    <x v="311"/>
    <d v="2011-11-20T23:16:32"/>
    <x v="5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0.8938547486033519"/>
    <n v="61.301369863013697"/>
    <x v="0"/>
    <s v="documentary"/>
    <x v="312"/>
    <d v="2013-03-15T15:03:52"/>
    <x v="4"/>
    <d v="2013-04-14T15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0.95478798090424033"/>
    <n v="80.202702702702709"/>
    <x v="0"/>
    <s v="documentary"/>
    <x v="313"/>
    <d v="2010-06-27T23:28:14"/>
    <x v="7"/>
    <d v="2010-08-11T09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0.25963910164870829"/>
    <n v="32.095833333333331"/>
    <x v="0"/>
    <s v="documentary"/>
    <x v="314"/>
    <d v="2013-01-30T13:59:48"/>
    <x v="4"/>
    <d v="2013-03-01T13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0.98767383059418457"/>
    <n v="200.88888888888889"/>
    <x v="0"/>
    <s v="documentary"/>
    <x v="315"/>
    <d v="2012-07-23T12:32:14"/>
    <x v="5"/>
    <d v="2012-08-22T12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0.87894058361654748"/>
    <n v="108.01265822784811"/>
    <x v="0"/>
    <s v="documentary"/>
    <x v="316"/>
    <d v="2014-11-07T16:09:57"/>
    <x v="3"/>
    <d v="2014-12-10T22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0.99203068681591222"/>
    <n v="95.699367088607602"/>
    <x v="0"/>
    <s v="documentary"/>
    <x v="317"/>
    <d v="2013-11-11T10:14:43"/>
    <x v="4"/>
    <d v="2013-12-11T10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0.35295778624876467"/>
    <n v="49.880281690140848"/>
    <x v="0"/>
    <s v="documentary"/>
    <x v="318"/>
    <d v="2013-02-24T18:55:51"/>
    <x v="4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0.88746893858714948"/>
    <n v="110.47058823529412"/>
    <x v="0"/>
    <s v="documentary"/>
    <x v="319"/>
    <d v="2009-11-06T14:07:09"/>
    <x v="7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0.93826233814974669"/>
    <n v="134.91139240506328"/>
    <x v="0"/>
    <s v="documentary"/>
    <x v="320"/>
    <d v="2015-11-23T07:13:53"/>
    <x v="0"/>
    <d v="2015-12-22T17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0.97406211733273962"/>
    <n v="106.62314540059347"/>
    <x v="0"/>
    <s v="documentary"/>
    <x v="321"/>
    <d v="2016-10-04T04:43:06"/>
    <x v="2"/>
    <d v="2016-11-08T05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0.92668099933278969"/>
    <n v="145.04301075268816"/>
    <x v="0"/>
    <s v="documentary"/>
    <x v="322"/>
    <d v="2016-04-13T07:40:48"/>
    <x v="2"/>
    <d v="2016-05-13T07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0.81251880830574785"/>
    <n v="114.58620689655173"/>
    <x v="0"/>
    <s v="documentary"/>
    <x v="323"/>
    <d v="2016-11-23T01:42:46"/>
    <x v="2"/>
    <d v="2016-12-21T01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0.98425196850393704"/>
    <n v="105.3170731707317"/>
    <x v="0"/>
    <s v="documentary"/>
    <x v="324"/>
    <d v="2015-06-29T09:01:48"/>
    <x v="0"/>
    <d v="2015-08-01T09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0.95789110693896318"/>
    <n v="70.921195652173907"/>
    <x v="0"/>
    <s v="documentary"/>
    <x v="325"/>
    <d v="2016-11-14T22:30:33"/>
    <x v="2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x v="0"/>
    <s v="documentary"/>
    <x v="326"/>
    <d v="2017-02-09T01:33:26"/>
    <x v="1"/>
    <d v="2017-03-14T16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0.73313782991202348"/>
    <n v="160.47058823529412"/>
    <x v="0"/>
    <s v="documentary"/>
    <x v="327"/>
    <d v="2015-02-22T23:38:49"/>
    <x v="0"/>
    <d v="2015-03-22T02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x v="0"/>
    <s v="documentary"/>
    <x v="328"/>
    <d v="2015-10-01T16:43:08"/>
    <x v="0"/>
    <d v="2015-10-31T22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0.94786729857819907"/>
    <n v="63.17365269461078"/>
    <x v="0"/>
    <s v="documentary"/>
    <x v="329"/>
    <d v="2015-10-14T05:12:07"/>
    <x v="0"/>
    <d v="2015-11-06T22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0.98204264870931535"/>
    <n v="104.82352941176471"/>
    <x v="0"/>
    <s v="documentary"/>
    <x v="330"/>
    <d v="2013-04-15T06:22:43"/>
    <x v="4"/>
    <d v="2013-05-16T21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0.93804230570798741"/>
    <n v="97.356164383561648"/>
    <x v="0"/>
    <s v="documentary"/>
    <x v="331"/>
    <d v="2016-05-17T07:57:14"/>
    <x v="2"/>
    <d v="2016-06-17T07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0.88483829580144224"/>
    <n v="203.63063063063063"/>
    <x v="0"/>
    <s v="documentary"/>
    <x v="332"/>
    <d v="2015-09-16T10:19:37"/>
    <x v="0"/>
    <d v="2015-10-28T02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0.79854664510590723"/>
    <n v="188.31203007518798"/>
    <x v="0"/>
    <s v="documentary"/>
    <x v="333"/>
    <d v="2016-03-08T09:16:31"/>
    <x v="2"/>
    <d v="2016-04-07T08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0.98823994465856313"/>
    <n v="146.65217391304347"/>
    <x v="0"/>
    <s v="documentary"/>
    <x v="334"/>
    <d v="2015-04-07T10:22:37"/>
    <x v="0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0.97309673726388091"/>
    <n v="109.1875"/>
    <x v="0"/>
    <s v="documentary"/>
    <x v="335"/>
    <d v="2015-04-07T11:41:55"/>
    <x v="0"/>
    <d v="2015-05-08T16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x v="0"/>
    <s v="documentary"/>
    <x v="336"/>
    <d v="2015-10-14T08:18:38"/>
    <x v="0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0.98845159058335108"/>
    <n v="97.904838709677421"/>
    <x v="0"/>
    <s v="documentary"/>
    <x v="337"/>
    <d v="2015-02-11T21:05:08"/>
    <x v="0"/>
    <d v="2015-03-13T20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x v="0"/>
    <s v="documentary"/>
    <x v="338"/>
    <d v="2016-07-08T12:08:10"/>
    <x v="2"/>
    <d v="2016-09-02T19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0.9252120277563608"/>
    <n v="72.865168539325836"/>
    <x v="0"/>
    <s v="documentary"/>
    <x v="339"/>
    <d v="2015-03-30T12:14:28"/>
    <x v="0"/>
    <d v="2015-04-29T12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0.79985374103021167"/>
    <n v="146.34782608695653"/>
    <x v="0"/>
    <s v="documentary"/>
    <x v="340"/>
    <d v="2017-02-06T10:03:27"/>
    <x v="1"/>
    <d v="2017-03-08T15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0.93708165997322623"/>
    <n v="67.909090909090907"/>
    <x v="0"/>
    <s v="documentary"/>
    <x v="341"/>
    <d v="2014-09-12T15:06:38"/>
    <x v="3"/>
    <d v="2014-09-30T21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x v="0"/>
    <s v="documentary"/>
    <x v="342"/>
    <d v="2016-03-30T12:44:25"/>
    <x v="2"/>
    <d v="2016-04-29T12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x v="0"/>
    <s v="documentary"/>
    <x v="343"/>
    <d v="2014-10-14T11:42:25"/>
    <x v="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0.97958944967541961"/>
    <n v="119.99298245614035"/>
    <x v="0"/>
    <s v="documentary"/>
    <x v="344"/>
    <d v="2015-04-17T17:18:14"/>
    <x v="0"/>
    <d v="2015-05-31T20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0.81118881118881114"/>
    <n v="99.860335195530723"/>
    <x v="0"/>
    <s v="documentary"/>
    <x v="345"/>
    <d v="2015-04-20T16:39:50"/>
    <x v="0"/>
    <d v="2015-05-20T16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x v="0"/>
    <s v="documentary"/>
    <x v="346"/>
    <d v="2015-09-14T06:00:21"/>
    <x v="0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x v="0"/>
    <s v="documentary"/>
    <x v="347"/>
    <d v="2015-10-15T05:53:29"/>
    <x v="0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0.970873786407767"/>
    <n v="86.554621848739501"/>
    <x v="0"/>
    <s v="documentary"/>
    <x v="348"/>
    <d v="2015-07-22T08:05:16"/>
    <x v="0"/>
    <d v="2015-08-21T08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x v="0"/>
    <s v="documentary"/>
    <x v="349"/>
    <d v="2017-01-25T05:58:28"/>
    <x v="1"/>
    <d v="2017-02-24T05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0.87138375740676188"/>
    <n v="129.81900452488688"/>
    <x v="0"/>
    <s v="documentary"/>
    <x v="350"/>
    <d v="2016-08-03T19:35:09"/>
    <x v="2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0.78529194382852918"/>
    <n v="44.912863070539416"/>
    <x v="0"/>
    <s v="documentary"/>
    <x v="351"/>
    <d v="2016-02-27T17:09:14"/>
    <x v="2"/>
    <d v="2016-04-07T16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0.85792724776938911"/>
    <n v="40.755244755244753"/>
    <x v="0"/>
    <s v="documentary"/>
    <x v="352"/>
    <d v="2014-09-07T22:01:08"/>
    <x v="3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x v="0"/>
    <s v="documentary"/>
    <x v="353"/>
    <d v="2015-10-20T13:00:19"/>
    <x v="0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0.96206706981858159"/>
    <n v="125.44827586206897"/>
    <x v="0"/>
    <s v="documentary"/>
    <x v="354"/>
    <d v="2016-03-09T13:52:01"/>
    <x v="2"/>
    <d v="2016-04-08T12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0.86016220201523719"/>
    <n v="246.60606060606059"/>
    <x v="0"/>
    <s v="documentary"/>
    <x v="355"/>
    <d v="2014-10-31T01:03:14"/>
    <x v="3"/>
    <d v="2014-12-01T02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0.97378189622601086"/>
    <n v="79.401340206185566"/>
    <x v="0"/>
    <s v="documentary"/>
    <x v="356"/>
    <d v="2016-02-15T13:16:33"/>
    <x v="2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0.57471264367816088"/>
    <n v="86.138613861386133"/>
    <x v="0"/>
    <s v="documentary"/>
    <x v="357"/>
    <d v="2015-03-14T23:19:57"/>
    <x v="0"/>
    <d v="2015-04-23T23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0.97004501008846811"/>
    <n v="193.04868913857678"/>
    <x v="0"/>
    <s v="documentary"/>
    <x v="358"/>
    <d v="2016-05-17T14:38:41"/>
    <x v="2"/>
    <d v="2016-06-15T09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0.95369458128078821"/>
    <n v="84.023178807947019"/>
    <x v="0"/>
    <s v="documentary"/>
    <x v="359"/>
    <d v="2014-10-22T19:41:30"/>
    <x v="3"/>
    <d v="2014-11-13T23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0.98643649815043155"/>
    <n v="139.82758620689654"/>
    <x v="0"/>
    <s v="documentary"/>
    <x v="360"/>
    <d v="2015-06-08T15:33:00"/>
    <x v="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x v="0"/>
    <s v="documentary"/>
    <x v="361"/>
    <d v="2014-10-23T18:01:46"/>
    <x v="3"/>
    <d v="2014-11-22T19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0.80541666666666667"/>
    <n v="139.53488372093022"/>
    <x v="0"/>
    <s v="documentary"/>
    <x v="362"/>
    <d v="2014-07-16T23:03:11"/>
    <x v="3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0.98684210526315785"/>
    <n v="347.84615384615387"/>
    <x v="0"/>
    <s v="documentary"/>
    <x v="363"/>
    <d v="2010-03-18T11:52:16"/>
    <x v="7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0.90775874366189879"/>
    <n v="68.24159292035398"/>
    <x v="0"/>
    <s v="documentary"/>
    <x v="364"/>
    <d v="2014-05-21T14:37:52"/>
    <x v="3"/>
    <d v="2014-06-20T21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0.96178507309566552"/>
    <n v="239.93846153846152"/>
    <x v="0"/>
    <s v="documentary"/>
    <x v="365"/>
    <d v="2014-01-29T08:33:19"/>
    <x v="3"/>
    <d v="2014-02-28T08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0.98701298701298701"/>
    <n v="287.31343283582089"/>
    <x v="0"/>
    <s v="documentary"/>
    <x v="366"/>
    <d v="2012-04-20T13:01:58"/>
    <x v="5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x v="0"/>
    <s v="documentary"/>
    <x v="367"/>
    <d v="2013-03-22T07:51:18"/>
    <x v="4"/>
    <d v="2013-04-30T22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0.96050407253726755"/>
    <n v="81.84905660377359"/>
    <x v="0"/>
    <s v="documentary"/>
    <x v="368"/>
    <d v="2015-02-08T08:32:02"/>
    <x v="0"/>
    <d v="2015-03-15T07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x v="0"/>
    <s v="documentary"/>
    <x v="369"/>
    <d v="2011-12-16T07:14:29"/>
    <x v="5"/>
    <d v="2012-01-15T07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0.81953778069168992"/>
    <n v="709.41860465116281"/>
    <x v="0"/>
    <s v="documentary"/>
    <x v="370"/>
    <d v="2016-12-07T13:05:00"/>
    <x v="1"/>
    <d v="2017-01-06T13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x v="0"/>
    <s v="documentary"/>
    <x v="371"/>
    <d v="2012-12-18T12:25:39"/>
    <x v="4"/>
    <d v="2013-02-01T12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0.7978723404255319"/>
    <n v="41.777777777777779"/>
    <x v="0"/>
    <s v="documentary"/>
    <x v="372"/>
    <d v="2016-02-25T07:50:44"/>
    <x v="2"/>
    <d v="2016-04-05T10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0.9375"/>
    <n v="89.887640449438209"/>
    <x v="0"/>
    <s v="documentary"/>
    <x v="373"/>
    <d v="2012-06-18T15:53:18"/>
    <x v="5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0.76540375047837739"/>
    <n v="45.051724137931032"/>
    <x v="0"/>
    <s v="documentary"/>
    <x v="374"/>
    <d v="2011-08-02T15:20:31"/>
    <x v="6"/>
    <d v="2011-09-16T15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0.83333333333333337"/>
    <n v="42.857142857142854"/>
    <x v="0"/>
    <s v="documentary"/>
    <x v="375"/>
    <d v="2014-01-18T17:38:31"/>
    <x v="3"/>
    <d v="2014-03-01T11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0.94375963020030817"/>
    <n v="54.083333333333336"/>
    <x v="0"/>
    <s v="documentary"/>
    <x v="376"/>
    <d v="2016-07-25T04:51:56"/>
    <x v="2"/>
    <d v="2016-08-25T04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0.87412587412587417"/>
    <n v="103.21804511278195"/>
    <x v="0"/>
    <s v="documentary"/>
    <x v="377"/>
    <d v="2015-10-15T00:01:08"/>
    <x v="0"/>
    <d v="2015-11-14T01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0.8947211452430659"/>
    <n v="40.397590361445786"/>
    <x v="0"/>
    <s v="documentary"/>
    <x v="378"/>
    <d v="2016-01-01T07:43:28"/>
    <x v="2"/>
    <d v="2016-01-25T17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0.86147484493452786"/>
    <n v="116.85906040268456"/>
    <x v="0"/>
    <s v="documentary"/>
    <x v="379"/>
    <d v="2012-03-19T10:31:12"/>
    <x v="5"/>
    <d v="2012-05-03T10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0.70671378091872794"/>
    <n v="115.51020408163265"/>
    <x v="0"/>
    <s v="documentary"/>
    <x v="380"/>
    <d v="2015-12-29T11:16:32"/>
    <x v="2"/>
    <d v="2016-01-23T11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x v="0"/>
    <s v="documentary"/>
    <x v="381"/>
    <d v="2012-06-25T10:45:17"/>
    <x v="5"/>
    <d v="2012-07-29T23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0.39087947882736157"/>
    <n v="69.772727272727266"/>
    <x v="0"/>
    <s v="documentary"/>
    <x v="382"/>
    <d v="2012-08-23T11:01:40"/>
    <x v="5"/>
    <d v="2012-09-06T11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0.48377723970944309"/>
    <n v="43.020833333333336"/>
    <x v="0"/>
    <s v="documentary"/>
    <x v="383"/>
    <d v="2014-04-25T20:49:19"/>
    <x v="3"/>
    <d v="2014-05-18T20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0.89202087328843493"/>
    <n v="58.540469973890339"/>
    <x v="0"/>
    <s v="documentary"/>
    <x v="384"/>
    <d v="2014-12-07T12:45:47"/>
    <x v="0"/>
    <d v="2015-01-06T12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x v="0"/>
    <s v="documentary"/>
    <x v="385"/>
    <d v="2014-10-22T08:01:41"/>
    <x v="3"/>
    <d v="2014-11-21T09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0.99833610648918469"/>
    <n v="46.230769230769234"/>
    <x v="0"/>
    <s v="documentary"/>
    <x v="386"/>
    <d v="2015-07-26T16:49:51"/>
    <x v="0"/>
    <d v="2015-08-10T16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0.46731270598652169"/>
    <n v="144.69039145907473"/>
    <x v="0"/>
    <s v="documentary"/>
    <x v="387"/>
    <d v="2015-07-15T10:14:18"/>
    <x v="0"/>
    <d v="2015-08-15T00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0.79264426125554854"/>
    <n v="88.845070422535215"/>
    <x v="0"/>
    <s v="documentary"/>
    <x v="388"/>
    <d v="2016-06-27T19:49:40"/>
    <x v="2"/>
    <d v="2016-07-27T19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x v="0"/>
    <s v="documentary"/>
    <x v="389"/>
    <d v="2014-02-03T19:30:50"/>
    <x v="3"/>
    <d v="2014-03-07T16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7T18:52:52"/>
    <x v="0"/>
    <d v="2015-05-07T18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0.99393698439518929"/>
    <n v="104.25906735751295"/>
    <x v="0"/>
    <s v="documentary"/>
    <x v="391"/>
    <d v="2011-11-17T19:00:51"/>
    <x v="6"/>
    <d v="2011-12-17T18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0.9910537311833717"/>
    <n v="90.616504854368927"/>
    <x v="0"/>
    <s v="documentary"/>
    <x v="392"/>
    <d v="2011-08-08T11:12:51"/>
    <x v="6"/>
    <d v="2011-09-07T21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0.90541984318128321"/>
    <n v="157.33048433048432"/>
    <x v="0"/>
    <s v="documentary"/>
    <x v="393"/>
    <d v="2013-09-09T11:00:52"/>
    <x v="4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0.89370602776193198"/>
    <n v="105.18"/>
    <x v="0"/>
    <s v="documentary"/>
    <x v="394"/>
    <d v="2016-02-17T13:38:02"/>
    <x v="2"/>
    <d v="2016-04-17T12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x v="0"/>
    <s v="documentary"/>
    <x v="395"/>
    <d v="2012-03-22T15:49:20"/>
    <x v="5"/>
    <d v="2012-04-27T15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0.9375"/>
    <n v="81.632653061224488"/>
    <x v="0"/>
    <s v="documentary"/>
    <x v="396"/>
    <d v="2012-06-22T07:33:26"/>
    <x v="5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x v="0"/>
    <s v="documentary"/>
    <x v="397"/>
    <d v="2010-07-20T12:38:04"/>
    <x v="7"/>
    <d v="2010-08-31T21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0.7989773090444231"/>
    <n v="140.1044776119403"/>
    <x v="0"/>
    <s v="documentary"/>
    <x v="398"/>
    <d v="2015-03-15T13:02:06"/>
    <x v="0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0.9362857544122466"/>
    <n v="224.85263157894738"/>
    <x v="0"/>
    <s v="documentary"/>
    <x v="399"/>
    <d v="2016-11-13T15:01:07"/>
    <x v="2"/>
    <d v="2016-12-14T06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x v="0"/>
    <s v="documentary"/>
    <x v="400"/>
    <d v="2014-04-16T09:15:47"/>
    <x v="3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0.96327977497784456"/>
    <n v="711.04109589041093"/>
    <x v="0"/>
    <s v="documentary"/>
    <x v="401"/>
    <d v="2011-07-08T14:12:50"/>
    <x v="6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0.70596540769502292"/>
    <n v="65.883720930232556"/>
    <x v="0"/>
    <s v="documentary"/>
    <x v="402"/>
    <d v="2015-10-15T06:56:57"/>
    <x v="0"/>
    <d v="2015-11-05T07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0.95002850085502566"/>
    <n v="75.185714285714283"/>
    <x v="0"/>
    <s v="documentary"/>
    <x v="403"/>
    <d v="2011-06-24T01:27:21"/>
    <x v="6"/>
    <d v="2011-08-10T01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0.97001274873898347"/>
    <n v="133.14391143911439"/>
    <x v="0"/>
    <s v="documentary"/>
    <x v="404"/>
    <d v="2014-01-07T09:04:22"/>
    <x v="3"/>
    <d v="2014-02-05T17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0.92885375494071143"/>
    <n v="55.2"/>
    <x v="0"/>
    <s v="documentary"/>
    <x v="405"/>
    <d v="2014-02-03T20:02:19"/>
    <x v="3"/>
    <d v="2014-03-05T20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x v="0"/>
    <s v="documentary"/>
    <x v="406"/>
    <d v="2011-04-04T21:53:57"/>
    <x v="6"/>
    <d v="2011-05-08T23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0.98473658296405708"/>
    <n v="92.318181818181813"/>
    <x v="0"/>
    <s v="documentary"/>
    <x v="407"/>
    <d v="2011-09-20T14:54:10"/>
    <x v="6"/>
    <d v="2011-11-19T15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0.9858270925001561"/>
    <n v="160.16473684210527"/>
    <x v="0"/>
    <s v="documentary"/>
    <x v="408"/>
    <d v="2013-09-26T11:39:50"/>
    <x v="4"/>
    <d v="2013-11-05T12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0.73099415204678364"/>
    <n v="45.6"/>
    <x v="0"/>
    <s v="documentary"/>
    <x v="409"/>
    <d v="2016-06-22T14:42:24"/>
    <x v="2"/>
    <d v="2016-07-22T14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0.77942322681215903"/>
    <n v="183.28571428571428"/>
    <x v="0"/>
    <s v="documentary"/>
    <x v="410"/>
    <d v="2015-04-19T17:33:17"/>
    <x v="0"/>
    <d v="2015-06-18T17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0.98960910440376049"/>
    <n v="125.78838174273859"/>
    <x v="0"/>
    <s v="documentary"/>
    <x v="411"/>
    <d v="2013-11-19T22:13:24"/>
    <x v="4"/>
    <d v="2013-12-21T23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0.78839482812992745"/>
    <n v="57.654545454545456"/>
    <x v="0"/>
    <s v="documentary"/>
    <x v="412"/>
    <d v="2012-07-09T11:49:38"/>
    <x v="5"/>
    <d v="2012-07-25T11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0.95160211136718464"/>
    <n v="78.660818713450297"/>
    <x v="0"/>
    <s v="documentary"/>
    <x v="413"/>
    <d v="2012-06-19T15:03:31"/>
    <x v="5"/>
    <d v="2012-07-19T15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0.97225141896153033"/>
    <n v="91.480769230769226"/>
    <x v="0"/>
    <s v="documentary"/>
    <x v="414"/>
    <d v="2013-09-11T19:31:05"/>
    <x v="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0.97897990294113535"/>
    <n v="68.09809523809524"/>
    <x v="0"/>
    <s v="documentary"/>
    <x v="415"/>
    <d v="2014-09-22T14:26:42"/>
    <x v="3"/>
    <d v="2014-10-17T06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0.83182910902784124"/>
    <n v="48.086800000000004"/>
    <x v="0"/>
    <s v="documentary"/>
    <x v="416"/>
    <d v="2014-01-09T03:30:31"/>
    <x v="3"/>
    <d v="2014-02-08T03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0.99752992589777689"/>
    <n v="202.42307692307693"/>
    <x v="0"/>
    <s v="documentary"/>
    <x v="417"/>
    <d v="2013-03-27T17:17:40"/>
    <x v="4"/>
    <d v="2013-04-07T22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0.99370064767988642"/>
    <n v="216.75"/>
    <x v="0"/>
    <s v="documentary"/>
    <x v="418"/>
    <d v="2015-06-23T00:46:37"/>
    <x v="0"/>
    <d v="2015-07-23T00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0.99564405724953331"/>
    <n v="110.06849315068493"/>
    <x v="0"/>
    <s v="documentary"/>
    <x v="419"/>
    <d v="2013-04-30T14:13:07"/>
    <x v="4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227.58620689655172"/>
    <n v="4.833333333333333"/>
    <x v="0"/>
    <s v="animation"/>
    <x v="420"/>
    <d v="2014-02-11T23:40:31"/>
    <x v="3"/>
    <d v="2014-03-13T22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49.833887043189371"/>
    <n v="50.166666666666664"/>
    <x v="0"/>
    <s v="animation"/>
    <x v="421"/>
    <d v="2015-06-22T05:47:36"/>
    <x v="0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93.023255813953483"/>
    <n v="35.833333333333336"/>
    <x v="0"/>
    <s v="animation"/>
    <x v="422"/>
    <d v="2014-08-12T00:14:57"/>
    <x v="3"/>
    <d v="2014-09-11T00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30.718954248366"/>
    <n v="11.76923076923077"/>
    <x v="0"/>
    <s v="animation"/>
    <x v="423"/>
    <d v="2013-05-06T16:13:50"/>
    <x v="4"/>
    <d v="2013-06-05T16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14.713094654242274"/>
    <n v="40.78"/>
    <x v="0"/>
    <s v="animation"/>
    <x v="424"/>
    <d v="2012-01-26T03:01:39"/>
    <x v="5"/>
    <d v="2012-03-26T02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8333.3333333333339"/>
    <n v="3"/>
    <x v="0"/>
    <s v="animation"/>
    <x v="425"/>
    <d v="2015-09-28T14:40:04"/>
    <x v="0"/>
    <d v="2015-11-27T15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75.187969924812023"/>
    <n v="16.625"/>
    <x v="0"/>
    <s v="animation"/>
    <x v="426"/>
    <d v="2016-01-31T11:05:14"/>
    <x v="2"/>
    <d v="2016-03-01T11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08T15:49:00"/>
    <x v="0"/>
    <d v="2015-10-22T12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17.751479289940828"/>
    <n v="52"/>
    <x v="0"/>
    <s v="animation"/>
    <x v="428"/>
    <d v="2014-05-19T12:24:05"/>
    <x v="3"/>
    <d v="2014-06-16T16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09-14T15:38:02"/>
    <x v="8"/>
    <d v="2009-11-26T22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41.666666666666664"/>
    <n v="4.8"/>
    <x v="0"/>
    <s v="animation"/>
    <x v="430"/>
    <d v="2013-08-26T20:34:27"/>
    <x v="4"/>
    <d v="2013-09-10T20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7.2289156626506026"/>
    <n v="51.875"/>
    <x v="0"/>
    <s v="animation"/>
    <x v="431"/>
    <d v="2016-06-05T14:54:43"/>
    <x v="2"/>
    <d v="2016-07-05T14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.526315789473685"/>
    <n v="71.25"/>
    <x v="0"/>
    <s v="animation"/>
    <x v="432"/>
    <d v="2015-08-22T11:26:21"/>
    <x v="0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08-12T09:07:02"/>
    <x v="0"/>
    <d v="2015-10-11T09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20"/>
    <n v="62.5"/>
    <x v="0"/>
    <s v="animation"/>
    <x v="434"/>
    <d v="2013-10-29T14:01:42"/>
    <x v="4"/>
    <d v="2013-12-01T15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36666.666666666664"/>
    <n v="1"/>
    <x v="0"/>
    <s v="animation"/>
    <x v="435"/>
    <d v="2013-08-14T11:56:20"/>
    <x v="4"/>
    <d v="2013-09-13T11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01T02:41:53"/>
    <x v="4"/>
    <d v="2013-07-31T02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08-09T01:38:46"/>
    <x v="2"/>
    <d v="2016-10-08T01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10.660980810234541"/>
    <n v="170.54545454545453"/>
    <x v="0"/>
    <s v="animation"/>
    <x v="438"/>
    <d v="2015-10-19T00:15:58"/>
    <x v="0"/>
    <d v="2015-11-18T01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07T12:16:58"/>
    <x v="3"/>
    <d v="2014-10-17T12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000"/>
    <n v="5"/>
    <x v="0"/>
    <s v="animation"/>
    <x v="440"/>
    <d v="2016-02-23T17:39:13"/>
    <x v="2"/>
    <d v="2016-03-24T16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0-03T13:03:16"/>
    <x v="4"/>
    <d v="2013-11-02T13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2.5407263488267824"/>
    <n v="393.58823529411762"/>
    <x v="0"/>
    <s v="animation"/>
    <x v="442"/>
    <d v="2015-01-20T15:19:43"/>
    <x v="0"/>
    <d v="2015-02-19T15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000"/>
    <n v="5"/>
    <x v="0"/>
    <s v="animation"/>
    <x v="443"/>
    <d v="2014-01-10T18:21:41"/>
    <x v="3"/>
    <d v="2014-02-09T18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20"/>
    <n v="50"/>
    <x v="0"/>
    <s v="animation"/>
    <x v="444"/>
    <d v="2011-12-17T15:46:01"/>
    <x v="5"/>
    <d v="2012-02-15T15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0000"/>
    <n v="1"/>
    <x v="0"/>
    <s v="animation"/>
    <x v="445"/>
    <d v="2015-05-06T02:02:55"/>
    <x v="0"/>
    <d v="2015-05-21T02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13.70757180156658"/>
    <n v="47.875"/>
    <x v="0"/>
    <s v="animation"/>
    <x v="446"/>
    <d v="2015-02-01T20:00:20"/>
    <x v="0"/>
    <d v="2015-03-03T20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6000"/>
    <n v="5"/>
    <x v="0"/>
    <s v="animation"/>
    <x v="447"/>
    <d v="2013-02-26T07:19:23"/>
    <x v="4"/>
    <d v="2013-03-23T06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0.484087306426044"/>
    <n v="20.502500000000001"/>
    <x v="0"/>
    <s v="animation"/>
    <x v="448"/>
    <d v="2014-04-24T12:11:35"/>
    <x v="3"/>
    <d v="2014-05-14T12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44.444444444444443"/>
    <n v="9"/>
    <x v="0"/>
    <s v="animation"/>
    <x v="449"/>
    <d v="2013-09-17T07:38:05"/>
    <x v="4"/>
    <d v="2013-10-17T07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26.26262626262626"/>
    <n v="56.571428571428569"/>
    <x v="0"/>
    <s v="animation"/>
    <x v="450"/>
    <d v="2014-01-15T16:43:20"/>
    <x v="3"/>
    <d v="2014-02-14T16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3-12-26T11:09:51"/>
    <x v="3"/>
    <d v="2014-01-25T11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1.5625"/>
    <n v="40"/>
    <x v="0"/>
    <s v="animation"/>
    <x v="452"/>
    <d v="2015-04-13T10:53:35"/>
    <x v="0"/>
    <d v="2015-05-13T10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3649.0384615384614"/>
    <n v="13"/>
    <x v="0"/>
    <s v="animation"/>
    <x v="453"/>
    <d v="2015-02-03T13:47:59"/>
    <x v="0"/>
    <d v="2015-02-19T13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21.95121951219512"/>
    <n v="16.399999999999999"/>
    <x v="0"/>
    <s v="animation"/>
    <x v="454"/>
    <d v="2014-10-26T11:12:51"/>
    <x v="3"/>
    <d v="2014-11-26T07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1444.4444444444443"/>
    <n v="22.5"/>
    <x v="0"/>
    <s v="animation"/>
    <x v="455"/>
    <d v="2012-03-02T18:03:42"/>
    <x v="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45.70491803278688"/>
    <n v="20.333333333333332"/>
    <x v="0"/>
    <s v="animation"/>
    <x v="456"/>
    <d v="2013-09-30T10:40:01"/>
    <x v="4"/>
    <d v="2013-10-21T21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7-17T12:25:12"/>
    <x v="3"/>
    <d v="2014-08-16T12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12.180267965895249"/>
    <n v="16.755102040816325"/>
    <x v="0"/>
    <s v="animation"/>
    <x v="458"/>
    <d v="2013-04-14T10:47:40"/>
    <x v="4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1560"/>
    <n v="25"/>
    <x v="0"/>
    <s v="animation"/>
    <x v="459"/>
    <d v="2011-09-14T09:22:07"/>
    <x v="6"/>
    <d v="2011-11-13T10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340"/>
    <n v="12.5"/>
    <x v="0"/>
    <s v="animation"/>
    <x v="460"/>
    <d v="2014-04-30T07:01:15"/>
    <x v="3"/>
    <d v="2014-05-31T22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5-13T14:19:27"/>
    <x v="4"/>
    <d v="2013-06-02T14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6-10T21:02:21"/>
    <x v="6"/>
    <d v="2011-08-09T21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44"/>
    <n v="113.63636363636364"/>
    <x v="0"/>
    <s v="animation"/>
    <x v="463"/>
    <d v="2011-07-26T11:02:33"/>
    <x v="6"/>
    <d v="2011-09-24T11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1010"/>
    <n v="1"/>
    <x v="0"/>
    <s v="animation"/>
    <x v="464"/>
    <d v="2016-04-28T14:22:15"/>
    <x v="2"/>
    <d v="2016-05-18T14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3.7101449275362319"/>
    <n v="17.25"/>
    <x v="0"/>
    <s v="animation"/>
    <x v="465"/>
    <d v="2014-06-10T20:52:54"/>
    <x v="3"/>
    <d v="2014-06-26T20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31.57894736842104"/>
    <n v="15.2"/>
    <x v="0"/>
    <s v="animation"/>
    <x v="466"/>
    <d v="2012-08-08T16:37:44"/>
    <x v="5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4.6349942062572422"/>
    <n v="110.64102564102564"/>
    <x v="0"/>
    <s v="animation"/>
    <x v="467"/>
    <d v="2012-08-14T10:18:54"/>
    <x v="5"/>
    <d v="2012-09-28T10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5-11T22:01:23"/>
    <x v="5"/>
    <d v="2012-07-10T21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7-07T17:45:24"/>
    <x v="3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98.039215686274517"/>
    <n v="25.5"/>
    <x v="0"/>
    <s v="animation"/>
    <x v="470"/>
    <d v="2013-11-26T22:01:29"/>
    <x v="3"/>
    <d v="2014-01-15T22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8.4085002293227333"/>
    <n v="38.476470588235294"/>
    <x v="0"/>
    <s v="animation"/>
    <x v="471"/>
    <d v="2014-03-05T11:19:39"/>
    <x v="3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5.6737588652482271"/>
    <n v="28.2"/>
    <x v="0"/>
    <s v="animation"/>
    <x v="472"/>
    <d v="2014-07-24T16:08:38"/>
    <x v="3"/>
    <d v="2014-08-23T16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4.843205574912893"/>
    <n v="61.5"/>
    <x v="0"/>
    <s v="animation"/>
    <x v="473"/>
    <d v="2014-08-18T10:45:19"/>
    <x v="3"/>
    <d v="2014-09-17T10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300"/>
    <n v="1"/>
    <x v="0"/>
    <s v="animation"/>
    <x v="474"/>
    <d v="2017-01-18T01:53:49"/>
    <x v="1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4-05T20:04:03"/>
    <x v="0"/>
    <d v="2015-05-05T20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44.837657110131474"/>
    <n v="39.569274193548388"/>
    <x v="0"/>
    <s v="animation"/>
    <x v="476"/>
    <d v="2014-04-28T17:24:01"/>
    <x v="3"/>
    <d v="2014-06-02T21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3-19T14:02:14"/>
    <x v="5"/>
    <d v="2012-05-18T14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3-02T15:51:49"/>
    <x v="0"/>
    <d v="2015-04-01T14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.0712530712530715"/>
    <n v="88.8"/>
    <x v="0"/>
    <s v="animation"/>
    <x v="479"/>
    <d v="2014-09-22T03:47:15"/>
    <x v="3"/>
    <d v="2014-11-21T04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5.1519835136527563"/>
    <n v="55.457142857142856"/>
    <x v="0"/>
    <s v="animation"/>
    <x v="480"/>
    <d v="2013-07-10T06:00:15"/>
    <x v="4"/>
    <d v="2013-08-09T06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16.393442622950818"/>
    <n v="87.142857142857139"/>
    <x v="0"/>
    <s v="animation"/>
    <x v="481"/>
    <d v="2012-09-10T10:08:09"/>
    <x v="5"/>
    <d v="2012-10-10T10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000"/>
    <n v="10"/>
    <x v="0"/>
    <s v="animation"/>
    <x v="482"/>
    <d v="2016-03-18T15:31:30"/>
    <x v="2"/>
    <d v="2016-04-14T08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1.9920318725099602"/>
    <n v="51.224489795918366"/>
    <x v="0"/>
    <s v="animation"/>
    <x v="483"/>
    <d v="2012-11-29T22:44:32"/>
    <x v="4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536.91275167785238"/>
    <n v="13.545454545454545"/>
    <x v="0"/>
    <s v="animation"/>
    <x v="484"/>
    <d v="2015-09-25T16:32:52"/>
    <x v="0"/>
    <d v="2015-11-05T17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4.5647569876644765"/>
    <n v="66.520080000000007"/>
    <x v="0"/>
    <s v="animation"/>
    <x v="485"/>
    <d v="2013-04-17T06:08:19"/>
    <x v="4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11000"/>
    <n v="50"/>
    <x v="0"/>
    <s v="animation"/>
    <x v="486"/>
    <d v="2014-05-02T16:37:19"/>
    <x v="3"/>
    <d v="2014-06-01T16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0-26T08:16:34"/>
    <x v="2"/>
    <d v="2016-12-25T09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6-12-09T19:18:20"/>
    <x v="1"/>
    <d v="2017-01-08T19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348.82325581395349"/>
    <n v="71.666666666666671"/>
    <x v="0"/>
    <s v="animation"/>
    <x v="489"/>
    <d v="2011-12-05T05:33:36"/>
    <x v="5"/>
    <d v="2012-01-05T05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7-23T17:14:45"/>
    <x v="5"/>
    <d v="2012-08-22T17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5-12-28T17:34:59"/>
    <x v="2"/>
    <d v="2016-01-27T17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08-13T18:50:30"/>
    <x v="2"/>
    <d v="2016-10-12T18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4-20T11:25:38"/>
    <x v="0"/>
    <d v="2015-05-20T11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645.16129032258061"/>
    <n v="10.333333333333334"/>
    <x v="0"/>
    <s v="animation"/>
    <x v="494"/>
    <d v="2014-06-09T13:56:05"/>
    <x v="3"/>
    <d v="2014-07-02T21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6-16T13:51:45"/>
    <x v="0"/>
    <d v="2015-07-16T13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60000"/>
    <n v="1"/>
    <x v="0"/>
    <s v="animation"/>
    <x v="496"/>
    <d v="2013-12-12T16:21:14"/>
    <x v="3"/>
    <d v="2014-02-10T16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49.33333333333334"/>
    <n v="10"/>
    <x v="0"/>
    <s v="animation"/>
    <x v="497"/>
    <d v="2014-11-01T18:54:25"/>
    <x v="3"/>
    <d v="2014-12-24T23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21.74615898463594"/>
    <n v="136.09090909090909"/>
    <x v="0"/>
    <s v="animation"/>
    <x v="498"/>
    <d v="2011-11-11T12:17:29"/>
    <x v="6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.471204188481675"/>
    <n v="73.461538461538467"/>
    <x v="0"/>
    <s v="animation"/>
    <x v="499"/>
    <d v="2009-08-18T15:29:28"/>
    <x v="8"/>
    <d v="2009-10-12T14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0.232558139534884"/>
    <n v="53.75"/>
    <x v="0"/>
    <s v="animation"/>
    <x v="500"/>
    <d v="2010-03-10T15:15:51"/>
    <x v="7"/>
    <d v="2010-05-08T16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6-08T23:37:31"/>
    <x v="6"/>
    <d v="2011-07-08T23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86.956521739130437"/>
    <n v="57.5"/>
    <x v="0"/>
    <s v="animation"/>
    <x v="502"/>
    <d v="2012-02-17T07:17:05"/>
    <x v="5"/>
    <d v="2012-03-18T06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57.017543859649123"/>
    <n v="12.666666666666666"/>
    <x v="0"/>
    <s v="animation"/>
    <x v="503"/>
    <d v="2014-12-18T06:38:23"/>
    <x v="0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73.134328358208961"/>
    <n v="67"/>
    <x v="0"/>
    <s v="animation"/>
    <x v="504"/>
    <d v="2012-02-10T17:36:27"/>
    <x v="5"/>
    <d v="2012-04-10T16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230.76923076923077"/>
    <n v="3.7142857142857144"/>
    <x v="0"/>
    <s v="animation"/>
    <x v="505"/>
    <d v="2015-11-09T20:21:26"/>
    <x v="0"/>
    <d v="2015-12-24T20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800"/>
    <n v="250"/>
    <x v="0"/>
    <s v="animation"/>
    <x v="506"/>
    <d v="2013-07-11T07:15:20"/>
    <x v="4"/>
    <d v="2013-08-10T07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1.25"/>
    <n v="64"/>
    <x v="0"/>
    <s v="animation"/>
    <x v="507"/>
    <d v="2012-09-04T17:00:57"/>
    <x v="5"/>
    <d v="2012-10-19T17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25"/>
    <n v="133.33333333333334"/>
    <x v="0"/>
    <s v="animation"/>
    <x v="508"/>
    <d v="2012-03-26T18:35:01"/>
    <x v="5"/>
    <d v="2012-05-25T08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500"/>
    <n v="10"/>
    <x v="0"/>
    <s v="animation"/>
    <x v="509"/>
    <d v="2015-05-29T09:09:30"/>
    <x v="0"/>
    <d v="2015-06-28T09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1-30T22:13:59"/>
    <x v="2"/>
    <d v="2016-02-29T22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3.333333333333336"/>
    <n v="30"/>
    <x v="0"/>
    <s v="animation"/>
    <x v="511"/>
    <d v="2013-03-07T01:16:22"/>
    <x v="4"/>
    <d v="2013-04-06T00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727.27272727272725"/>
    <n v="5.5"/>
    <x v="0"/>
    <s v="animation"/>
    <x v="512"/>
    <d v="2016-10-06T11:48:47"/>
    <x v="2"/>
    <d v="2016-11-20T12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7.181844297615628"/>
    <n v="102.38235294117646"/>
    <x v="0"/>
    <s v="animation"/>
    <x v="513"/>
    <d v="2016-07-01T09:41:45"/>
    <x v="2"/>
    <d v="2016-08-15T01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0"/>
    <n v="16.666666666666668"/>
    <x v="0"/>
    <s v="animation"/>
    <x v="514"/>
    <d v="2014-07-10T08:44:07"/>
    <x v="3"/>
    <d v="2014-08-09T08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3.9349316457750194"/>
    <n v="725.02941176470586"/>
    <x v="0"/>
    <s v="animation"/>
    <x v="515"/>
    <d v="2015-11-19T05:46:41"/>
    <x v="0"/>
    <d v="2015-12-29T05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3-28T12:41:20"/>
    <x v="0"/>
    <d v="2015-05-27T12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73.170731707317074"/>
    <n v="68.333333333333329"/>
    <x v="0"/>
    <s v="animation"/>
    <x v="517"/>
    <d v="2017-01-03T08:46:01"/>
    <x v="1"/>
    <d v="2017-02-02T08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8-07T08:47:04"/>
    <x v="0"/>
    <d v="2015-09-06T08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4.3703568827385286"/>
    <n v="39.228571428571428"/>
    <x v="0"/>
    <s v="animation"/>
    <x v="519"/>
    <d v="2012-11-05T03:23:41"/>
    <x v="5"/>
    <d v="2012-12-05T03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0.97943192948090108"/>
    <n v="150.14705882352942"/>
    <x v="1"/>
    <s v="plays"/>
    <x v="520"/>
    <d v="2015-11-10T10:51:01"/>
    <x v="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0.95565749235474007"/>
    <n v="93.428571428571431"/>
    <x v="1"/>
    <s v="plays"/>
    <x v="521"/>
    <d v="2016-10-02T20:13:39"/>
    <x v="2"/>
    <d v="2016-10-31T22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0.87209302325581395"/>
    <n v="110.96774193548387"/>
    <x v="1"/>
    <s v="plays"/>
    <x v="522"/>
    <d v="2016-02-29T18:58:45"/>
    <x v="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0.82918739635157546"/>
    <n v="71.785714285714292"/>
    <x v="1"/>
    <s v="plays"/>
    <x v="523"/>
    <d v="2015-08-21T21:11:16"/>
    <x v="0"/>
    <d v="2015-09-20T21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0.92019297761301933"/>
    <n v="29.258076923076924"/>
    <x v="1"/>
    <s v="plays"/>
    <x v="524"/>
    <d v="2016-05-02T11:12:49"/>
    <x v="2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3:37:21"/>
    <x v="3"/>
    <d v="2014-09-13T03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0.8771929824561403"/>
    <n v="74.347826086956516"/>
    <x v="1"/>
    <s v="plays"/>
    <x v="526"/>
    <d v="2015-07-07T08:12:24"/>
    <x v="0"/>
    <d v="2015-08-07T11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0.99157164105106599"/>
    <n v="63.829113924050631"/>
    <x v="1"/>
    <s v="plays"/>
    <x v="527"/>
    <d v="2017-01-17T22:56:06"/>
    <x v="1"/>
    <d v="2017-02-17T10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0.86466165413533835"/>
    <n v="44.333333333333336"/>
    <x v="1"/>
    <s v="plays"/>
    <x v="528"/>
    <d v="2015-05-31T16:05:07"/>
    <x v="0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0.76677316293929709"/>
    <n v="86.944444444444443"/>
    <x v="1"/>
    <s v="plays"/>
    <x v="529"/>
    <d v="2016-12-20T18:44:54"/>
    <x v="1"/>
    <d v="2017-01-10T23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0.92779291553133514"/>
    <n v="126.55172413793103"/>
    <x v="1"/>
    <s v="plays"/>
    <x v="530"/>
    <d v="2015-06-02T08:11:08"/>
    <x v="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1T19:33:49"/>
    <x v="2"/>
    <d v="2016-12-17T00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0.81135902636916835"/>
    <n v="71.242774566473983"/>
    <x v="1"/>
    <s v="plays"/>
    <x v="532"/>
    <d v="2016-04-12T18:10:08"/>
    <x v="2"/>
    <d v="2016-05-12T18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0.99800399201596801"/>
    <n v="117.88235294117646"/>
    <x v="1"/>
    <s v="plays"/>
    <x v="533"/>
    <d v="2016-04-22T04:26:05"/>
    <x v="2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0.95541401273885351"/>
    <n v="327.08333333333331"/>
    <x v="1"/>
    <s v="plays"/>
    <x v="534"/>
    <d v="2015-09-23T13:27:50"/>
    <x v="0"/>
    <d v="2015-11-01T17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0.97560975609756095"/>
    <n v="34.745762711864408"/>
    <x v="1"/>
    <s v="plays"/>
    <x v="535"/>
    <d v="2016-12-07T07:05:05"/>
    <x v="1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0.8456117873158232"/>
    <n v="100.06410256410257"/>
    <x v="1"/>
    <s v="plays"/>
    <x v="536"/>
    <d v="2015-06-24T02:16:47"/>
    <x v="0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0.82987551867219922"/>
    <n v="40.847457627118644"/>
    <x v="1"/>
    <s v="plays"/>
    <x v="537"/>
    <d v="2015-10-05T12:26:31"/>
    <x v="0"/>
    <d v="2015-11-04T13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0.33066596124594932"/>
    <n v="252.01666666666668"/>
    <x v="1"/>
    <s v="plays"/>
    <x v="538"/>
    <d v="2016-04-13T13:04:23"/>
    <x v="2"/>
    <d v="2016-05-13T13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0.99360120821906917"/>
    <n v="25.161000000000001"/>
    <x v="1"/>
    <s v="plays"/>
    <x v="539"/>
    <d v="2016-06-13T19:11:47"/>
    <x v="2"/>
    <d v="2016-07-04T19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15000"/>
    <n v="1"/>
    <x v="2"/>
    <s v="web"/>
    <x v="540"/>
    <d v="2015-01-05T13:36:46"/>
    <x v="0"/>
    <d v="2015-02-04T13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80"/>
    <n v="25"/>
    <x v="2"/>
    <s v="web"/>
    <x v="541"/>
    <d v="2015-09-28T19:07:14"/>
    <x v="0"/>
    <d v="2015-10-28T19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250000"/>
    <n v="1"/>
    <x v="2"/>
    <s v="web"/>
    <x v="542"/>
    <d v="2016-03-04T11:41:56"/>
    <x v="2"/>
    <d v="2016-05-03T10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14.28571428571428"/>
    <n v="35"/>
    <x v="2"/>
    <s v="web"/>
    <x v="543"/>
    <d v="2014-10-01T20:12:42"/>
    <x v="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83.333333333333329"/>
    <n v="3"/>
    <x v="2"/>
    <s v="web"/>
    <x v="544"/>
    <d v="2016-06-04T09:46:00"/>
    <x v="2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3.6517674554484372"/>
    <n v="402.70588235294116"/>
    <x v="2"/>
    <s v="web"/>
    <x v="545"/>
    <d v="2015-10-06T08:13:09"/>
    <x v="0"/>
    <d v="2015-11-15T09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1153.8461538461538"/>
    <n v="26"/>
    <x v="2"/>
    <s v="web"/>
    <x v="546"/>
    <d v="2015-09-02T10:01:55"/>
    <x v="0"/>
    <d v="2015-10-17T10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1-11T10:42:44"/>
    <x v="2"/>
    <d v="2016-02-10T10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1111.1111111111111"/>
    <n v="9"/>
    <x v="2"/>
    <s v="web"/>
    <x v="548"/>
    <d v="2015-09-29T15:40:48"/>
    <x v="0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6.764705882352942"/>
    <n v="8.5"/>
    <x v="2"/>
    <s v="web"/>
    <x v="549"/>
    <d v="2015-06-08T09:17:02"/>
    <x v="0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42.85714285714286"/>
    <n v="8.75"/>
    <x v="2"/>
    <s v="web"/>
    <x v="550"/>
    <d v="2017-01-18T10:17:25"/>
    <x v="1"/>
    <d v="2017-01-30T23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19.836022216344883"/>
    <n v="135.03571428571428"/>
    <x v="2"/>
    <s v="web"/>
    <x v="551"/>
    <d v="2015-06-18T00:37:04"/>
    <x v="0"/>
    <d v="2015-08-01T11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5-11-10T08:48:16"/>
    <x v="2"/>
    <d v="2016-01-09T08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203.2520325203252"/>
    <n v="20.5"/>
    <x v="2"/>
    <s v="web"/>
    <x v="553"/>
    <d v="2014-10-15T11:16:31"/>
    <x v="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2.7330508474576272"/>
    <n v="64.36363636363636"/>
    <x v="2"/>
    <s v="web"/>
    <x v="554"/>
    <d v="2014-09-19T10:26:12"/>
    <x v="3"/>
    <d v="2014-10-19T10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5-13T02:29:03"/>
    <x v="2"/>
    <d v="2016-06-12T02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40"/>
    <n v="200"/>
    <x v="2"/>
    <s v="web"/>
    <x v="556"/>
    <d v="2015-12-07T14:38:37"/>
    <x v="2"/>
    <d v="2016-01-06T14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09.80966325036603"/>
    <n v="68.3"/>
    <x v="2"/>
    <s v="web"/>
    <x v="557"/>
    <d v="2016-11-02T16:36:43"/>
    <x v="2"/>
    <d v="2016-12-02T17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2-22T15:11:45"/>
    <x v="0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4800"/>
    <n v="50"/>
    <x v="2"/>
    <s v="web"/>
    <x v="559"/>
    <d v="2015-11-13T00:47:40"/>
    <x v="0"/>
    <d v="2015-12-13T00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8333.3333333333339"/>
    <n v="4"/>
    <x v="2"/>
    <s v="web"/>
    <x v="560"/>
    <d v="2014-11-17T12:30:45"/>
    <x v="3"/>
    <d v="2014-12-17T12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272.72727272727275"/>
    <n v="27.5"/>
    <x v="2"/>
    <s v="web"/>
    <x v="561"/>
    <d v="2015-09-21T09:48:33"/>
    <x v="0"/>
    <d v="2015-10-26T09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1-18T03:20:15"/>
    <x v="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1102.9411764705883"/>
    <n v="34"/>
    <x v="2"/>
    <s v="web"/>
    <x v="563"/>
    <d v="2015-01-17T19:40:47"/>
    <x v="0"/>
    <d v="2015-02-16T19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18000"/>
    <n v="1"/>
    <x v="2"/>
    <s v="web"/>
    <x v="564"/>
    <d v="2016-02-11T16:37:55"/>
    <x v="2"/>
    <d v="2016-03-12T16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6-10T12:50:49"/>
    <x v="0"/>
    <d v="2015-07-10T12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5000"/>
    <n v="1"/>
    <x v="2"/>
    <s v="web"/>
    <x v="566"/>
    <d v="2016-06-14T10:25:33"/>
    <x v="2"/>
    <d v="2016-07-14T10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4-12-02T14:13:14"/>
    <x v="0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00"/>
    <n v="49"/>
    <x v="2"/>
    <s v="web"/>
    <x v="568"/>
    <d v="2015-12-10T16:07:03"/>
    <x v="2"/>
    <d v="2016-01-16T05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25"/>
    <n v="20"/>
    <x v="2"/>
    <s v="web"/>
    <x v="569"/>
    <d v="2015-12-02T14:20:12"/>
    <x v="2"/>
    <d v="2016-01-01T14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598.5915492957746"/>
    <n v="142"/>
    <x v="2"/>
    <s v="web"/>
    <x v="570"/>
    <d v="2016-01-19T13:09:29"/>
    <x v="2"/>
    <d v="2016-02-18T13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235.84905660377359"/>
    <n v="53"/>
    <x v="2"/>
    <s v="web"/>
    <x v="571"/>
    <d v="2015-07-07T13:35:23"/>
    <x v="0"/>
    <d v="2015-07-26T21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0-05T11:11:28"/>
    <x v="0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256.90173410404623"/>
    <n v="38.444444444444443"/>
    <x v="2"/>
    <s v="web"/>
    <x v="573"/>
    <d v="2014-11-19T19:12:11"/>
    <x v="0"/>
    <d v="2015-01-17T19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39.75"/>
    <n v="20"/>
    <x v="2"/>
    <s v="web"/>
    <x v="574"/>
    <d v="2016-09-19T04:38:27"/>
    <x v="2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231.66023166023166"/>
    <n v="64.75"/>
    <x v="2"/>
    <s v="web"/>
    <x v="575"/>
    <d v="2015-05-14T10:37:23"/>
    <x v="0"/>
    <d v="2015-06-13T10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80000"/>
    <n v="1"/>
    <x v="2"/>
    <s v="web"/>
    <x v="576"/>
    <d v="2015-01-27T05:19:12"/>
    <x v="0"/>
    <d v="2015-03-28T04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500"/>
    <n v="10"/>
    <x v="2"/>
    <s v="web"/>
    <x v="577"/>
    <d v="2016-03-21T08:08:22"/>
    <x v="2"/>
    <d v="2016-05-20T08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8928.5714285714294"/>
    <n v="2"/>
    <x v="2"/>
    <s v="web"/>
    <x v="578"/>
    <d v="2015-08-14T07:53:13"/>
    <x v="0"/>
    <d v="2015-09-07T07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68.571428571428569"/>
    <n v="35"/>
    <x v="2"/>
    <s v="web"/>
    <x v="579"/>
    <d v="2014-11-25T14:27:03"/>
    <x v="3"/>
    <d v="2014-12-25T14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000"/>
    <n v="1"/>
    <x v="2"/>
    <s v="web"/>
    <x v="580"/>
    <d v="2016-08-23T15:47:47"/>
    <x v="2"/>
    <d v="2016-09-22T15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7-02T18:18:24"/>
    <x v="0"/>
    <d v="2015-08-01T18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2-20T11:45:19"/>
    <x v="0"/>
    <d v="2015-03-15T12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9000"/>
    <n v="1"/>
    <x v="2"/>
    <s v="web"/>
    <x v="583"/>
    <d v="2015-02-17T16:31:27"/>
    <x v="0"/>
    <d v="2015-03-19T15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00"/>
    <n v="5"/>
    <x v="2"/>
    <s v="web"/>
    <x v="584"/>
    <d v="2015-02-14T11:11:56"/>
    <x v="0"/>
    <d v="2015-03-16T10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0-06T03:22:57"/>
    <x v="0"/>
    <d v="2015-11-30T18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78.57142857142858"/>
    <n v="14"/>
    <x v="2"/>
    <s v="web"/>
    <x v="586"/>
    <d v="2015-01-16T14:30:07"/>
    <x v="0"/>
    <d v="2015-02-15T14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11.009174311926605"/>
    <n v="389.28571428571428"/>
    <x v="2"/>
    <s v="web"/>
    <x v="587"/>
    <d v="2015-03-17T12:10:33"/>
    <x v="0"/>
    <d v="2015-04-16T12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29.900332225913623"/>
    <n v="150.5"/>
    <x v="2"/>
    <s v="web"/>
    <x v="588"/>
    <d v="2016-09-18T12:28:06"/>
    <x v="2"/>
    <d v="2016-11-17T13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7500"/>
    <n v="1"/>
    <x v="2"/>
    <s v="web"/>
    <x v="589"/>
    <d v="2015-06-23T08:44:59"/>
    <x v="0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22.421524663677129"/>
    <n v="24.777777777777779"/>
    <x v="2"/>
    <s v="web"/>
    <x v="590"/>
    <d v="2016-01-08T07:18:51"/>
    <x v="2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1639.344262295082"/>
    <n v="30.5"/>
    <x v="2"/>
    <s v="web"/>
    <x v="591"/>
    <d v="2015-06-22T07:02:10"/>
    <x v="0"/>
    <d v="2015-07-22T07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0"/>
    <n v="250"/>
    <x v="2"/>
    <s v="web"/>
    <x v="592"/>
    <d v="2014-11-02T23:34:20"/>
    <x v="3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4.3478260869565215"/>
    <n v="16.428571428571427"/>
    <x v="2"/>
    <s v="web"/>
    <x v="593"/>
    <d v="2015-03-07T10:15:45"/>
    <x v="0"/>
    <d v="2015-04-06T09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961.53846153846155"/>
    <n v="13"/>
    <x v="2"/>
    <s v="web"/>
    <x v="594"/>
    <d v="2016-03-17T12:43:26"/>
    <x v="2"/>
    <d v="2016-04-16T12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234.74178403755869"/>
    <n v="53.25"/>
    <x v="2"/>
    <s v="web"/>
    <x v="595"/>
    <d v="2015-03-19T19:40:38"/>
    <x v="0"/>
    <d v="2015-05-03T19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3333.3333333333335"/>
    <n v="3"/>
    <x v="2"/>
    <s v="web"/>
    <x v="596"/>
    <d v="2016-10-03T15:31:32"/>
    <x v="2"/>
    <d v="2016-11-02T15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375"/>
    <n v="10"/>
    <x v="2"/>
    <s v="web"/>
    <x v="597"/>
    <d v="2016-06-24T10:55:35"/>
    <x v="2"/>
    <d v="2016-07-31T10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2.9411764705882355"/>
    <n v="121.42857142857143"/>
    <x v="2"/>
    <s v="web"/>
    <x v="598"/>
    <d v="2014-11-04T18:03:01"/>
    <x v="3"/>
    <d v="2014-12-04T18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1612.9032258064517"/>
    <n v="15.5"/>
    <x v="2"/>
    <s v="web"/>
    <x v="599"/>
    <d v="2015-02-12T13:30:02"/>
    <x v="0"/>
    <d v="2015-03-08T09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50"/>
    <n v="100"/>
    <x v="2"/>
    <s v="web"/>
    <x v="600"/>
    <d v="2015-03-10T13:09:22"/>
    <x v="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71.428571428571431"/>
    <n v="23.333333333333332"/>
    <x v="2"/>
    <s v="web"/>
    <x v="601"/>
    <d v="2014-11-26T14:35:39"/>
    <x v="3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5-19T13:03:35"/>
    <x v="0"/>
    <d v="2015-06-18T13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25.422867021456902"/>
    <n v="45.386153846153846"/>
    <x v="2"/>
    <s v="web"/>
    <x v="603"/>
    <d v="2014-07-15T09:20:23"/>
    <x v="3"/>
    <d v="2014-08-14T09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7-28T18:50:56"/>
    <x v="3"/>
    <d v="2014-08-27T18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8.167938931297712"/>
    <n v="16.375"/>
    <x v="2"/>
    <s v="web"/>
    <x v="605"/>
    <d v="2015-07-09T02:35:08"/>
    <x v="0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500"/>
    <n v="10"/>
    <x v="2"/>
    <s v="web"/>
    <x v="606"/>
    <d v="2015-04-08T09:36:49"/>
    <x v="0"/>
    <d v="2015-05-24T09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0-23T13:48:56"/>
    <x v="0"/>
    <d v="2015-11-22T14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02.6694045174538"/>
    <n v="292.2"/>
    <x v="2"/>
    <s v="web"/>
    <x v="608"/>
    <d v="2015-05-16T16:06:20"/>
    <x v="0"/>
    <d v="2015-06-15T16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56"/>
    <n v="5"/>
    <x v="2"/>
    <s v="web"/>
    <x v="609"/>
    <d v="2015-10-29T18:49:04"/>
    <x v="0"/>
    <d v="2015-11-28T19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3-23T13:56:26"/>
    <x v="0"/>
    <d v="2015-04-22T13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5-11-20T07:27:17"/>
    <x v="2"/>
    <d v="2016-01-19T07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8-02T18:45:46"/>
    <x v="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4.6809174598221253"/>
    <n v="105.93388429752066"/>
    <x v="2"/>
    <s v="web"/>
    <x v="613"/>
    <d v="2015-08-31T05:55:20"/>
    <x v="0"/>
    <d v="2015-09-30T22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5-24T19:29:00"/>
    <x v="2"/>
    <d v="2016-06-23T19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8-25T20:55:59"/>
    <x v="0"/>
    <d v="2015-09-24T20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1-26T03:01:47"/>
    <x v="1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3.333333333333336"/>
    <n v="20"/>
    <x v="2"/>
    <s v="web"/>
    <x v="617"/>
    <d v="2015-03-24T02:14:03"/>
    <x v="0"/>
    <d v="2015-05-08T02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1-09T13:26:43"/>
    <x v="0"/>
    <d v="2015-12-09T13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2500000"/>
    <n v="1"/>
    <x v="2"/>
    <s v="web"/>
    <x v="619"/>
    <d v="2014-09-26T09:36:30"/>
    <x v="3"/>
    <d v="2014-11-25T10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00"/>
    <n v="300"/>
    <x v="2"/>
    <s v="web"/>
    <x v="620"/>
    <d v="2014-07-11T11:12:18"/>
    <x v="3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95.785440613026822"/>
    <n v="87"/>
    <x v="2"/>
    <s v="web"/>
    <x v="621"/>
    <d v="2016-06-07T17:42:17"/>
    <x v="2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17.595307917888562"/>
    <n v="37.888888888888886"/>
    <x v="2"/>
    <s v="web"/>
    <x v="622"/>
    <d v="2016-06-11T12:35:38"/>
    <x v="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4-27T18:13:17"/>
    <x v="0"/>
    <d v="2015-05-27T18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4-14T17:44:01"/>
    <x v="0"/>
    <d v="2015-05-14T17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2-24T15:29:37"/>
    <x v="1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5.7537399309551205"/>
    <n v="111.41025641025641"/>
    <x v="2"/>
    <s v="web"/>
    <x v="626"/>
    <d v="2015-07-13T07:25:39"/>
    <x v="0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5000"/>
    <n v="90"/>
    <x v="2"/>
    <s v="web"/>
    <x v="627"/>
    <d v="2016-01-15T01:21:51"/>
    <x v="2"/>
    <d v="2016-03-14T17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6-13T10:37:37"/>
    <x v="3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571.42857142857144"/>
    <n v="116.66666666666667"/>
    <x v="2"/>
    <s v="web"/>
    <x v="629"/>
    <d v="2016-04-14T09:18:28"/>
    <x v="2"/>
    <d v="2016-05-14T09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1199.9000000000001"/>
    <n v="10"/>
    <x v="2"/>
    <s v="web"/>
    <x v="630"/>
    <d v="2015-08-07T08:52:01"/>
    <x v="0"/>
    <d v="2015-09-05T23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72.463768115942031"/>
    <n v="76.666666666666671"/>
    <x v="2"/>
    <s v="web"/>
    <x v="631"/>
    <d v="2016-04-29T12:32:09"/>
    <x v="2"/>
    <d v="2016-05-28T12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0-26T09:49:25"/>
    <x v="0"/>
    <d v="2015-11-25T10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8.0321285140562253"/>
    <n v="49.8"/>
    <x v="2"/>
    <s v="web"/>
    <x v="633"/>
    <d v="2016-05-17T01:11:02"/>
    <x v="2"/>
    <d v="2016-06-17T17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5000"/>
    <n v="1"/>
    <x v="2"/>
    <s v="web"/>
    <x v="634"/>
    <d v="2015-01-27T16:17:09"/>
    <x v="0"/>
    <d v="2015-02-26T16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12500"/>
    <n v="2"/>
    <x v="2"/>
    <s v="web"/>
    <x v="635"/>
    <d v="2015-03-12T20:12:42"/>
    <x v="0"/>
    <d v="2015-04-11T20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500"/>
    <n v="4"/>
    <x v="2"/>
    <s v="web"/>
    <x v="636"/>
    <d v="2015-05-07T04:55:50"/>
    <x v="0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1-27T17:05:18"/>
    <x v="1"/>
    <d v="2017-02-25T17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11111.111111111111"/>
    <n v="3"/>
    <x v="2"/>
    <s v="web"/>
    <x v="638"/>
    <d v="2017-01-24T08:14:22"/>
    <x v="1"/>
    <d v="2017-03-25T07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1000000"/>
    <n v="1"/>
    <x v="2"/>
    <s v="web"/>
    <x v="639"/>
    <d v="2014-08-14T07:59:55"/>
    <x v="3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0.69306930693069302"/>
    <n v="50.5"/>
    <x v="2"/>
    <s v="wearables"/>
    <x v="640"/>
    <d v="2016-11-09T04:05:15"/>
    <x v="2"/>
    <d v="2016-11-24T17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0.83919018147487678"/>
    <n v="151.31746031746033"/>
    <x v="2"/>
    <s v="wearables"/>
    <x v="641"/>
    <d v="2015-07-14T07:40:48"/>
    <x v="0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6.8470405379035051E-2"/>
    <n v="134.3592456301748"/>
    <x v="2"/>
    <s v="wearables"/>
    <x v="642"/>
    <d v="2015-07-14T09:37:54"/>
    <x v="0"/>
    <d v="2015-08-19T09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0.94510812036897018"/>
    <n v="174.02631578947367"/>
    <x v="2"/>
    <s v="wearables"/>
    <x v="643"/>
    <d v="2015-04-06T09:24:35"/>
    <x v="0"/>
    <d v="2015-05-31T09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0.33320236259134411"/>
    <n v="73.486268364348675"/>
    <x v="2"/>
    <s v="wearables"/>
    <x v="644"/>
    <d v="2014-09-16T09:58:59"/>
    <x v="3"/>
    <d v="2014-10-28T19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0.35880875493362036"/>
    <n v="23.518987341772153"/>
    <x v="2"/>
    <s v="wearables"/>
    <x v="645"/>
    <d v="2016-07-12T18:37:54"/>
    <x v="2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0.75828665131136197"/>
    <n v="39.074444444444445"/>
    <x v="2"/>
    <s v="wearables"/>
    <x v="646"/>
    <d v="2014-07-12T14:27:47"/>
    <x v="3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0.93414292386735176"/>
    <n v="125.94117647058823"/>
    <x v="2"/>
    <s v="wearables"/>
    <x v="647"/>
    <d v="2016-02-16T12:25:49"/>
    <x v="2"/>
    <d v="2016-03-17T11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0.78850139677390285"/>
    <n v="1644"/>
    <x v="2"/>
    <s v="wearables"/>
    <x v="648"/>
    <d v="2014-09-09T10:38:28"/>
    <x v="3"/>
    <d v="2014-10-14T10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0.71448985424406974"/>
    <n v="42.670731707317074"/>
    <x v="2"/>
    <s v="wearables"/>
    <x v="649"/>
    <d v="2014-08-26T15:53:33"/>
    <x v="3"/>
    <d v="2014-09-16T15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0.88967971530249113"/>
    <n v="35.125"/>
    <x v="2"/>
    <s v="wearables"/>
    <x v="650"/>
    <d v="2014-10-19T18:53:04"/>
    <x v="3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0.99474773197517108"/>
    <n v="239.35238095238094"/>
    <x v="2"/>
    <s v="wearables"/>
    <x v="651"/>
    <d v="2014-11-12T18:25:11"/>
    <x v="3"/>
    <d v="2014-12-12T18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0.99535500995355009"/>
    <n v="107.64285714285714"/>
    <x v="2"/>
    <s v="wearables"/>
    <x v="652"/>
    <d v="2016-11-01T10:34:10"/>
    <x v="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0.70698358384118321"/>
    <n v="95.830623306233065"/>
    <x v="2"/>
    <s v="wearables"/>
    <x v="653"/>
    <d v="2015-07-14T08:50:40"/>
    <x v="0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0.37412314886983633"/>
    <n v="31.663376110562684"/>
    <x v="2"/>
    <s v="wearables"/>
    <x v="654"/>
    <d v="2015-06-08T16:58:33"/>
    <x v="0"/>
    <d v="2015-07-08T16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0.68079312398944769"/>
    <n v="42.886861313868614"/>
    <x v="2"/>
    <s v="wearables"/>
    <x v="655"/>
    <d v="2015-02-10T16:58:32"/>
    <x v="0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0.4682524817381532"/>
    <n v="122.73563218390805"/>
    <x v="2"/>
    <s v="wearables"/>
    <x v="656"/>
    <d v="2016-02-17T13:18:39"/>
    <x v="2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0.79554494828957834"/>
    <n v="190.45454545454547"/>
    <x v="2"/>
    <s v="wearables"/>
    <x v="657"/>
    <d v="2015-11-23T14:17:52"/>
    <x v="0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0.95728534976969215"/>
    <n v="109.33695652173913"/>
    <x v="2"/>
    <s v="wearables"/>
    <x v="658"/>
    <d v="2015-06-23T21:51:29"/>
    <x v="0"/>
    <d v="2015-07-26T12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0.99436526350679488"/>
    <n v="143.66666666666666"/>
    <x v="2"/>
    <s v="wearables"/>
    <x v="659"/>
    <d v="2015-07-24T08:14:55"/>
    <x v="0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2.701111837802486"/>
    <n v="84.944444444444443"/>
    <x v="2"/>
    <s v="wearables"/>
    <x v="660"/>
    <d v="2014-10-10T11:47:59"/>
    <x v="3"/>
    <d v="2014-11-09T12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05.26315789473684"/>
    <n v="10.555555555555555"/>
    <x v="2"/>
    <s v="wearables"/>
    <x v="661"/>
    <d v="2016-09-23T09:29:19"/>
    <x v="2"/>
    <d v="2016-10-23T09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250"/>
    <n v="39"/>
    <x v="2"/>
    <s v="wearables"/>
    <x v="662"/>
    <d v="2014-12-17T04:30:47"/>
    <x v="0"/>
    <d v="2015-01-16T04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285.71428571428572"/>
    <n v="100"/>
    <x v="2"/>
    <s v="wearables"/>
    <x v="663"/>
    <d v="2015-06-18T14:14:16"/>
    <x v="0"/>
    <d v="2015-07-18T14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13.274336283185841"/>
    <n v="31.172413793103448"/>
    <x v="2"/>
    <s v="wearables"/>
    <x v="664"/>
    <d v="2015-03-14T09:59:35"/>
    <x v="0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5.3648068669527893"/>
    <n v="155.33333333333334"/>
    <x v="2"/>
    <s v="wearables"/>
    <x v="665"/>
    <d v="2016-11-14T11:04:21"/>
    <x v="1"/>
    <d v="2017-01-13T11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25000"/>
    <n v="2"/>
    <x v="2"/>
    <s v="wearables"/>
    <x v="666"/>
    <d v="2014-07-18T13:58:18"/>
    <x v="3"/>
    <d v="2014-08-17T13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9.9800399201596814"/>
    <n v="178.92857142857142"/>
    <x v="2"/>
    <s v="wearables"/>
    <x v="667"/>
    <d v="2016-09-19T02:57:43"/>
    <x v="2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21.92982456140351"/>
    <n v="27.36"/>
    <x v="2"/>
    <s v="wearables"/>
    <x v="668"/>
    <d v="2015-03-27T13:57:02"/>
    <x v="0"/>
    <d v="2015-05-11T13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4.6495408578402886"/>
    <n v="1536.25"/>
    <x v="2"/>
    <s v="wearables"/>
    <x v="669"/>
    <d v="2016-06-06T09:00:58"/>
    <x v="2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3.4156893999772286"/>
    <n v="84.99677419354839"/>
    <x v="2"/>
    <s v="wearables"/>
    <x v="670"/>
    <d v="2016-05-16T11:02:00"/>
    <x v="2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2.5363544132566789"/>
    <n v="788.5333333333333"/>
    <x v="2"/>
    <s v="wearables"/>
    <x v="671"/>
    <d v="2014-12-11T10:37:32"/>
    <x v="0"/>
    <d v="2015-01-13T22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4.6236360273719255"/>
    <n v="50.29767441860465"/>
    <x v="2"/>
    <s v="wearables"/>
    <x v="672"/>
    <d v="2014-11-30T23:16:04"/>
    <x v="3"/>
    <d v="2014-12-31T22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487.80487804878049"/>
    <n v="68.333333333333329"/>
    <x v="2"/>
    <s v="wearables"/>
    <x v="673"/>
    <d v="2014-07-18T14:10:17"/>
    <x v="3"/>
    <d v="2014-09-01T14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3333.3333333333335"/>
    <n v="7.5"/>
    <x v="2"/>
    <s v="wearables"/>
    <x v="674"/>
    <d v="2014-06-12T20:47:07"/>
    <x v="3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6.7340067340067344"/>
    <n v="34.269230769230766"/>
    <x v="2"/>
    <s v="wearables"/>
    <x v="675"/>
    <d v="2014-12-02T16:20:04"/>
    <x v="0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67.980965329707686"/>
    <n v="61.291666666666664"/>
    <x v="2"/>
    <s v="wearables"/>
    <x v="676"/>
    <d v="2015-01-08T12:26:21"/>
    <x v="0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3.9086929330831768"/>
    <n v="133.25"/>
    <x v="2"/>
    <s v="wearables"/>
    <x v="677"/>
    <d v="2016-05-14T03:41:35"/>
    <x v="2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26.173285198555956"/>
    <n v="65.17647058823529"/>
    <x v="2"/>
    <s v="wearables"/>
    <x v="678"/>
    <d v="2016-04-21T03:02:18"/>
    <x v="2"/>
    <d v="2016-05-21T03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6.4574600657074885"/>
    <n v="93.90425531914893"/>
    <x v="2"/>
    <s v="wearables"/>
    <x v="679"/>
    <d v="2016-07-05T10:41:49"/>
    <x v="2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3.859215807347947"/>
    <n v="150.65116279069767"/>
    <x v="2"/>
    <s v="wearables"/>
    <x v="680"/>
    <d v="2014-08-13T06:02:11"/>
    <x v="3"/>
    <d v="2014-09-17T06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2500"/>
    <n v="1"/>
    <x v="2"/>
    <s v="wearables"/>
    <x v="681"/>
    <d v="2016-09-26T13:20:04"/>
    <x v="2"/>
    <d v="2016-10-26T13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943.39622641509436"/>
    <n v="13.25"/>
    <x v="2"/>
    <s v="wearables"/>
    <x v="682"/>
    <d v="2017-02-12T12:22:02"/>
    <x v="1"/>
    <d v="2017-03-14T11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17.4496644295302"/>
    <n v="99.333333333333329"/>
    <x v="2"/>
    <s v="wearables"/>
    <x v="683"/>
    <d v="2016-09-21T15:36:04"/>
    <x v="2"/>
    <d v="2016-10-31T15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13.362284950726574"/>
    <n v="177.39259259259259"/>
    <x v="2"/>
    <s v="wearables"/>
    <x v="684"/>
    <d v="2014-06-19T05:21:31"/>
    <x v="3"/>
    <d v="2014-07-24T21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3.6166365280289332"/>
    <n v="55.3"/>
    <x v="2"/>
    <s v="wearables"/>
    <x v="685"/>
    <d v="2014-11-28T14:47:52"/>
    <x v="0"/>
    <d v="2015-01-12T14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7-04T10:09:30"/>
    <x v="0"/>
    <d v="2015-08-03T10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28.169014084507044"/>
    <n v="591.66666666666663"/>
    <x v="2"/>
    <s v="wearables"/>
    <x v="687"/>
    <d v="2016-12-07T12:00:53"/>
    <x v="1"/>
    <d v="2017-02-05T12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1.3700506918755995"/>
    <n v="405.5"/>
    <x v="2"/>
    <s v="wearables"/>
    <x v="688"/>
    <d v="2015-09-14T20:30:53"/>
    <x v="0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1.7346429887898698"/>
    <n v="343.14732142857144"/>
    <x v="2"/>
    <s v="wearables"/>
    <x v="689"/>
    <d v="2016-11-01T10:01:37"/>
    <x v="2"/>
    <d v="2016-12-07T22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8.1037277147487838"/>
    <n v="72.588235294117652"/>
    <x v="2"/>
    <s v="wearables"/>
    <x v="690"/>
    <d v="2016-07-28T09:14:01"/>
    <x v="2"/>
    <d v="2016-09-09T00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92.30769230769232"/>
    <n v="26"/>
    <x v="2"/>
    <s v="wearables"/>
    <x v="691"/>
    <d v="2015-06-02T18:40:46"/>
    <x v="0"/>
    <d v="2015-06-30T18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15.313935681470138"/>
    <n v="6.4975124378109452"/>
    <x v="2"/>
    <s v="wearables"/>
    <x v="692"/>
    <d v="2016-11-22T03:01:03"/>
    <x v="2"/>
    <d v="2016-12-22T03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2.8298149301035713"/>
    <n v="119.38513513513513"/>
    <x v="2"/>
    <s v="wearables"/>
    <x v="693"/>
    <d v="2015-03-31T13:23:47"/>
    <x v="0"/>
    <d v="2015-04-30T13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254.23728813559322"/>
    <n v="84.285714285714292"/>
    <x v="2"/>
    <s v="wearables"/>
    <x v="694"/>
    <d v="2017-01-02T09:55:59"/>
    <x v="1"/>
    <d v="2017-02-01T09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94.339622641509436"/>
    <n v="90.857142857142861"/>
    <x v="2"/>
    <s v="wearables"/>
    <x v="695"/>
    <d v="2014-10-01T06:30:20"/>
    <x v="3"/>
    <d v="2014-10-31T06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175000"/>
    <n v="1"/>
    <x v="2"/>
    <s v="wearables"/>
    <x v="696"/>
    <d v="2014-06-25T16:15:02"/>
    <x v="3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2.1561017680034498"/>
    <n v="20.342105263157894"/>
    <x v="2"/>
    <s v="wearables"/>
    <x v="697"/>
    <d v="2016-01-19T06:33:09"/>
    <x v="2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6.4977257959714096"/>
    <n v="530.68965517241384"/>
    <x v="2"/>
    <s v="wearables"/>
    <x v="698"/>
    <d v="2014-08-15T16:20:45"/>
    <x v="3"/>
    <d v="2014-09-17T20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1.2132667169021305"/>
    <n v="120.39184269662923"/>
    <x v="2"/>
    <s v="wearables"/>
    <x v="699"/>
    <d v="2013-10-16T05:39:08"/>
    <x v="4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7.220843672456574"/>
    <n v="13"/>
    <x v="2"/>
    <s v="wearables"/>
    <x v="700"/>
    <d v="2016-12-11T10:31:21"/>
    <x v="1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3.7593984962406015"/>
    <n v="291.33333333333331"/>
    <x v="2"/>
    <s v="wearables"/>
    <x v="701"/>
    <d v="2014-06-23T09:54:40"/>
    <x v="3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.2453413125458401"/>
    <n v="124.9191891891892"/>
    <x v="2"/>
    <s v="wearables"/>
    <x v="702"/>
    <d v="2016-10-25T11:26:27"/>
    <x v="2"/>
    <d v="2016-11-24T12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17.921146953405017"/>
    <n v="119.57142857142857"/>
    <x v="2"/>
    <s v="wearables"/>
    <x v="703"/>
    <d v="2016-12-07T16:49:09"/>
    <x v="1"/>
    <d v="2017-01-31T17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14.34511434511434"/>
    <n v="120.25"/>
    <x v="2"/>
    <s v="wearables"/>
    <x v="704"/>
    <d v="2016-12-21T22:37:48"/>
    <x v="1"/>
    <d v="2017-02-19T22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02.35414534288638"/>
    <n v="195.4"/>
    <x v="2"/>
    <s v="wearables"/>
    <x v="705"/>
    <d v="2016-12-22T05:47:58"/>
    <x v="1"/>
    <d v="2017-01-21T05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1-02T17:53:03"/>
    <x v="2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1.266987885359955"/>
    <n v="117.69868421052631"/>
    <x v="2"/>
    <s v="wearables"/>
    <x v="707"/>
    <d v="2016-11-22T09:55:27"/>
    <x v="1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4.5264229942288106"/>
    <n v="23.948509485094849"/>
    <x v="2"/>
    <s v="wearables"/>
    <x v="708"/>
    <d v="2014-07-15T07:56:40"/>
    <x v="3"/>
    <d v="2014-09-13T07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245.90163934426229"/>
    <n v="30.5"/>
    <x v="2"/>
    <s v="wearables"/>
    <x v="709"/>
    <d v="2014-11-04T18:59:19"/>
    <x v="3"/>
    <d v="2014-12-04T18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7-17T17:38:22"/>
    <x v="3"/>
    <d v="2014-08-19T18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2.9593678790210411"/>
    <n v="99.973372781065095"/>
    <x v="2"/>
    <s v="wearables"/>
    <x v="711"/>
    <d v="2016-11-04T05:01:08"/>
    <x v="2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461.90476190476193"/>
    <n v="26.25"/>
    <x v="2"/>
    <s v="wearables"/>
    <x v="712"/>
    <d v="2016-01-15T10:20:32"/>
    <x v="2"/>
    <d v="2016-02-14T10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25.62814070351759"/>
    <n v="199"/>
    <x v="2"/>
    <s v="wearables"/>
    <x v="713"/>
    <d v="2016-05-06T06:42:12"/>
    <x v="2"/>
    <d v="2016-06-05T06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6.6696309470875947"/>
    <n v="80.321428571428569"/>
    <x v="2"/>
    <s v="wearables"/>
    <x v="714"/>
    <d v="2016-12-30T12:54:42"/>
    <x v="1"/>
    <d v="2017-02-28T12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19.798416126709864"/>
    <n v="115.75"/>
    <x v="2"/>
    <s v="wearables"/>
    <x v="715"/>
    <d v="2015-09-25T20:10:40"/>
    <x v="0"/>
    <d v="2015-11-04T21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9.79020979020979"/>
    <n v="44.6875"/>
    <x v="2"/>
    <s v="wearables"/>
    <x v="716"/>
    <d v="2014-10-28T09:48:27"/>
    <x v="3"/>
    <d v="2014-11-30T18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27.86885245901641"/>
    <n v="76.25"/>
    <x v="2"/>
    <s v="wearables"/>
    <x v="717"/>
    <d v="2014-08-06T14:30:02"/>
    <x v="3"/>
    <d v="2014-09-05T14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33.33333333333334"/>
    <n v="22.5"/>
    <x v="2"/>
    <s v="wearables"/>
    <x v="718"/>
    <d v="2017-01-17T14:17:27"/>
    <x v="1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77.319587628865975"/>
    <n v="19.399999999999999"/>
    <x v="2"/>
    <s v="wearables"/>
    <x v="719"/>
    <d v="2016-02-08T18:57:56"/>
    <x v="2"/>
    <d v="2016-02-22T18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0.69469835466179164"/>
    <n v="66.707317073170728"/>
    <x v="3"/>
    <s v="nonfiction"/>
    <x v="720"/>
    <d v="2012-01-01T09:34:51"/>
    <x v="5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0.81893538400079902"/>
    <n v="84.142857142857139"/>
    <x v="3"/>
    <s v="nonfiction"/>
    <x v="721"/>
    <d v="2014-06-17T07:43:27"/>
    <x v="3"/>
    <d v="2014-08-01T07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0.75743804156819972"/>
    <n v="215.72549019607843"/>
    <x v="3"/>
    <s v="nonfiction"/>
    <x v="722"/>
    <d v="2012-03-09T13:19:38"/>
    <x v="5"/>
    <d v="2012-04-08T12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0.91424392027793011"/>
    <n v="54.69"/>
    <x v="3"/>
    <s v="nonfiction"/>
    <x v="723"/>
    <d v="2015-06-29T13:35:49"/>
    <x v="0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0.94812278460952915"/>
    <n v="51.62944055944056"/>
    <x v="3"/>
    <s v="nonfiction"/>
    <x v="724"/>
    <d v="2011-05-31T09:19:23"/>
    <x v="6"/>
    <d v="2011-06-30T09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0.99651220727453915"/>
    <n v="143.35714285714286"/>
    <x v="3"/>
    <s v="nonfiction"/>
    <x v="725"/>
    <d v="2015-11-13T09:01:52"/>
    <x v="0"/>
    <d v="2015-12-13T09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0.98619329388560162"/>
    <n v="72.428571428571431"/>
    <x v="3"/>
    <s v="nonfiction"/>
    <x v="726"/>
    <d v="2013-03-12T19:01:27"/>
    <x v="4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0.64302774205401436"/>
    <n v="36.530201342281877"/>
    <x v="3"/>
    <s v="nonfiction"/>
    <x v="727"/>
    <d v="2012-12-03T18:29:09"/>
    <x v="4"/>
    <d v="2013-01-14T15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0.94727469071481352"/>
    <n v="60.903461538461535"/>
    <x v="3"/>
    <s v="nonfiction"/>
    <x v="728"/>
    <d v="2011-07-07T14:05:57"/>
    <x v="6"/>
    <d v="2011-08-21T14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0.76540375047837739"/>
    <n v="43.55"/>
    <x v="3"/>
    <s v="nonfiction"/>
    <x v="729"/>
    <d v="2012-07-20T22:27:41"/>
    <x v="5"/>
    <d v="2012-09-18T22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0.7564868749527196"/>
    <n v="99.766037735849054"/>
    <x v="3"/>
    <s v="nonfiction"/>
    <x v="730"/>
    <d v="2011-11-07T11:53:11"/>
    <x v="6"/>
    <d v="2011-12-07T11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0.79365079365079361"/>
    <n v="88.732394366197184"/>
    <x v="3"/>
    <s v="nonfiction"/>
    <x v="731"/>
    <d v="2011-12-02T13:05:47"/>
    <x v="5"/>
    <d v="2012-01-22T00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0.625"/>
    <n v="4.9230769230769234"/>
    <x v="3"/>
    <s v="nonfiction"/>
    <x v="732"/>
    <d v="2013-07-31T04:11:01"/>
    <x v="4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0.83001328021248344"/>
    <n v="17.822485207100591"/>
    <x v="3"/>
    <s v="nonfiction"/>
    <x v="733"/>
    <d v="2013-11-20T04:04:52"/>
    <x v="4"/>
    <d v="2013-12-20T04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0.79662605435801315"/>
    <n v="187.19298245614036"/>
    <x v="3"/>
    <s v="nonfiction"/>
    <x v="734"/>
    <d v="2015-04-07T21:57:00"/>
    <x v="0"/>
    <d v="2015-05-08T23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0.87407710475907086"/>
    <n v="234.80786026200875"/>
    <x v="3"/>
    <s v="nonfiction"/>
    <x v="735"/>
    <d v="2014-11-02T18:42:26"/>
    <x v="3"/>
    <d v="2014-12-03T18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0.31732040546496254"/>
    <n v="105.04629629629629"/>
    <x v="3"/>
    <s v="nonfiction"/>
    <x v="736"/>
    <d v="2013-11-01T11:37:20"/>
    <x v="4"/>
    <d v="2013-11-20T22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0.81699346405228757"/>
    <n v="56.666666666666664"/>
    <x v="3"/>
    <s v="nonfiction"/>
    <x v="737"/>
    <d v="2014-01-28T00:36:27"/>
    <x v="3"/>
    <d v="2014-02-14T14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0.93691442848219864"/>
    <n v="39.048780487804876"/>
    <x v="3"/>
    <s v="nonfiction"/>
    <x v="738"/>
    <d v="2014-10-31T08:29:54"/>
    <x v="3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0.63157894736842102"/>
    <n v="68.345323741007192"/>
    <x v="3"/>
    <s v="nonfiction"/>
    <x v="739"/>
    <d v="2014-07-09T06:03:49"/>
    <x v="3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0.93109869646182497"/>
    <n v="169.57894736842104"/>
    <x v="3"/>
    <s v="nonfiction"/>
    <x v="740"/>
    <d v="2015-06-06T21:31:22"/>
    <x v="0"/>
    <d v="2015-06-20T21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0.97789947193428517"/>
    <n v="141.42340425531913"/>
    <x v="3"/>
    <s v="nonfiction"/>
    <x v="741"/>
    <d v="2013-05-07T09:33:26"/>
    <x v="4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0.90322580645161288"/>
    <n v="67.391304347826093"/>
    <x v="3"/>
    <s v="nonfiction"/>
    <x v="742"/>
    <d v="2014-02-19T16:01:52"/>
    <x v="3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0.67567567567567566"/>
    <n v="54.266666666666666"/>
    <x v="3"/>
    <s v="nonfiction"/>
    <x v="743"/>
    <d v="2012-03-22T11:01:25"/>
    <x v="5"/>
    <d v="2012-04-16T15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0.97732603596559808"/>
    <n v="82.516129032258064"/>
    <x v="3"/>
    <s v="nonfiction"/>
    <x v="744"/>
    <d v="2012-11-13T16:58:23"/>
    <x v="5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0.55835010060362178"/>
    <n v="53.729729729729726"/>
    <x v="3"/>
    <s v="nonfiction"/>
    <x v="745"/>
    <d v="2013-04-03T07:44:05"/>
    <x v="4"/>
    <d v="2013-05-03T07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0.90024110910186861"/>
    <n v="34.206185567010309"/>
    <x v="3"/>
    <s v="nonfiction"/>
    <x v="746"/>
    <d v="2012-09-04T19:01:49"/>
    <x v="5"/>
    <d v="2012-09-22T21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0.99957161216621448"/>
    <n v="127.32727272727273"/>
    <x v="3"/>
    <s v="nonfiction"/>
    <x v="747"/>
    <d v="2014-12-15T07:10:19"/>
    <x v="0"/>
    <d v="2015-01-15T04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0.99750623441396513"/>
    <n v="45.56818181818182"/>
    <x v="3"/>
    <s v="nonfiction"/>
    <x v="748"/>
    <d v="2014-07-11T14:19:26"/>
    <x v="3"/>
    <d v="2014-08-10T14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0.94732853353543012"/>
    <n v="95.963636363636368"/>
    <x v="3"/>
    <s v="nonfiction"/>
    <x v="749"/>
    <d v="2016-12-29T16:35:30"/>
    <x v="1"/>
    <d v="2017-01-28T16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0.97477516999341962"/>
    <n v="77.271186440677965"/>
    <x v="3"/>
    <s v="nonfiction"/>
    <x v="750"/>
    <d v="2013-01-25T15:04:32"/>
    <x v="4"/>
    <d v="2013-02-24T15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0.84388185654008441"/>
    <n v="57.338709677419352"/>
    <x v="3"/>
    <s v="nonfiction"/>
    <x v="751"/>
    <d v="2011-06-19T09:07:55"/>
    <x v="6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0.89525514771709935"/>
    <n v="53.19047619047619"/>
    <x v="3"/>
    <s v="nonfiction"/>
    <x v="752"/>
    <d v="2016-09-26T04:06:57"/>
    <x v="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0.78125"/>
    <n v="492.30769230769232"/>
    <x v="3"/>
    <s v="nonfiction"/>
    <x v="753"/>
    <d v="2015-01-15T08:09:51"/>
    <x v="0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0.96385542168674698"/>
    <n v="42.346938775510203"/>
    <x v="3"/>
    <s v="nonfiction"/>
    <x v="754"/>
    <d v="2012-12-06T11:58:41"/>
    <x v="4"/>
    <d v="2013-01-05T11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0.9812810820782748"/>
    <n v="37.466029411764708"/>
    <x v="3"/>
    <s v="nonfiction"/>
    <x v="755"/>
    <d v="2013-04-19T08:31:17"/>
    <x v="4"/>
    <d v="2013-05-19T18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0.84951456310679607"/>
    <n v="37.454545454545453"/>
    <x v="3"/>
    <s v="nonfiction"/>
    <x v="756"/>
    <d v="2011-02-16T12:24:19"/>
    <x v="6"/>
    <d v="2011-04-18T11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0.42016806722689076"/>
    <n v="33.055555555555557"/>
    <x v="3"/>
    <s v="nonfiction"/>
    <x v="757"/>
    <d v="2012-11-21T19:18:34"/>
    <x v="5"/>
    <d v="2012-12-05T19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0.98039215686274506"/>
    <n v="134.21052631578948"/>
    <x v="3"/>
    <s v="nonfiction"/>
    <x v="758"/>
    <d v="2010-09-08T14:04:28"/>
    <x v="7"/>
    <d v="2010-10-08T14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0.98116169544740972"/>
    <n v="51.474747474747474"/>
    <x v="3"/>
    <s v="nonfiction"/>
    <x v="759"/>
    <d v="2014-05-30T01:55:39"/>
    <x v="3"/>
    <d v="2014-07-09T01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0-27T12:20:13"/>
    <x v="2"/>
    <d v="2016-11-26T13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21.276595744680851"/>
    <n v="39.166666666666664"/>
    <x v="3"/>
    <s v="fiction"/>
    <x v="761"/>
    <d v="2014-01-03T12:02:06"/>
    <x v="3"/>
    <d v="2014-02-02T12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1-16T14:36:10"/>
    <x v="2"/>
    <d v="2016-12-04T00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858"/>
    <n v="5"/>
    <x v="3"/>
    <s v="fiction"/>
    <x v="763"/>
    <d v="2013-07-16T04:43:28"/>
    <x v="4"/>
    <d v="2013-08-15T04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8-10T22:09:21"/>
    <x v="0"/>
    <d v="2015-09-09T22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2.7766759222530744"/>
    <n v="57.295454545454547"/>
    <x v="3"/>
    <s v="fiction"/>
    <x v="765"/>
    <d v="2014-09-19T07:01:24"/>
    <x v="3"/>
    <d v="2014-10-19T07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1-17T12:48:03"/>
    <x v="0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28.248587570621471"/>
    <n v="59"/>
    <x v="3"/>
    <s v="fiction"/>
    <x v="767"/>
    <d v="2015-04-20T21:26:50"/>
    <x v="0"/>
    <d v="2015-05-20T21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1-15T22:58:10"/>
    <x v="4"/>
    <d v="2013-12-15T22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2.4154589371980677"/>
    <n v="31.846153846153847"/>
    <x v="3"/>
    <s v="fiction"/>
    <x v="769"/>
    <d v="2013-11-26T17:54:54"/>
    <x v="4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1-15T17:59:29"/>
    <x v="4"/>
    <d v="2013-02-24T17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3800"/>
    <n v="10"/>
    <x v="3"/>
    <s v="fiction"/>
    <x v="771"/>
    <d v="2015-12-11T13:46:42"/>
    <x v="2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0"/>
    <n v="50"/>
    <x v="3"/>
    <s v="fiction"/>
    <x v="772"/>
    <d v="2009-09-11T19:21:59"/>
    <x v="8"/>
    <d v="2009-10-31T21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17.46875"/>
    <n v="16"/>
    <x v="3"/>
    <s v="fiction"/>
    <x v="773"/>
    <d v="2015-04-06T11:39:45"/>
    <x v="0"/>
    <d v="2015-05-10T17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1.4245014245014245"/>
    <n v="39"/>
    <x v="3"/>
    <s v="fiction"/>
    <x v="774"/>
    <d v="2014-01-24T12:43:38"/>
    <x v="3"/>
    <d v="2014-02-23T12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58.823529411764703"/>
    <n v="34"/>
    <x v="3"/>
    <s v="fiction"/>
    <x v="775"/>
    <d v="2011-11-15T19:26:35"/>
    <x v="6"/>
    <d v="2011-12-15T19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1.9455252918287937"/>
    <n v="63.122807017543863"/>
    <x v="3"/>
    <s v="fiction"/>
    <x v="776"/>
    <d v="2015-09-03T10:27:25"/>
    <x v="0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42.85714285714286"/>
    <n v="7"/>
    <x v="3"/>
    <s v="fiction"/>
    <x v="777"/>
    <d v="2013-07-01T17:32:57"/>
    <x v="4"/>
    <d v="2013-07-31T17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250"/>
    <n v="2"/>
    <x v="3"/>
    <s v="fiction"/>
    <x v="778"/>
    <d v="2014-03-31T10:51:20"/>
    <x v="3"/>
    <d v="2014-04-30T10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7.5"/>
    <n v="66.666666666666671"/>
    <x v="3"/>
    <s v="fiction"/>
    <x v="779"/>
    <d v="2010-09-15T10:25:05"/>
    <x v="7"/>
    <d v="2010-10-14T22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0.96153846153846156"/>
    <n v="38.518518518518519"/>
    <x v="4"/>
    <s v="rock"/>
    <x v="780"/>
    <d v="2011-04-03T10:10:25"/>
    <x v="6"/>
    <d v="2011-05-03T10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0.75101151863916715"/>
    <n v="42.609200000000001"/>
    <x v="4"/>
    <s v="rock"/>
    <x v="781"/>
    <d v="2013-05-08T18:01:14"/>
    <x v="4"/>
    <d v="2013-06-07T18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2:11:42"/>
    <x v="5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0.67506750675067506"/>
    <n v="63.485714285714288"/>
    <x v="4"/>
    <s v="rock"/>
    <x v="783"/>
    <d v="2012-03-19T12:34:09"/>
    <x v="5"/>
    <d v="2012-04-27T16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0.97560975609756095"/>
    <n v="102.5"/>
    <x v="4"/>
    <s v="rock"/>
    <x v="784"/>
    <d v="2014-02-04T21:35:19"/>
    <x v="3"/>
    <d v="2014-03-16T20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0.55362402285359968"/>
    <n v="31.142758620689655"/>
    <x v="4"/>
    <s v="rock"/>
    <x v="785"/>
    <d v="2013-01-29T08:15:15"/>
    <x v="4"/>
    <d v="2013-02-28T08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0.70028011204481788"/>
    <n v="162.27272727272728"/>
    <x v="4"/>
    <s v="rock"/>
    <x v="786"/>
    <d v="2012-03-14T19:20:34"/>
    <x v="5"/>
    <d v="2012-05-11T09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0.87591240875912413"/>
    <n v="80.588235294117652"/>
    <x v="4"/>
    <s v="rock"/>
    <x v="787"/>
    <d v="2013-10-02T09:03:46"/>
    <x v="4"/>
    <d v="2013-11-01T09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0.49138841797498833"/>
    <n v="59.85441176470588"/>
    <x v="4"/>
    <s v="rock"/>
    <x v="788"/>
    <d v="2012-05-29T18:09:48"/>
    <x v="5"/>
    <d v="2012-07-06T21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0.91397849462365588"/>
    <n v="132.85714285714286"/>
    <x v="4"/>
    <s v="rock"/>
    <x v="789"/>
    <d v="2013-01-02T22:28:00"/>
    <x v="4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0.69264261165052587"/>
    <n v="92.547820512820508"/>
    <x v="4"/>
    <s v="rock"/>
    <x v="790"/>
    <d v="2013-01-01T19:08:59"/>
    <x v="4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0.96277278562259305"/>
    <n v="60.859375"/>
    <x v="4"/>
    <s v="rock"/>
    <x v="791"/>
    <d v="2013-10-10T12:44:06"/>
    <x v="4"/>
    <d v="2013-11-12T23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0.99557566175914236"/>
    <n v="41.851833333333339"/>
    <x v="4"/>
    <s v="rock"/>
    <x v="792"/>
    <d v="2013-10-08T14:58:03"/>
    <x v="4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0.97295882084466978"/>
    <n v="88.325937499999995"/>
    <x v="4"/>
    <s v="rock"/>
    <x v="793"/>
    <d v="2013-06-17T11:47:24"/>
    <x v="4"/>
    <d v="2013-07-02T22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0.94955489614243327"/>
    <n v="158.96226415094338"/>
    <x v="4"/>
    <s v="rock"/>
    <x v="794"/>
    <d v="2011-07-11T20:45:37"/>
    <x v="6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0.89456869009584661"/>
    <n v="85.054347826086953"/>
    <x v="4"/>
    <s v="rock"/>
    <x v="795"/>
    <d v="2012-02-24T08:42:46"/>
    <x v="5"/>
    <d v="2012-04-06T22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0.98667982239763197"/>
    <n v="112.61111111111111"/>
    <x v="4"/>
    <s v="rock"/>
    <x v="796"/>
    <d v="2013-08-16T15:11:25"/>
    <x v="4"/>
    <d v="2013-09-15T15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0.92994420334779915"/>
    <n v="45.436619718309856"/>
    <x v="4"/>
    <s v="rock"/>
    <x v="797"/>
    <d v="2012-03-28T17:51:28"/>
    <x v="5"/>
    <d v="2012-04-28T22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0.87043024123352397"/>
    <n v="46.218390804597703"/>
    <x v="4"/>
    <s v="rock"/>
    <x v="798"/>
    <d v="2014-08-31T08:09:47"/>
    <x v="3"/>
    <d v="2014-09-30T08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0.99980003999200162"/>
    <n v="178.60714285714286"/>
    <x v="4"/>
    <s v="rock"/>
    <x v="799"/>
    <d v="2012-03-28T10:00:46"/>
    <x v="5"/>
    <d v="2012-04-27T10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0.6573181419807187"/>
    <n v="40.75"/>
    <x v="4"/>
    <s v="rock"/>
    <x v="800"/>
    <d v="2014-08-12T04:24:14"/>
    <x v="3"/>
    <d v="2014-09-11T04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0.89668808256703869"/>
    <n v="43.733921568627444"/>
    <x v="4"/>
    <s v="rock"/>
    <x v="801"/>
    <d v="2011-06-01T13:05:20"/>
    <x v="6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0.98684210526315785"/>
    <n v="81.066666666666663"/>
    <x v="4"/>
    <s v="rock"/>
    <x v="802"/>
    <d v="2012-08-01T18:32:04"/>
    <x v="5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0.81128747795414458"/>
    <n v="74.60526315789474"/>
    <x v="4"/>
    <s v="rock"/>
    <x v="803"/>
    <d v="2011-05-02T16:47:58"/>
    <x v="6"/>
    <d v="2011-05-28T19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5T20:32:06"/>
    <x v="6"/>
    <d v="2011-07-22T21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0.95238095238095233"/>
    <n v="58.333333333333336"/>
    <x v="4"/>
    <s v="rock"/>
    <x v="805"/>
    <d v="2011-05-27T13:45:12"/>
    <x v="6"/>
    <d v="2011-07-16T17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0.95751047277079593"/>
    <n v="117.67605633802818"/>
    <x v="4"/>
    <s v="rock"/>
    <x v="806"/>
    <d v="2011-08-08T10:35:39"/>
    <x v="6"/>
    <d v="2011-09-07T10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0.95124851367419738"/>
    <n v="73.771929824561397"/>
    <x v="4"/>
    <s v="rock"/>
    <x v="807"/>
    <d v="2017-01-24T09:05:11"/>
    <x v="1"/>
    <d v="2017-02-28T20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8T20:24:46"/>
    <x v="3"/>
    <d v="2014-12-21T22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0.96362322331968198"/>
    <n v="79.82692307692308"/>
    <x v="4"/>
    <s v="rock"/>
    <x v="809"/>
    <d v="2013-12-20T14:00:30"/>
    <x v="3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0.95238095238095233"/>
    <n v="58.333333333333336"/>
    <x v="4"/>
    <s v="rock"/>
    <x v="810"/>
    <d v="2012-08-01T19:21:02"/>
    <x v="5"/>
    <d v="2012-08-31T19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0.96153846153846156"/>
    <n v="86.666666666666671"/>
    <x v="4"/>
    <s v="rock"/>
    <x v="811"/>
    <d v="2013-06-18T09:26:42"/>
    <x v="4"/>
    <d v="2013-07-10T10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0.65861690450054888"/>
    <n v="27.606060606060606"/>
    <x v="4"/>
    <s v="rock"/>
    <x v="812"/>
    <d v="2013-01-07T18:25:52"/>
    <x v="4"/>
    <d v="2013-03-01T07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0.62501562539063471"/>
    <n v="24.999375000000001"/>
    <x v="4"/>
    <s v="rock"/>
    <x v="813"/>
    <d v="2012-06-20T17:02:45"/>
    <x v="5"/>
    <d v="2012-07-20T17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0.78554595443833464"/>
    <n v="45.464285714285715"/>
    <x v="4"/>
    <s v="rock"/>
    <x v="814"/>
    <d v="2011-05-16T11:50:01"/>
    <x v="6"/>
    <d v="2011-05-31T12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0.93457943925233644"/>
    <n v="99.534883720930239"/>
    <x v="4"/>
    <s v="rock"/>
    <x v="815"/>
    <d v="2014-10-02T16:01:43"/>
    <x v="3"/>
    <d v="2014-11-01T16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0.86864262181161622"/>
    <n v="39.31"/>
    <x v="4"/>
    <s v="rock"/>
    <x v="816"/>
    <d v="2013-03-08T14:54:03"/>
    <x v="4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0.72933785846955745"/>
    <n v="89.419999999999987"/>
    <x v="4"/>
    <s v="rock"/>
    <x v="817"/>
    <d v="2012-01-17T08:23:31"/>
    <x v="5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0.64220183486238536"/>
    <n v="28.684210526315791"/>
    <x v="4"/>
    <s v="rock"/>
    <x v="818"/>
    <d v="2012-07-30T15:11:21"/>
    <x v="5"/>
    <d v="2012-08-07T11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0.91954022988505746"/>
    <n v="31.071428571428573"/>
    <x v="4"/>
    <s v="rock"/>
    <x v="819"/>
    <d v="2013-12-11T17:57:34"/>
    <x v="4"/>
    <d v="2013-12-20T22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0.74599030212607231"/>
    <n v="70.55263157894737"/>
    <x v="4"/>
    <s v="rock"/>
    <x v="820"/>
    <d v="2014-05-09T14:12:22"/>
    <x v="3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16:07:45"/>
    <x v="0"/>
    <d v="2015-05-03T22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0.83916083916083917"/>
    <n v="51.811594202898547"/>
    <x v="4"/>
    <s v="rock"/>
    <x v="822"/>
    <d v="2012-09-05T16:44:10"/>
    <x v="5"/>
    <d v="2012-10-05T16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0.55710306406685239"/>
    <n v="43.515151515151516"/>
    <x v="4"/>
    <s v="rock"/>
    <x v="823"/>
    <d v="2015-02-20T17:20:52"/>
    <x v="0"/>
    <d v="2015-03-22T16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0.74415143481698531"/>
    <n v="39.816666666666663"/>
    <x v="4"/>
    <s v="rock"/>
    <x v="824"/>
    <d v="2010-03-12T23:48:38"/>
    <x v="7"/>
    <d v="2010-04-18T00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0.995698582125219"/>
    <n v="126.8080808080808"/>
    <x v="4"/>
    <s v="rock"/>
    <x v="825"/>
    <d v="2012-10-04T01:21:24"/>
    <x v="5"/>
    <d v="2012-10-29T01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0.98566308243727596"/>
    <n v="113.87755102040816"/>
    <x v="4"/>
    <s v="rock"/>
    <x v="826"/>
    <d v="2012-03-04T18:55:30"/>
    <x v="5"/>
    <d v="2012-03-25T17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0.967741935483871"/>
    <n v="28.181818181818183"/>
    <x v="4"/>
    <s v="rock"/>
    <x v="827"/>
    <d v="2012-01-19T05:21:47"/>
    <x v="5"/>
    <d v="2012-02-14T13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0.93457943925233644"/>
    <n v="36.60526315789474"/>
    <x v="4"/>
    <s v="rock"/>
    <x v="828"/>
    <d v="2012-06-12T19:13:02"/>
    <x v="5"/>
    <d v="2012-06-25T10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0.96153846153846156"/>
    <n v="32.5"/>
    <x v="4"/>
    <s v="rock"/>
    <x v="829"/>
    <d v="2016-05-14T13:14:00"/>
    <x v="2"/>
    <d v="2016-07-13T13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0.92735703245749612"/>
    <n v="60.65625"/>
    <x v="4"/>
    <s v="rock"/>
    <x v="830"/>
    <d v="2013-02-20T06:37:05"/>
    <x v="4"/>
    <d v="2013-03-22T05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0.42857142857142855"/>
    <n v="175"/>
    <x v="4"/>
    <s v="rock"/>
    <x v="831"/>
    <d v="2012-03-28T09:31:34"/>
    <x v="5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0.99396596395481829"/>
    <n v="97.993896103896105"/>
    <x v="4"/>
    <s v="rock"/>
    <x v="832"/>
    <d v="2011-11-22T10:12:15"/>
    <x v="5"/>
    <d v="2012-01-21T02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0.98360655737704916"/>
    <n v="148.78048780487805"/>
    <x v="4"/>
    <s v="rock"/>
    <x v="833"/>
    <d v="2014-03-20T15:04:35"/>
    <x v="3"/>
    <d v="2014-04-19T15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0.76325284485151268"/>
    <n v="96.08"/>
    <x v="4"/>
    <s v="rock"/>
    <x v="834"/>
    <d v="2013-05-28T13:44:52"/>
    <x v="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0.85287846481876328"/>
    <n v="58.625"/>
    <x v="4"/>
    <s v="rock"/>
    <x v="835"/>
    <d v="2012-04-06T04:59:18"/>
    <x v="5"/>
    <d v="2012-05-18T21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0.99078176644499572"/>
    <n v="109.70695652173914"/>
    <x v="4"/>
    <s v="rock"/>
    <x v="836"/>
    <d v="2013-09-06T19:21:58"/>
    <x v="4"/>
    <d v="2013-10-06T19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0.82101806239737274"/>
    <n v="49.112903225806448"/>
    <x v="4"/>
    <s v="rock"/>
    <x v="837"/>
    <d v="2014-04-01T17:57:42"/>
    <x v="3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0.68775790921595603"/>
    <n v="47.672131147540981"/>
    <x v="4"/>
    <s v="rock"/>
    <x v="838"/>
    <d v="2011-12-18T15:33:05"/>
    <x v="5"/>
    <d v="2012-01-17T15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0.85751085179982955"/>
    <n v="60.737812499999997"/>
    <x v="4"/>
    <s v="rock"/>
    <x v="839"/>
    <d v="2012-08-23T12:19:16"/>
    <x v="5"/>
    <d v="2012-09-22T12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0.83045028675448407"/>
    <n v="63.37715789473684"/>
    <x v="4"/>
    <s v="metal"/>
    <x v="840"/>
    <d v="2016-08-24T23:26:27"/>
    <x v="2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0.98697196999605208"/>
    <n v="53.893617021276597"/>
    <x v="4"/>
    <s v="metal"/>
    <x v="841"/>
    <d v="2014-10-11T14:07:43"/>
    <x v="3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0.95858895705521474"/>
    <n v="66.871794871794876"/>
    <x v="4"/>
    <s v="metal"/>
    <x v="842"/>
    <d v="2013-09-09T08:13:03"/>
    <x v="4"/>
    <d v="2013-10-13T21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0.3743448964312453"/>
    <n v="63.102362204724407"/>
    <x v="4"/>
    <s v="metal"/>
    <x v="843"/>
    <d v="2016-11-21T00:11:20"/>
    <x v="2"/>
    <d v="2016-12-08T02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0.51510989010989006"/>
    <n v="36.628930817610062"/>
    <x v="4"/>
    <s v="metal"/>
    <x v="844"/>
    <d v="2014-09-23T10:25:52"/>
    <x v="3"/>
    <d v="2014-10-31T22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0.83070139441536062"/>
    <n v="34.005706214689269"/>
    <x v="4"/>
    <s v="metal"/>
    <x v="845"/>
    <d v="2016-07-26T22:56:36"/>
    <x v="2"/>
    <d v="2016-09-04T21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0.81966602335303018"/>
    <n v="28.553404255319148"/>
    <x v="4"/>
    <s v="metal"/>
    <x v="846"/>
    <d v="2014-02-24T03:24:15"/>
    <x v="3"/>
    <d v="2014-03-10T08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3:09:36"/>
    <x v="0"/>
    <d v="2015-07-10T13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3:00:33"/>
    <x v="0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0.8340283569641368"/>
    <n v="41.704347826086959"/>
    <x v="4"/>
    <s v="metal"/>
    <x v="849"/>
    <d v="2015-02-15T21:34:24"/>
    <x v="0"/>
    <d v="2015-03-15T20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0.64443370388271304"/>
    <n v="46.669172932330824"/>
    <x v="4"/>
    <s v="metal"/>
    <x v="850"/>
    <d v="2016-03-23T13:51:57"/>
    <x v="2"/>
    <d v="2016-04-24T22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0.76657723265619016"/>
    <n v="37.271428571428572"/>
    <x v="4"/>
    <s v="metal"/>
    <x v="851"/>
    <d v="2016-06-01T15:07:33"/>
    <x v="2"/>
    <d v="2016-07-31T13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0.95264017419706037"/>
    <n v="59.258064516129032"/>
    <x v="4"/>
    <s v="metal"/>
    <x v="852"/>
    <d v="2016-10-13T13:19:55"/>
    <x v="2"/>
    <d v="2016-10-24T15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3:58:29"/>
    <x v="0"/>
    <d v="2015-02-16T13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0.84587695837250831"/>
    <n v="65.8623246492986"/>
    <x v="4"/>
    <s v="metal"/>
    <x v="854"/>
    <d v="2016-11-27T23:05:46"/>
    <x v="2"/>
    <d v="2016-12-27T23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0.96666666666666667"/>
    <n v="31.914893617021278"/>
    <x v="4"/>
    <s v="metal"/>
    <x v="855"/>
    <d v="2016-06-23T21:00:17"/>
    <x v="2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0.45871559633027525"/>
    <n v="19.464285714285715"/>
    <x v="4"/>
    <s v="metal"/>
    <x v="856"/>
    <d v="2016-08-27T01:29:16"/>
    <x v="2"/>
    <d v="2016-10-25T13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07:57:11"/>
    <x v="0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0.69441631415394056"/>
    <n v="22.737763157894737"/>
    <x v="4"/>
    <s v="metal"/>
    <x v="858"/>
    <d v="2015-03-16T11:53:38"/>
    <x v="0"/>
    <d v="2015-04-15T16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0.95533795080009554"/>
    <n v="42.724489795918366"/>
    <x v="4"/>
    <s v="metal"/>
    <x v="859"/>
    <d v="2015-05-04T13:41:08"/>
    <x v="0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5.5118110236220472"/>
    <n v="52.916666666666664"/>
    <x v="4"/>
    <s v="jazz"/>
    <x v="860"/>
    <d v="2013-10-23T05:35:13"/>
    <x v="4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44.554455445544555"/>
    <n v="50.5"/>
    <x v="4"/>
    <s v="jazz"/>
    <x v="861"/>
    <d v="2016-08-17T17:10:04"/>
    <x v="2"/>
    <d v="2016-09-16T17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294.11764705882354"/>
    <n v="42.5"/>
    <x v="4"/>
    <s v="jazz"/>
    <x v="862"/>
    <d v="2013-10-12T07:19:08"/>
    <x v="4"/>
    <d v="2013-11-11T08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22.222222222222221"/>
    <n v="18"/>
    <x v="4"/>
    <s v="jazz"/>
    <x v="863"/>
    <d v="2012-01-12T20:49:26"/>
    <x v="5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2.4074074074074074"/>
    <n v="34.177215189873415"/>
    <x v="4"/>
    <s v="jazz"/>
    <x v="864"/>
    <d v="2013-09-23T20:33:58"/>
    <x v="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48.888888888888886"/>
    <n v="22.5"/>
    <x v="4"/>
    <s v="jazz"/>
    <x v="865"/>
    <d v="2012-11-17T12:33:17"/>
    <x v="4"/>
    <d v="2013-01-16T12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5.46875"/>
    <n v="58.18181818181818"/>
    <x v="4"/>
    <s v="jazz"/>
    <x v="866"/>
    <d v="2015-01-21T09:18:38"/>
    <x v="0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4.1631973355537051"/>
    <n v="109.18181818181819"/>
    <x v="4"/>
    <s v="jazz"/>
    <x v="867"/>
    <d v="2009-10-01T20:31:46"/>
    <x v="8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900"/>
    <n v="50"/>
    <x v="4"/>
    <s v="jazz"/>
    <x v="868"/>
    <d v="2013-12-07T18:39:58"/>
    <x v="3"/>
    <d v="2014-01-06T18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8.4615384615384617"/>
    <n v="346.66666666666669"/>
    <x v="4"/>
    <s v="jazz"/>
    <x v="869"/>
    <d v="2013-03-09T14:17:37"/>
    <x v="4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22.58064516129031"/>
    <n v="12.4"/>
    <x v="4"/>
    <s v="jazz"/>
    <x v="870"/>
    <d v="2013-08-01T18:32:03"/>
    <x v="4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18.46153846153846"/>
    <n v="27.083333333333332"/>
    <x v="4"/>
    <s v="jazz"/>
    <x v="871"/>
    <d v="2013-10-30T07:28:15"/>
    <x v="4"/>
    <d v="2013-11-29T08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23.07692307692308"/>
    <n v="32.5"/>
    <x v="4"/>
    <s v="jazz"/>
    <x v="872"/>
    <d v="2011-01-24T13:48:47"/>
    <x v="6"/>
    <d v="2011-03-10T13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77.777777777777771"/>
    <n v="9"/>
    <x v="4"/>
    <s v="jazz"/>
    <x v="873"/>
    <d v="2012-10-01T22:00:40"/>
    <x v="5"/>
    <d v="2012-11-10T23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4.1095890410958908"/>
    <n v="34.761904761904759"/>
    <x v="4"/>
    <s v="jazz"/>
    <x v="874"/>
    <d v="2013-04-04T08:00:34"/>
    <x v="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01T11:22:11"/>
    <x v="0"/>
    <d v="2015-09-21T11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2.4510108864696734"/>
    <n v="28.577777777777779"/>
    <x v="4"/>
    <s v="jazz"/>
    <x v="876"/>
    <d v="2013-01-02T05:55:27"/>
    <x v="4"/>
    <d v="2013-02-04T05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1.4803849000740192"/>
    <n v="46.586206896551722"/>
    <x v="4"/>
    <s v="jazz"/>
    <x v="877"/>
    <d v="2013-11-19T12:56:00"/>
    <x v="4"/>
    <d v="2013-12-19T12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76.92307692307692"/>
    <n v="32.5"/>
    <x v="4"/>
    <s v="jazz"/>
    <x v="878"/>
    <d v="2010-11-22T23:35:24"/>
    <x v="7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.2608695652173911"/>
    <n v="21.466666666666665"/>
    <x v="4"/>
    <s v="jazz"/>
    <x v="879"/>
    <d v="2012-05-08T13:55:05"/>
    <x v="5"/>
    <d v="2012-05-29T13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3.451327433628322"/>
    <n v="14.125"/>
    <x v="4"/>
    <s v="indie rock"/>
    <x v="880"/>
    <d v="2012-09-27T01:42:18"/>
    <x v="5"/>
    <d v="2012-10-30T01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25"/>
    <n v="30"/>
    <x v="4"/>
    <s v="indie rock"/>
    <x v="881"/>
    <d v="2011-11-30T00:01:26"/>
    <x v="5"/>
    <d v="2012-01-14T00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4.9668874172185431"/>
    <n v="21.571428571428573"/>
    <x v="4"/>
    <s v="indie rock"/>
    <x v="882"/>
    <d v="2011-08-04T14:39:10"/>
    <x v="6"/>
    <d v="2011-09-06T14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2.4987506246876561"/>
    <n v="83.375"/>
    <x v="4"/>
    <s v="indie rock"/>
    <x v="883"/>
    <d v="2016-01-02T16:27:15"/>
    <x v="2"/>
    <d v="2016-03-02T16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00"/>
    <n v="10"/>
    <x v="4"/>
    <s v="indie rock"/>
    <x v="884"/>
    <d v="2012-03-13T13:15:46"/>
    <x v="5"/>
    <d v="2012-05-11T20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1.3333333333333333"/>
    <n v="35.714285714285715"/>
    <x v="4"/>
    <s v="indie rock"/>
    <x v="885"/>
    <d v="2016-12-09T16:35:11"/>
    <x v="2"/>
    <d v="2016-12-30T16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2.4390243902439024"/>
    <n v="29.285714285714285"/>
    <x v="4"/>
    <s v="indie rock"/>
    <x v="886"/>
    <d v="2016-08-21T14:53:33"/>
    <x v="2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4-27T17:00:55"/>
    <x v="5"/>
    <d v="2012-05-27T17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13.888888888888889"/>
    <n v="18"/>
    <x v="4"/>
    <s v="indie rock"/>
    <x v="888"/>
    <d v="2011-07-27T12:04:45"/>
    <x v="6"/>
    <d v="2011-09-01T00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10.591784164859002"/>
    <n v="73.760000000000005"/>
    <x v="4"/>
    <s v="indie rock"/>
    <x v="889"/>
    <d v="2014-09-05T12:49:03"/>
    <x v="3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24"/>
    <n v="31.25"/>
    <x v="4"/>
    <s v="indie rock"/>
    <x v="890"/>
    <d v="2013-10-22T10:46:19"/>
    <x v="4"/>
    <d v="2013-11-21T11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0.76923076923077"/>
    <n v="28.888888888888889"/>
    <x v="4"/>
    <s v="indie rock"/>
    <x v="891"/>
    <d v="2014-07-21T18:45:30"/>
    <x v="3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2.4539877300613497"/>
    <n v="143.8235294117647"/>
    <x v="4"/>
    <s v="indie rock"/>
    <x v="892"/>
    <d v="2010-05-05T22:48:03"/>
    <x v="7"/>
    <d v="2010-07-31T22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15:32:43"/>
    <x v="0"/>
    <d v="2015-04-01T14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2.5529742149604289"/>
    <n v="147.81132075471697"/>
    <x v="4"/>
    <s v="indie rock"/>
    <x v="894"/>
    <d v="2016-05-06T17:33:30"/>
    <x v="2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41.025641025641029"/>
    <n v="27.857142857142858"/>
    <x v="4"/>
    <s v="indie rock"/>
    <x v="895"/>
    <d v="2010-09-09T21:03:49"/>
    <x v="7"/>
    <d v="2010-10-24T21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2.5"/>
    <n v="44.444444444444443"/>
    <x v="4"/>
    <s v="indie rock"/>
    <x v="896"/>
    <d v="2015-08-02T14:57:06"/>
    <x v="0"/>
    <d v="2015-08-27T22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0-29T10:31:48"/>
    <x v="5"/>
    <d v="2012-11-28T11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5.714285714285715"/>
    <n v="35"/>
    <x v="4"/>
    <s v="indie rock"/>
    <x v="898"/>
    <d v="2011-12-01T12:11:50"/>
    <x v="5"/>
    <d v="2012-01-15T12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2.6785714285714284"/>
    <n v="35"/>
    <x v="4"/>
    <s v="indie rock"/>
    <x v="899"/>
    <d v="2011-04-12T20:22:42"/>
    <x v="6"/>
    <d v="2011-05-27T20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238.0952380952381"/>
    <n v="10.5"/>
    <x v="4"/>
    <s v="jazz"/>
    <x v="900"/>
    <d v="2016-02-29T14:23:22"/>
    <x v="2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4-23T13:28:34"/>
    <x v="7"/>
    <d v="2010-06-08T13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33.33333333333331"/>
    <n v="30"/>
    <x v="4"/>
    <s v="jazz"/>
    <x v="902"/>
    <d v="2014-07-09T17:10:22"/>
    <x v="3"/>
    <d v="2014-08-30T09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1.25"/>
    <n v="40"/>
    <x v="4"/>
    <s v="jazz"/>
    <x v="903"/>
    <d v="2012-08-28T13:06:20"/>
    <x v="5"/>
    <d v="2012-09-22T20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31.12582781456956"/>
    <n v="50.333333333333336"/>
    <x v="4"/>
    <s v="jazz"/>
    <x v="904"/>
    <d v="2015-12-03T19:55:37"/>
    <x v="2"/>
    <d v="2016-01-02T19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3.163265306122447"/>
    <n v="32.666666666666664"/>
    <x v="4"/>
    <s v="jazz"/>
    <x v="905"/>
    <d v="2010-11-24T23:45:26"/>
    <x v="6"/>
    <d v="2011-01-23T23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2-10T22:33:10"/>
    <x v="3"/>
    <d v="2014-03-12T21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8-11T22:37:03"/>
    <x v="6"/>
    <d v="2011-09-10T22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6-11T13:14:15"/>
    <x v="7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0.76923076923077"/>
    <n v="65"/>
    <x v="4"/>
    <s v="jazz"/>
    <x v="909"/>
    <d v="2012-06-21T10:34:00"/>
    <x v="5"/>
    <d v="2012-07-22T22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4.4715447154471546"/>
    <n v="24.6"/>
    <x v="4"/>
    <s v="jazz"/>
    <x v="910"/>
    <d v="2017-01-02T07:05:19"/>
    <x v="1"/>
    <d v="2017-03-03T07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02T18:07:25"/>
    <x v="3"/>
    <d v="2014-01-23T18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16.66666666666667"/>
    <n v="15"/>
    <x v="4"/>
    <s v="jazz"/>
    <x v="912"/>
    <d v="2012-10-11T20:37:27"/>
    <x v="5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15.136226034308779"/>
    <n v="82.583333333333329"/>
    <x v="4"/>
    <s v="jazz"/>
    <x v="913"/>
    <d v="2012-04-04T21:20:19"/>
    <x v="5"/>
    <d v="2012-05-04T21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7-26T12:19:07"/>
    <x v="5"/>
    <d v="2012-08-25T12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17.333333333333332"/>
    <n v="41.666666666666664"/>
    <x v="4"/>
    <s v="jazz"/>
    <x v="915"/>
    <d v="2012-01-29T10:18:34"/>
    <x v="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09-13T14:28:54"/>
    <x v="7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66.66666666666666"/>
    <n v="30"/>
    <x v="4"/>
    <s v="jazz"/>
    <x v="917"/>
    <d v="2014-06-12T16:38:50"/>
    <x v="3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19.897959183673468"/>
    <n v="19.600000000000001"/>
    <x v="4"/>
    <s v="jazz"/>
    <x v="918"/>
    <d v="2014-11-01T15:59:21"/>
    <x v="3"/>
    <d v="2014-12-01T16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200"/>
    <n v="100"/>
    <x v="4"/>
    <s v="jazz"/>
    <x v="919"/>
    <d v="2012-11-14T09:24:05"/>
    <x v="5"/>
    <d v="2012-12-19T09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0-15T10:07:02"/>
    <x v="4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.2362459546925568"/>
    <n v="231.75"/>
    <x v="4"/>
    <s v="jazz"/>
    <x v="921"/>
    <d v="2011-10-30T22:06:16"/>
    <x v="6"/>
    <d v="2011-12-11T23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4.753521126760563"/>
    <n v="189.33333333333334"/>
    <x v="4"/>
    <s v="jazz"/>
    <x v="922"/>
    <d v="2014-08-27T06:43:13"/>
    <x v="3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45.454545454545453"/>
    <n v="55"/>
    <x v="4"/>
    <s v="jazz"/>
    <x v="923"/>
    <d v="2014-10-22T17:02:03"/>
    <x v="3"/>
    <d v="2014-11-21T18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9.1743119266055047"/>
    <n v="21.8"/>
    <x v="4"/>
    <s v="jazz"/>
    <x v="924"/>
    <d v="2013-01-14T16:37:49"/>
    <x v="4"/>
    <d v="2013-02-13T16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7.5"/>
    <n v="32"/>
    <x v="4"/>
    <s v="jazz"/>
    <x v="925"/>
    <d v="2013-10-28T15:08:31"/>
    <x v="4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6-08T18:28:50"/>
    <x v="7"/>
    <d v="2010-07-08T16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4-14T13:44:55"/>
    <x v="5"/>
    <d v="2012-05-14T13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9.2063492063492056"/>
    <n v="56.25"/>
    <x v="4"/>
    <s v="jazz"/>
    <x v="928"/>
    <d v="2012-09-28T14:41:53"/>
    <x v="5"/>
    <d v="2012-11-17T18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3-09T23:42:49"/>
    <x v="5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2.6086956521739131"/>
    <n v="69"/>
    <x v="4"/>
    <s v="jazz"/>
    <x v="930"/>
    <d v="2010-05-14T15:58:26"/>
    <x v="7"/>
    <d v="2010-06-25T15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15.267175572519085"/>
    <n v="18.714285714285715"/>
    <x v="4"/>
    <s v="jazz"/>
    <x v="931"/>
    <d v="2014-02-10T02:38:22"/>
    <x v="3"/>
    <d v="2014-03-16T16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6.8790731354091239"/>
    <n v="46.033333333333331"/>
    <x v="4"/>
    <s v="jazz"/>
    <x v="932"/>
    <d v="2013-02-05T17:15:45"/>
    <x v="4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16.666666666666668"/>
    <n v="60"/>
    <x v="4"/>
    <s v="jazz"/>
    <x v="933"/>
    <d v="2014-03-12T22:03:29"/>
    <x v="3"/>
    <d v="2014-05-11T22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.2894736842105261"/>
    <n v="50.666666666666664"/>
    <x v="4"/>
    <s v="jazz"/>
    <x v="934"/>
    <d v="2014-04-04T11:41:24"/>
    <x v="3"/>
    <d v="2014-05-04T00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70"/>
    <n v="25"/>
    <x v="4"/>
    <s v="jazz"/>
    <x v="935"/>
    <d v="2015-12-30T02:00:29"/>
    <x v="2"/>
    <d v="2016-01-29T02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1-12-05T18:34:49"/>
    <x v="5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87.5"/>
    <n v="20"/>
    <x v="4"/>
    <s v="jazz"/>
    <x v="937"/>
    <d v="2013-10-04T13:09:17"/>
    <x v="4"/>
    <d v="2013-11-03T14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280"/>
    <n v="25"/>
    <x v="4"/>
    <s v="jazz"/>
    <x v="938"/>
    <d v="2012-08-03T05:30:48"/>
    <x v="5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68.75"/>
    <n v="20"/>
    <x v="4"/>
    <s v="jazz"/>
    <x v="939"/>
    <d v="2013-05-22T12:18:58"/>
    <x v="4"/>
    <d v="2013-06-30T13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5.8290155440414511"/>
    <n v="110.28571428571429"/>
    <x v="2"/>
    <s v="wearables"/>
    <x v="940"/>
    <d v="2015-06-26T18:12:06"/>
    <x v="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43.066322136089575"/>
    <n v="37.451612903225808"/>
    <x v="2"/>
    <s v="wearables"/>
    <x v="941"/>
    <d v="2017-01-10T20:19:05"/>
    <x v="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11.22754491017964"/>
    <n v="41.75"/>
    <x v="2"/>
    <s v="wearables"/>
    <x v="942"/>
    <d v="2016-01-13T14:14:20"/>
    <x v="2"/>
    <d v="2016-02-18T14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.380622837370241"/>
    <n v="24.083333333333332"/>
    <x v="2"/>
    <s v="wearables"/>
    <x v="943"/>
    <d v="2016-10-30T10:01:45"/>
    <x v="2"/>
    <d v="2016-11-29T11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7.5041272699984995"/>
    <n v="69.40625"/>
    <x v="2"/>
    <s v="wearables"/>
    <x v="944"/>
    <d v="2016-03-15T08:00:50"/>
    <x v="2"/>
    <d v="2016-04-18T08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40.257648953301128"/>
    <n v="155.25"/>
    <x v="2"/>
    <s v="wearables"/>
    <x v="945"/>
    <d v="2016-12-28T14:57:06"/>
    <x v="1"/>
    <d v="2017-02-18T17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52.447552447552447"/>
    <n v="57.2"/>
    <x v="2"/>
    <s v="wearables"/>
    <x v="946"/>
    <d v="2016-08-10T12:00:48"/>
    <x v="2"/>
    <d v="2016-09-09T12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5-01T12:45:06"/>
    <x v="2"/>
    <d v="2016-06-30T12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8.3333333333333339"/>
    <n v="60"/>
    <x v="2"/>
    <s v="wearables"/>
    <x v="948"/>
    <d v="2016-02-11T13:52:44"/>
    <x v="2"/>
    <d v="2016-03-12T13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73.260073260073256"/>
    <n v="39"/>
    <x v="2"/>
    <s v="wearables"/>
    <x v="949"/>
    <d v="2015-12-22T19:02:56"/>
    <x v="2"/>
    <d v="2016-02-20T19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3.566333808844508"/>
    <n v="58.416666666666664"/>
    <x v="2"/>
    <s v="wearables"/>
    <x v="950"/>
    <d v="2015-12-18T12:01:01"/>
    <x v="2"/>
    <d v="2016-01-17T12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2.6048450117218027"/>
    <n v="158.63636363636363"/>
    <x v="2"/>
    <s v="wearables"/>
    <x v="951"/>
    <d v="2016-04-20T09:41:12"/>
    <x v="2"/>
    <d v="2016-06-04T09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2.503576537911302"/>
    <n v="99.857142857142861"/>
    <x v="2"/>
    <s v="wearables"/>
    <x v="952"/>
    <d v="2016-10-19T08:43:32"/>
    <x v="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19.04761904761905"/>
    <n v="25.2"/>
    <x v="2"/>
    <s v="wearables"/>
    <x v="953"/>
    <d v="2014-12-25T21:56:39"/>
    <x v="0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2.3037935800952236"/>
    <n v="89.191780821917803"/>
    <x v="2"/>
    <s v="wearables"/>
    <x v="954"/>
    <d v="2015-07-09T14:00:39"/>
    <x v="0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17.663683466792275"/>
    <n v="182.6236559139785"/>
    <x v="2"/>
    <s v="wearables"/>
    <x v="955"/>
    <d v="2016-08-04T01:05:00"/>
    <x v="2"/>
    <d v="2016-09-13T01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58.072009291521489"/>
    <n v="50.647058823529413"/>
    <x v="2"/>
    <s v="wearables"/>
    <x v="956"/>
    <d v="2015-02-25T15:55:59"/>
    <x v="0"/>
    <d v="2015-04-26T14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51.502145922746784"/>
    <n v="33.285714285714285"/>
    <x v="2"/>
    <s v="wearables"/>
    <x v="957"/>
    <d v="2016-10-17T07:15:33"/>
    <x v="2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8.827468785471055"/>
    <n v="51.823529411764703"/>
    <x v="2"/>
    <s v="wearables"/>
    <x v="958"/>
    <d v="2015-03-19T13:16:03"/>
    <x v="0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2.5733401955738548"/>
    <n v="113.62573099415205"/>
    <x v="2"/>
    <s v="wearables"/>
    <x v="959"/>
    <d v="2014-12-19T22:11:05"/>
    <x v="0"/>
    <d v="2015-01-18T22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2.169167803547067"/>
    <n v="136.46276595744681"/>
    <x v="2"/>
    <s v="wearables"/>
    <x v="960"/>
    <d v="2017-01-31T09:02:35"/>
    <x v="1"/>
    <d v="2017-03-14T08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2.3703186207240701"/>
    <n v="364.35454545454547"/>
    <x v="2"/>
    <s v="wearables"/>
    <x v="961"/>
    <d v="2017-01-05T10:38:55"/>
    <x v="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3.5112359550561796"/>
    <n v="19.243243243243242"/>
    <x v="2"/>
    <s v="wearables"/>
    <x v="962"/>
    <d v="2016-01-04T11:05:53"/>
    <x v="2"/>
    <d v="2016-02-11T11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92.838196286472154"/>
    <n v="41.888888888888886"/>
    <x v="2"/>
    <s v="wearables"/>
    <x v="963"/>
    <d v="2016-09-12T09:15:19"/>
    <x v="2"/>
    <d v="2016-10-17T09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25.14220705346985"/>
    <n v="30.310344827586206"/>
    <x v="2"/>
    <s v="wearables"/>
    <x v="964"/>
    <d v="2015-07-23T09:05:19"/>
    <x v="0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83.892617449664428"/>
    <n v="49.666666666666664"/>
    <x v="2"/>
    <s v="wearables"/>
    <x v="965"/>
    <d v="2016-09-23T18:24:06"/>
    <x v="2"/>
    <d v="2016-10-25T21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6.756756756756757"/>
    <n v="59.2"/>
    <x v="2"/>
    <s v="wearables"/>
    <x v="966"/>
    <d v="2016-09-06T09:15:32"/>
    <x v="2"/>
    <d v="2016-10-06T09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5.6148231330713081"/>
    <n v="43.97530864197531"/>
    <x v="2"/>
    <s v="wearables"/>
    <x v="967"/>
    <d v="2016-02-22T00:06:14"/>
    <x v="2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75.471698113207552"/>
    <n v="26.5"/>
    <x v="2"/>
    <s v="wearables"/>
    <x v="968"/>
    <d v="2014-07-16T14:20:34"/>
    <x v="3"/>
    <d v="2014-08-15T14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2.1428571428571428"/>
    <n v="1272.7272727272727"/>
    <x v="2"/>
    <s v="wearables"/>
    <x v="969"/>
    <d v="2017-01-07T01:16:47"/>
    <x v="1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2.1777003484320558"/>
    <n v="164"/>
    <x v="2"/>
    <s v="wearables"/>
    <x v="970"/>
    <d v="2016-12-16T23:17:33"/>
    <x v="1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442.47787610619469"/>
    <n v="45.2"/>
    <x v="2"/>
    <s v="wearables"/>
    <x v="971"/>
    <d v="2015-04-17T11:01:00"/>
    <x v="0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2.8880866425992782"/>
    <n v="153.88888888888889"/>
    <x v="2"/>
    <s v="wearables"/>
    <x v="972"/>
    <d v="2014-08-05T14:46:38"/>
    <x v="3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48.661800486618006"/>
    <n v="51.375"/>
    <x v="2"/>
    <s v="wearables"/>
    <x v="973"/>
    <d v="2015-09-09T18:21:33"/>
    <x v="0"/>
    <d v="2015-11-08T19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78.57142857142858"/>
    <n v="93.333333333333329"/>
    <x v="2"/>
    <s v="wearables"/>
    <x v="974"/>
    <d v="2016-02-24T11:59:16"/>
    <x v="2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8.358266206367475"/>
    <n v="108.625"/>
    <x v="2"/>
    <s v="wearables"/>
    <x v="975"/>
    <d v="2016-04-29T10:43:05"/>
    <x v="2"/>
    <d v="2016-06-28T10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51.921079958463139"/>
    <n v="160.5"/>
    <x v="2"/>
    <s v="wearables"/>
    <x v="976"/>
    <d v="2015-06-29T19:24:57"/>
    <x v="0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2.9702970297029703"/>
    <n v="75.75"/>
    <x v="2"/>
    <s v="wearables"/>
    <x v="977"/>
    <d v="2016-01-22T16:36:37"/>
    <x v="2"/>
    <d v="2016-02-21T16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1.7773585681535473"/>
    <n v="790.83739837398377"/>
    <x v="2"/>
    <s v="wearables"/>
    <x v="978"/>
    <d v="2016-01-26T01:25:01"/>
    <x v="2"/>
    <d v="2016-02-25T01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1.2074728077123704"/>
    <n v="301.93916666666667"/>
    <x v="2"/>
    <s v="wearables"/>
    <x v="979"/>
    <d v="2016-05-16T04:00:28"/>
    <x v="2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6.7294751009421265"/>
    <n v="47.935483870967744"/>
    <x v="2"/>
    <s v="wearables"/>
    <x v="980"/>
    <d v="2014-10-16T15:42:02"/>
    <x v="3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8080.727272727273"/>
    <n v="2.75"/>
    <x v="2"/>
    <s v="wearables"/>
    <x v="981"/>
    <d v="2014-07-10T16:43:42"/>
    <x v="3"/>
    <d v="2014-08-09T16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5833.333333333333"/>
    <n v="1"/>
    <x v="2"/>
    <s v="wearables"/>
    <x v="982"/>
    <d v="2016-09-02T12:04:46"/>
    <x v="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.3891255568924588"/>
    <n v="171.79329608938548"/>
    <x v="2"/>
    <s v="wearables"/>
    <x v="983"/>
    <d v="2016-07-23T10:01:25"/>
    <x v="2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94.339622641509436"/>
    <n v="35.333333333333336"/>
    <x v="2"/>
    <s v="wearables"/>
    <x v="984"/>
    <d v="2015-02-25T20:46:48"/>
    <x v="0"/>
    <d v="2015-03-27T19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15.889830508474576"/>
    <n v="82.086956521739125"/>
    <x v="2"/>
    <s v="wearables"/>
    <x v="985"/>
    <d v="2015-12-01T17:13:30"/>
    <x v="0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7.8431372549019605"/>
    <n v="110.8695652173913"/>
    <x v="2"/>
    <s v="wearables"/>
    <x v="986"/>
    <d v="2015-11-16T12:25:00"/>
    <x v="2"/>
    <d v="2016-01-09T18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7.5642965204236008"/>
    <n v="161.21951219512195"/>
    <x v="2"/>
    <s v="wearables"/>
    <x v="987"/>
    <d v="2014-05-14T01:04:10"/>
    <x v="3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09-01T02:33:45"/>
    <x v="2"/>
    <d v="2016-10-01T02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5.9630292188431726"/>
    <n v="52.40625"/>
    <x v="2"/>
    <s v="wearables"/>
    <x v="989"/>
    <d v="2016-08-29T16:24:55"/>
    <x v="2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961.53846153846155"/>
    <n v="13"/>
    <x v="2"/>
    <s v="wearables"/>
    <x v="990"/>
    <d v="2014-08-04T12:49:24"/>
    <x v="3"/>
    <d v="2014-09-03T12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23.584905660377359"/>
    <n v="30.285714285714285"/>
    <x v="2"/>
    <s v="wearables"/>
    <x v="991"/>
    <d v="2016-06-17T12:09:48"/>
    <x v="2"/>
    <d v="2016-07-12T12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214.13276231263384"/>
    <n v="116.75"/>
    <x v="2"/>
    <s v="wearables"/>
    <x v="992"/>
    <d v="2016-03-08T16:11:59"/>
    <x v="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3.9861055748533682"/>
    <n v="89.59693877551021"/>
    <x v="2"/>
    <s v="wearables"/>
    <x v="993"/>
    <d v="2016-10-09T17:09:28"/>
    <x v="2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42.835724994645531"/>
    <n v="424.45454545454544"/>
    <x v="2"/>
    <s v="wearables"/>
    <x v="994"/>
    <d v="2014-10-09T00:18:50"/>
    <x v="3"/>
    <d v="2014-11-30T16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13.774104683195592"/>
    <n v="80.666666666666671"/>
    <x v="2"/>
    <s v="wearables"/>
    <x v="995"/>
    <d v="2014-11-04T16:34:40"/>
    <x v="3"/>
    <d v="2014-11-29T10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61.53846153846154"/>
    <n v="13"/>
    <x v="2"/>
    <s v="wearables"/>
    <x v="996"/>
    <d v="2014-06-27T14:47:40"/>
    <x v="3"/>
    <d v="2014-07-27T09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76.92307692307692"/>
    <n v="8.125"/>
    <x v="2"/>
    <s v="wearables"/>
    <x v="997"/>
    <d v="2014-10-28T20:28:17"/>
    <x v="3"/>
    <d v="2014-11-27T21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1.7076988757649068"/>
    <n v="153.42794759825327"/>
    <x v="2"/>
    <s v="wearables"/>
    <x v="998"/>
    <d v="2015-10-04T22:03:21"/>
    <x v="0"/>
    <d v="2015-11-18T23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12.83916802191218"/>
    <n v="292.07499999999999"/>
    <x v="2"/>
    <s v="wearables"/>
    <x v="999"/>
    <d v="2014-10-14T01:11:30"/>
    <x v="3"/>
    <d v="2014-11-13T02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45.132163034705407"/>
    <n v="3304"/>
    <x v="2"/>
    <s v="wearables"/>
    <x v="1000"/>
    <d v="2017-01-13T19:26:00"/>
    <x v="1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0.96153846153846156"/>
    <n v="1300"/>
    <x v="2"/>
    <s v="wearables"/>
    <x v="1001"/>
    <d v="2016-12-16T11:16:53"/>
    <x v="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.3780405405405407"/>
    <n v="134.54545454545453"/>
    <x v="2"/>
    <s v="wearables"/>
    <x v="1002"/>
    <d v="2015-11-17T10:25:14"/>
    <x v="0"/>
    <d v="2015-12-16T23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6.2285892245406416"/>
    <n v="214.06666666666666"/>
    <x v="2"/>
    <s v="wearables"/>
    <x v="1003"/>
    <d v="2017-02-14T11:01:01"/>
    <x v="1"/>
    <d v="2017-03-16T10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1.2164266251459712"/>
    <n v="216.33684210526314"/>
    <x v="2"/>
    <s v="wearables"/>
    <x v="1004"/>
    <d v="2016-01-19T11:00:27"/>
    <x v="2"/>
    <d v="2016-02-18T11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1.3324272827810422"/>
    <n v="932.31055900621118"/>
    <x v="2"/>
    <s v="wearables"/>
    <x v="1005"/>
    <d v="2015-09-29T08:59:43"/>
    <x v="0"/>
    <d v="2015-10-30T08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17.094017094017094"/>
    <n v="29.25"/>
    <x v="2"/>
    <s v="wearables"/>
    <x v="1006"/>
    <d v="2014-12-03T18:57:52"/>
    <x v="3"/>
    <d v="2014-12-12T01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2.256317689530686"/>
    <n v="174.94736842105263"/>
    <x v="2"/>
    <s v="wearables"/>
    <x v="1007"/>
    <d v="2016-11-02T08:00:23"/>
    <x v="2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374"/>
    <n v="250"/>
    <x v="2"/>
    <s v="wearables"/>
    <x v="1008"/>
    <d v="2016-11-28T13:25:15"/>
    <x v="2"/>
    <d v="2016-12-28T13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7.6161462300076161"/>
    <n v="65"/>
    <x v="2"/>
    <s v="wearables"/>
    <x v="1009"/>
    <d v="2016-05-20T08:30:46"/>
    <x v="2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523.86363636363637"/>
    <n v="55"/>
    <x v="2"/>
    <s v="wearables"/>
    <x v="1010"/>
    <d v="2016-07-10T13:54:22"/>
    <x v="2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266.66666666666669"/>
    <n v="75"/>
    <x v="2"/>
    <s v="wearables"/>
    <x v="1011"/>
    <d v="2014-11-03T15:33:15"/>
    <x v="3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4.6435989080298549E-3"/>
    <n v="1389.3561935483872"/>
    <x v="2"/>
    <s v="wearables"/>
    <x v="1012"/>
    <d v="2016-12-10T04:34:12"/>
    <x v="1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2.896200185356812"/>
    <n v="95.911111111111111"/>
    <x v="2"/>
    <s v="wearables"/>
    <x v="1013"/>
    <d v="2015-12-01T14:00:56"/>
    <x v="0"/>
    <d v="2015-12-29T14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.2679738562091503"/>
    <n v="191.25"/>
    <x v="2"/>
    <s v="wearables"/>
    <x v="1014"/>
    <d v="2014-11-11T18:03:35"/>
    <x v="3"/>
    <d v="2014-12-31T18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7.5"/>
    <n v="40"/>
    <x v="2"/>
    <s v="wearables"/>
    <x v="1015"/>
    <d v="2015-10-26T15:04:55"/>
    <x v="0"/>
    <d v="2015-11-25T16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5.186488388458834"/>
    <n v="74.78947368421052"/>
    <x v="2"/>
    <s v="wearables"/>
    <x v="1016"/>
    <d v="2016-02-21T20:34:16"/>
    <x v="2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4.3708586114656365"/>
    <n v="161.11830985915492"/>
    <x v="2"/>
    <s v="wearables"/>
    <x v="1017"/>
    <d v="2015-10-12T10:12:15"/>
    <x v="0"/>
    <d v="2015-11-21T11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2.206119162640903"/>
    <n v="88.714285714285708"/>
    <x v="2"/>
    <s v="wearables"/>
    <x v="1018"/>
    <d v="2016-06-14T05:48:53"/>
    <x v="2"/>
    <d v="2016-07-14T05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2.112676056338028"/>
    <n v="53.25"/>
    <x v="2"/>
    <s v="wearables"/>
    <x v="1019"/>
    <d v="2015-01-05T17:22:29"/>
    <x v="0"/>
    <d v="2015-02-04T17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0.48650345260514755"/>
    <n v="106.2"/>
    <x v="4"/>
    <s v="electronic music"/>
    <x v="1020"/>
    <d v="2015-05-02T19:40:09"/>
    <x v="0"/>
    <d v="2015-06-01T18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0.28424945353042558"/>
    <n v="22.079728033472804"/>
    <x v="4"/>
    <s v="electronic music"/>
    <x v="1021"/>
    <d v="2015-09-24T00:02:51"/>
    <x v="0"/>
    <d v="2015-10-16T22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0.8703220191470844"/>
    <n v="31.054054054054053"/>
    <x v="4"/>
    <s v="electronic music"/>
    <x v="1022"/>
    <d v="2015-04-17T09:31:17"/>
    <x v="0"/>
    <d v="2015-05-17T09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0.42167404596247099"/>
    <n v="36.206106870229007"/>
    <x v="4"/>
    <s v="electronic music"/>
    <x v="1023"/>
    <d v="2015-05-21T16:04:21"/>
    <x v="0"/>
    <d v="2015-06-20T16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0.84290202739010145"/>
    <n v="388.9762295081967"/>
    <x v="4"/>
    <s v="electronic music"/>
    <x v="1024"/>
    <d v="2016-01-01T07:56:03"/>
    <x v="2"/>
    <d v="2016-01-31T07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x v="4"/>
    <s v="electronic music"/>
    <x v="1025"/>
    <d v="2015-02-14T14:00:37"/>
    <x v="0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0.99991714972188017"/>
    <n v="57.381803278688523"/>
    <x v="4"/>
    <s v="electronic music"/>
    <x v="1026"/>
    <d v="2016-02-26T03:46:56"/>
    <x v="2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0.96999870684081213"/>
    <n v="69.666666666666671"/>
    <x v="4"/>
    <s v="electronic music"/>
    <x v="1027"/>
    <d v="2014-09-22T18:49:07"/>
    <x v="3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0.85273300929478979"/>
    <n v="45.988235294117644"/>
    <x v="4"/>
    <s v="electronic music"/>
    <x v="1028"/>
    <d v="2017-01-20T09:03:25"/>
    <x v="1"/>
    <d v="2017-03-06T14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0.8947745168217609"/>
    <n v="79.262411347517727"/>
    <x v="4"/>
    <s v="electronic music"/>
    <x v="1029"/>
    <d v="2015-02-09T11:05:07"/>
    <x v="0"/>
    <d v="2015-04-04T15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0.29231218941829873"/>
    <n v="43.031446540880502"/>
    <x v="4"/>
    <s v="electronic music"/>
    <x v="1030"/>
    <d v="2016-08-29T05:35:49"/>
    <x v="2"/>
    <d v="2016-09-12T05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0.93109869646182497"/>
    <n v="108.48484848484848"/>
    <x v="4"/>
    <s v="electronic music"/>
    <x v="1031"/>
    <d v="2015-11-16T12:20:10"/>
    <x v="0"/>
    <d v="2015-12-16T12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0.92168415590799546"/>
    <n v="61.029583333333335"/>
    <x v="4"/>
    <s v="electronic music"/>
    <x v="1032"/>
    <d v="2016-05-24T10:00:25"/>
    <x v="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0.97218155197657397"/>
    <n v="50.592592592592595"/>
    <x v="4"/>
    <s v="electronic music"/>
    <x v="1033"/>
    <d v="2016-11-14T11:34:40"/>
    <x v="2"/>
    <d v="2016-12-12T11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0.76922011849066707"/>
    <n v="39.157168674698795"/>
    <x v="4"/>
    <s v="electronic music"/>
    <x v="1034"/>
    <d v="2016-07-03T22:00:04"/>
    <x v="2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0.92891760904684972"/>
    <n v="65.15789473684211"/>
    <x v="4"/>
    <s v="electronic music"/>
    <x v="1035"/>
    <d v="2015-01-12T09:23:40"/>
    <x v="0"/>
    <d v="2015-02-11T09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0.88999291961188398"/>
    <n v="23.963127962085309"/>
    <x v="4"/>
    <s v="electronic music"/>
    <x v="1036"/>
    <d v="2012-12-06T04:46:30"/>
    <x v="4"/>
    <d v="2013-01-07T02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0.97943192948090108"/>
    <n v="48.61904761904762"/>
    <x v="4"/>
    <s v="electronic music"/>
    <x v="1037"/>
    <d v="2015-04-25T13:44:22"/>
    <x v="0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0.68807339449541283"/>
    <n v="35.73770491803279"/>
    <x v="4"/>
    <s v="electronic music"/>
    <x v="1038"/>
    <d v="2016-02-17T23:33:43"/>
    <x v="2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0.78003120124804992"/>
    <n v="21.366666666666667"/>
    <x v="4"/>
    <s v="electronic music"/>
    <x v="1039"/>
    <d v="2016-11-17T20:37:26"/>
    <x v="2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340"/>
    <n v="250"/>
    <x v="5"/>
    <s v="audio"/>
    <x v="1040"/>
    <d v="2016-07-28T11:00:09"/>
    <x v="2"/>
    <d v="2016-08-27T11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10T19:26:32"/>
    <x v="3"/>
    <d v="2014-07-30T19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65"/>
    <n v="10"/>
    <x v="5"/>
    <s v="audio"/>
    <x v="1042"/>
    <d v="2014-07-31T10:42:28"/>
    <x v="3"/>
    <d v="2014-09-12T04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11.713716762328687"/>
    <n v="29.236301369863014"/>
    <x v="5"/>
    <s v="audio"/>
    <x v="1043"/>
    <d v="2015-04-20T00:04:15"/>
    <x v="0"/>
    <d v="2015-05-20T00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1166.6666666666667"/>
    <n v="3"/>
    <x v="5"/>
    <s v="audio"/>
    <x v="1044"/>
    <d v="2015-01-07T16:13:21"/>
    <x v="0"/>
    <d v="2015-03-05T14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7.593984962406012"/>
    <n v="33.25"/>
    <x v="5"/>
    <s v="audio"/>
    <x v="1045"/>
    <d v="2014-07-24T14:59:10"/>
    <x v="3"/>
    <d v="2014-08-23T14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1-11T14:26:00"/>
    <x v="0"/>
    <d v="2015-12-26T14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2000"/>
    <n v="1"/>
    <x v="5"/>
    <s v="audio"/>
    <x v="1047"/>
    <d v="2014-10-06T13:38:35"/>
    <x v="3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70.754716981132077"/>
    <n v="53"/>
    <x v="5"/>
    <s v="audio"/>
    <x v="1048"/>
    <d v="2016-08-15T19:16:29"/>
    <x v="2"/>
    <d v="2016-09-24T19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1-13T04:20:45"/>
    <x v="2"/>
    <d v="2016-02-12T04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8-15T13:07:57"/>
    <x v="0"/>
    <d v="2015-09-14T13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7-29T18:20:25"/>
    <x v="3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4-23T13:08:15"/>
    <x v="2"/>
    <d v="2016-06-06T14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00"/>
    <n v="15"/>
    <x v="5"/>
    <s v="audio"/>
    <x v="1053"/>
    <d v="2017-02-08T22:08:52"/>
    <x v="1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7-11T14:26:39"/>
    <x v="3"/>
    <d v="2014-08-10T16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2-06T17:49:05"/>
    <x v="2"/>
    <d v="2016-03-07T17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2-23T11:16:17"/>
    <x v="0"/>
    <d v="2015-04-24T10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1-04T14:54:43"/>
    <x v="2"/>
    <d v="2016-12-04T15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2-12T15:37:23"/>
    <x v="0"/>
    <d v="2015-03-25T18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2-11T12:57:36"/>
    <x v="0"/>
    <d v="2015-03-13T11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00"/>
    <n v="50"/>
    <x v="5"/>
    <s v="audio"/>
    <x v="1060"/>
    <d v="2015-03-16T15:54:53"/>
    <x v="0"/>
    <d v="2015-04-15T15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3-03T00:38:28"/>
    <x v="2"/>
    <d v="2016-05-01T19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1.0473684210526315"/>
    <n v="47.5"/>
    <x v="5"/>
    <s v="audio"/>
    <x v="1062"/>
    <d v="2016-07-05T13:22:21"/>
    <x v="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e v="#DIV/0!"/>
    <e v="#DIV/0!"/>
    <x v="5"/>
    <s v="audio"/>
    <x v="1063"/>
    <d v="2016-07-31T18:44:22"/>
    <x v="2"/>
    <d v="2016-08-30T18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11.142751021418844"/>
    <n v="65.666666666666671"/>
    <x v="6"/>
    <s v="video games"/>
    <x v="1064"/>
    <d v="2013-05-22T23:28:23"/>
    <x v="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7.037037037037038"/>
    <n v="16.2"/>
    <x v="6"/>
    <s v="video games"/>
    <x v="1065"/>
    <d v="2014-01-22T03:08:42"/>
    <x v="3"/>
    <d v="2014-02-19T03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29.697089685210848"/>
    <n v="34.128378378378379"/>
    <x v="6"/>
    <s v="video games"/>
    <x v="1066"/>
    <d v="2013-06-20T17:06:22"/>
    <x v="4"/>
    <d v="2013-08-04T17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3.8461538461538463"/>
    <n v="13"/>
    <x v="6"/>
    <s v="video games"/>
    <x v="1067"/>
    <d v="2013-11-21T14:32:11"/>
    <x v="4"/>
    <d v="2013-12-21T14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666.66666666666663"/>
    <n v="11.25"/>
    <x v="6"/>
    <s v="video games"/>
    <x v="1068"/>
    <d v="2016-03-11T02:54:24"/>
    <x v="2"/>
    <d v="2016-04-10T01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2.5882352941176472"/>
    <n v="40.476190476190474"/>
    <x v="6"/>
    <s v="video games"/>
    <x v="1069"/>
    <d v="2013-10-24T23:30:59"/>
    <x v="4"/>
    <d v="2013-11-26T00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42.85714285714286"/>
    <n v="35"/>
    <x v="6"/>
    <s v="video games"/>
    <x v="1070"/>
    <d v="2012-09-10T18:17:02"/>
    <x v="5"/>
    <d v="2012-09-30T18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0-18T12:04:53"/>
    <x v="0"/>
    <d v="2015-11-17T13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1470.5882352941176"/>
    <n v="12.75"/>
    <x v="6"/>
    <s v="video games"/>
    <x v="1072"/>
    <d v="2014-01-06T13:58:17"/>
    <x v="3"/>
    <d v="2014-02-05T13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75"/>
    <n v="10"/>
    <x v="6"/>
    <s v="video games"/>
    <x v="1073"/>
    <d v="2011-09-16T17:09:01"/>
    <x v="6"/>
    <d v="2011-10-16T17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15.849721162312886"/>
    <n v="113.56666666666666"/>
    <x v="6"/>
    <s v="video games"/>
    <x v="1074"/>
    <d v="2013-12-04T22:09:05"/>
    <x v="3"/>
    <d v="2014-01-03T22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22.222222222222221"/>
    <n v="15"/>
    <x v="6"/>
    <s v="video games"/>
    <x v="1075"/>
    <d v="2012-04-06T15:41:56"/>
    <x v="5"/>
    <d v="2012-05-06T15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1.5932361813315206"/>
    <n v="48.281025641025643"/>
    <x v="6"/>
    <s v="video games"/>
    <x v="1076"/>
    <d v="2014-07-18T03:04:10"/>
    <x v="3"/>
    <d v="2014-09-11T03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3.4041394335511983"/>
    <n v="43.976047904191617"/>
    <x v="6"/>
    <s v="video games"/>
    <x v="1077"/>
    <d v="2015-12-14T22:00:11"/>
    <x v="2"/>
    <d v="2016-01-13T22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13.333333333333334"/>
    <n v="9"/>
    <x v="6"/>
    <s v="video games"/>
    <x v="1078"/>
    <d v="2011-06-06T22:42:01"/>
    <x v="6"/>
    <d v="2011-07-21T22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8.34808259587021"/>
    <n v="37.666666666666664"/>
    <x v="6"/>
    <s v="video games"/>
    <x v="1079"/>
    <d v="2016-04-19T07:35:36"/>
    <x v="2"/>
    <d v="2016-05-14T07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10.982976386600768"/>
    <n v="18.581632653061224"/>
    <x v="6"/>
    <s v="video games"/>
    <x v="1080"/>
    <d v="2014-04-10T21:18:53"/>
    <x v="3"/>
    <d v="2014-05-10T21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5666.666666666667"/>
    <n v="3"/>
    <x v="6"/>
    <s v="video games"/>
    <x v="1081"/>
    <d v="2014-12-29T16:14:52"/>
    <x v="0"/>
    <d v="2015-01-28T16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78.57142857142858"/>
    <n v="18.666666666666668"/>
    <x v="6"/>
    <s v="video games"/>
    <x v="1082"/>
    <d v="2012-07-11T15:44:48"/>
    <x v="5"/>
    <d v="2012-08-10T15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21.95121951219512"/>
    <n v="410"/>
    <x v="6"/>
    <s v="video games"/>
    <x v="1083"/>
    <d v="2014-06-03T09:49:43"/>
    <x v="3"/>
    <d v="2014-08-02T09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7-09T15:53:24"/>
    <x v="3"/>
    <d v="2014-08-08T15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29.239766081871345"/>
    <n v="114"/>
    <x v="6"/>
    <s v="video games"/>
    <x v="1085"/>
    <d v="2016-02-13T10:06:15"/>
    <x v="2"/>
    <d v="2016-03-14T09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1200"/>
    <n v="7.5"/>
    <x v="6"/>
    <s v="video games"/>
    <x v="1086"/>
    <d v="2014-07-25T14:48:11"/>
    <x v="3"/>
    <d v="2014-08-24T14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5-16T11:08:07"/>
    <x v="3"/>
    <d v="2014-06-15T11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7.0507055406010961"/>
    <n v="43.41727891156463"/>
    <x v="6"/>
    <s v="video games"/>
    <x v="1088"/>
    <d v="2014-03-25T13:11:07"/>
    <x v="3"/>
    <d v="2014-04-24T13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12.776831345826235"/>
    <n v="23.959183673469386"/>
    <x v="6"/>
    <s v="video games"/>
    <x v="1089"/>
    <d v="2015-05-26T22:32:55"/>
    <x v="0"/>
    <d v="2015-06-25T22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2599.8000000000002"/>
    <n v="5"/>
    <x v="6"/>
    <s v="video games"/>
    <x v="1090"/>
    <d v="2015-04-28T22:27:33"/>
    <x v="0"/>
    <d v="2015-05-28T22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8"/>
    <n v="12.5"/>
    <x v="6"/>
    <s v="video games"/>
    <x v="1091"/>
    <d v="2016-03-11T13:41:12"/>
    <x v="2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95.238095238095241"/>
    <n v="3"/>
    <x v="6"/>
    <s v="video games"/>
    <x v="1092"/>
    <d v="2012-12-06T18:37:18"/>
    <x v="4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7.1005917159763312"/>
    <n v="10.5625"/>
    <x v="6"/>
    <s v="video games"/>
    <x v="1093"/>
    <d v="2016-01-27T17:22:17"/>
    <x v="2"/>
    <d v="2016-02-11T17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5.4644642851721761"/>
    <n v="122.00037037037038"/>
    <x v="6"/>
    <s v="video games"/>
    <x v="1094"/>
    <d v="2011-09-09T11:07:13"/>
    <x v="6"/>
    <d v="2011-10-09T11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19.861762135536665"/>
    <n v="267.80851063829789"/>
    <x v="6"/>
    <s v="video games"/>
    <x v="1095"/>
    <d v="2013-07-31T06:53:40"/>
    <x v="4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5.5762081784386615"/>
    <n v="74.206896551724142"/>
    <x v="6"/>
    <s v="video games"/>
    <x v="1096"/>
    <d v="2014-09-03T06:25:54"/>
    <x v="3"/>
    <d v="2014-10-03T21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2127.6595744680849"/>
    <n v="6.7142857142857144"/>
    <x v="6"/>
    <s v="video games"/>
    <x v="1097"/>
    <d v="2014-01-21T13:01:17"/>
    <x v="3"/>
    <d v="2014-03-02T13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13.865779256794232"/>
    <n v="81.954545454545453"/>
    <x v="6"/>
    <s v="video games"/>
    <x v="1098"/>
    <d v="2014-03-14T12:18:15"/>
    <x v="3"/>
    <d v="2014-04-13T12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200"/>
    <n v="25"/>
    <x v="6"/>
    <s v="video games"/>
    <x v="1099"/>
    <d v="2015-04-13T14:04:28"/>
    <x v="0"/>
    <d v="2015-05-13T14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40"/>
    <n v="10"/>
    <x v="6"/>
    <s v="video games"/>
    <x v="1100"/>
    <d v="2016-01-14T20:39:31"/>
    <x v="2"/>
    <d v="2016-02-13T20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2439.0243902439024"/>
    <n v="6.833333333333333"/>
    <x v="6"/>
    <s v="video games"/>
    <x v="1101"/>
    <d v="2016-06-17T12:32:18"/>
    <x v="2"/>
    <d v="2016-07-14T12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18.823529411764707"/>
    <n v="17.708333333333332"/>
    <x v="6"/>
    <s v="video games"/>
    <x v="1102"/>
    <d v="2013-10-29T19:05:25"/>
    <x v="4"/>
    <d v="2013-12-08T23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61.728395061728392"/>
    <n v="16.2"/>
    <x v="6"/>
    <s v="video games"/>
    <x v="1103"/>
    <d v="2016-04-18T23:19:50"/>
    <x v="2"/>
    <d v="2016-06-17T23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20.19522046449007"/>
    <n v="80.297297297297291"/>
    <x v="6"/>
    <s v="video games"/>
    <x v="1104"/>
    <d v="2014-05-12T03:50:21"/>
    <x v="3"/>
    <d v="2014-06-11T03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628.93081761006295"/>
    <n v="71.55"/>
    <x v="6"/>
    <s v="video games"/>
    <x v="1105"/>
    <d v="2014-02-21T21:15:27"/>
    <x v="3"/>
    <d v="2014-03-23T20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2.4242424242424243"/>
    <n v="23.571428571428573"/>
    <x v="6"/>
    <s v="video games"/>
    <x v="1106"/>
    <d v="2012-03-05T11:46:15"/>
    <x v="5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6-23T14:40:24"/>
    <x v="3"/>
    <d v="2014-07-23T14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4.129692832764505"/>
    <n v="34.88095238095238"/>
    <x v="6"/>
    <s v="video games"/>
    <x v="1108"/>
    <d v="2012-02-13T09:17:15"/>
    <x v="5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222.22222222222223"/>
    <n v="15"/>
    <x v="6"/>
    <s v="video games"/>
    <x v="1109"/>
    <d v="2016-10-19T12:03:10"/>
    <x v="2"/>
    <d v="2016-11-18T13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96.07843137254903"/>
    <n v="23.181818181818183"/>
    <x v="6"/>
    <s v="video games"/>
    <x v="1110"/>
    <d v="2012-11-07T16:23:42"/>
    <x v="5"/>
    <d v="2012-12-07T16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2500"/>
    <n v="1"/>
    <x v="6"/>
    <s v="video games"/>
    <x v="1111"/>
    <d v="2015-12-08T22:53:10"/>
    <x v="2"/>
    <d v="2016-01-07T22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2.8139361466725847"/>
    <n v="100.23371794871794"/>
    <x v="6"/>
    <s v="video games"/>
    <x v="1112"/>
    <d v="2014-11-20T12:13:31"/>
    <x v="0"/>
    <d v="2015-01-19T02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200"/>
    <n v="5"/>
    <x v="6"/>
    <s v="video games"/>
    <x v="1113"/>
    <d v="2014-07-15T17:27:00"/>
    <x v="3"/>
    <d v="2014-08-14T17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600"/>
    <n v="3.3333333333333335"/>
    <x v="6"/>
    <s v="video games"/>
    <x v="1114"/>
    <d v="2013-09-09T02:18:07"/>
    <x v="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754.71698113207549"/>
    <n v="13.25"/>
    <x v="6"/>
    <s v="video games"/>
    <x v="1115"/>
    <d v="2016-02-29T10:41:35"/>
    <x v="2"/>
    <d v="2016-03-30T09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2800.8066323101052"/>
    <n v="17.852"/>
    <x v="6"/>
    <s v="video games"/>
    <x v="1116"/>
    <d v="2012-04-10T14:20:08"/>
    <x v="5"/>
    <d v="2012-06-09T14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12.048192771084338"/>
    <n v="10.375"/>
    <x v="6"/>
    <s v="video games"/>
    <x v="1117"/>
    <d v="2015-11-25T08:21:53"/>
    <x v="0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41.284403669724767"/>
    <n v="36.333333333333336"/>
    <x v="6"/>
    <s v="video games"/>
    <x v="1118"/>
    <d v="2014-03-05T21:59:39"/>
    <x v="3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420"/>
    <n v="5"/>
    <x v="6"/>
    <s v="video games"/>
    <x v="1119"/>
    <d v="2014-03-24T13:01:04"/>
    <x v="3"/>
    <d v="2014-04-06T13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09-13T14:56:40"/>
    <x v="6"/>
    <d v="2011-10-28T14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8620.689655172413"/>
    <n v="5.8"/>
    <x v="6"/>
    <s v="video games"/>
    <x v="1121"/>
    <d v="2016-02-12T16:25:16"/>
    <x v="2"/>
    <d v="2016-03-13T15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16T10:53:45"/>
    <x v="4"/>
    <d v="2013-05-30T10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454.54545454545456"/>
    <n v="3.6666666666666665"/>
    <x v="6"/>
    <s v="video games"/>
    <x v="1123"/>
    <d v="2014-03-20T06:34:08"/>
    <x v="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211.76470588235293"/>
    <n v="60.714285714285715"/>
    <x v="6"/>
    <s v="mobile games"/>
    <x v="1124"/>
    <d v="2015-03-31T10:00:51"/>
    <x v="0"/>
    <d v="2015-04-30T10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7-27T08:58:50"/>
    <x v="0"/>
    <d v="2015-09-25T08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200"/>
    <n v="5"/>
    <x v="6"/>
    <s v="mobile games"/>
    <x v="1126"/>
    <d v="2016-06-14T01:51:34"/>
    <x v="2"/>
    <d v="2016-07-14T01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59.82905982905983"/>
    <n v="25.434782608695652"/>
    <x v="6"/>
    <s v="mobile games"/>
    <x v="1127"/>
    <d v="2014-10-14T14:30:00"/>
    <x v="3"/>
    <d v="2014-11-14T15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000"/>
    <n v="1"/>
    <x v="6"/>
    <s v="mobile games"/>
    <x v="1128"/>
    <d v="2014-07-08T09:35:17"/>
    <x v="3"/>
    <d v="2014-08-07T09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952.38095238095241"/>
    <n v="10.5"/>
    <x v="6"/>
    <s v="mobile games"/>
    <x v="1129"/>
    <d v="2016-05-06T00:21:33"/>
    <x v="2"/>
    <d v="2016-06-05T00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454.54545454545456"/>
    <n v="3.6666666666666665"/>
    <x v="6"/>
    <s v="mobile games"/>
    <x v="1130"/>
    <d v="2014-09-26T17:55:00"/>
    <x v="3"/>
    <d v="2014-11-25T18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1-24T15:47:48"/>
    <x v="0"/>
    <d v="2015-12-24T15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6.9541029207232263"/>
    <n v="110.61538461538461"/>
    <x v="6"/>
    <s v="mobile games"/>
    <x v="1132"/>
    <d v="2016-12-01T20:46:11"/>
    <x v="2"/>
    <d v="2016-12-31T20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50"/>
    <n v="20"/>
    <x v="6"/>
    <s v="mobile games"/>
    <x v="1133"/>
    <d v="2014-07-01T03:46:21"/>
    <x v="3"/>
    <d v="2014-07-31T03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25000"/>
    <n v="1"/>
    <x v="6"/>
    <s v="mobile games"/>
    <x v="1134"/>
    <d v="2014-11-15T00:50:28"/>
    <x v="3"/>
    <d v="2014-11-28T22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20"/>
    <n v="50"/>
    <x v="6"/>
    <s v="mobile games"/>
    <x v="1135"/>
    <d v="2016-07-07T17:44:54"/>
    <x v="2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15.518518518518519"/>
    <n v="45"/>
    <x v="6"/>
    <s v="mobile games"/>
    <x v="1136"/>
    <d v="2015-11-19T10:07:09"/>
    <x v="0"/>
    <d v="2015-12-19T10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2.5316455696202533"/>
    <n v="253.2051282051282"/>
    <x v="6"/>
    <s v="mobile games"/>
    <x v="1137"/>
    <d v="2016-03-24T13:40:21"/>
    <x v="2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280"/>
    <n v="31.25"/>
    <x v="6"/>
    <s v="mobile games"/>
    <x v="1138"/>
    <d v="2017-01-01T15:45:31"/>
    <x v="1"/>
    <d v="2017-01-21T15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1600"/>
    <n v="5"/>
    <x v="6"/>
    <s v="mobile games"/>
    <x v="1139"/>
    <d v="2014-12-02T02:20:26"/>
    <x v="0"/>
    <d v="2015-01-01T02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7-07T05:05:21"/>
    <x v="0"/>
    <d v="2015-08-06T05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6-09T10:47:30"/>
    <x v="0"/>
    <d v="2015-07-09T10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1-17T18:08:47"/>
    <x v="0"/>
    <d v="2015-02-16T18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241.93548387096774"/>
    <n v="23.25"/>
    <x v="6"/>
    <s v="mobile games"/>
    <x v="1143"/>
    <d v="2015-11-16T22:38:46"/>
    <x v="0"/>
    <d v="2015-12-16T22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3-29T22:22:00"/>
    <x v="0"/>
    <d v="2015-04-28T22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800"/>
    <n v="100"/>
    <x v="7"/>
    <s v="food trucks"/>
    <x v="1145"/>
    <d v="2014-08-03T11:56:32"/>
    <x v="3"/>
    <d v="2014-10-02T11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11.320754716981131"/>
    <n v="44.166666666666664"/>
    <x v="7"/>
    <s v="food trucks"/>
    <x v="1146"/>
    <d v="2014-03-25T16:52:53"/>
    <x v="3"/>
    <d v="2014-05-02T16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08-20T17:19:43"/>
    <x v="3"/>
    <d v="2014-10-19T17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205.47945205479451"/>
    <n v="24.333333333333332"/>
    <x v="7"/>
    <s v="food trucks"/>
    <x v="1148"/>
    <d v="2016-10-31T22:06:21"/>
    <x v="2"/>
    <d v="2016-11-30T23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666.66666666666663"/>
    <n v="37.5"/>
    <x v="7"/>
    <s v="food trucks"/>
    <x v="1149"/>
    <d v="2016-05-17T11:02:46"/>
    <x v="2"/>
    <d v="2016-06-16T11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9.9206349206349209"/>
    <n v="42"/>
    <x v="7"/>
    <s v="food trucks"/>
    <x v="1150"/>
    <d v="2015-11-09T16:54:35"/>
    <x v="2"/>
    <d v="2016-01-08T16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8-07T20:27:43"/>
    <x v="0"/>
    <d v="2015-09-06T20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17.563117453347971"/>
    <n v="60.733333333333334"/>
    <x v="7"/>
    <s v="food trucks"/>
    <x v="1152"/>
    <d v="2015-04-15T11:01:52"/>
    <x v="0"/>
    <d v="2015-05-15T11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60"/>
    <n v="50"/>
    <x v="7"/>
    <s v="food trucks"/>
    <x v="1153"/>
    <d v="2015-05-19T11:08:25"/>
    <x v="0"/>
    <d v="2015-06-18T11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15.384615384615385"/>
    <n v="108.33333333333333"/>
    <x v="7"/>
    <s v="food trucks"/>
    <x v="1154"/>
    <d v="2015-08-06T20:36:46"/>
    <x v="0"/>
    <d v="2015-09-05T20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32.97872340425531"/>
    <n v="23.5"/>
    <x v="7"/>
    <s v="food trucks"/>
    <x v="1155"/>
    <d v="2014-07-15T12:20:08"/>
    <x v="3"/>
    <d v="2014-08-14T12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1-24T19:42:42"/>
    <x v="0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66.225165562913901"/>
    <n v="50.333333333333336"/>
    <x v="7"/>
    <s v="food trucks"/>
    <x v="1157"/>
    <d v="2014-10-06T09:04:40"/>
    <x v="3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214.28571428571428"/>
    <n v="11.666666666666666"/>
    <x v="7"/>
    <s v="food trucks"/>
    <x v="1158"/>
    <d v="2014-11-08T20:12:08"/>
    <x v="3"/>
    <d v="2014-12-08T20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5-30T11:26:05"/>
    <x v="0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25.974025974025974"/>
    <n v="60.789473684210527"/>
    <x v="7"/>
    <s v="food trucks"/>
    <x v="1160"/>
    <d v="2015-02-25T21:43:06"/>
    <x v="0"/>
    <d v="2015-03-27T20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4-28T09:06:29"/>
    <x v="0"/>
    <d v="2015-05-19T09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1714.2857142857142"/>
    <n v="17.5"/>
    <x v="7"/>
    <s v="food trucks"/>
    <x v="1162"/>
    <d v="2014-08-25T10:24:24"/>
    <x v="3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7-10T11:22:00"/>
    <x v="3"/>
    <d v="2014-08-09T11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5-19T11:23:02"/>
    <x v="2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4.8297512678097076"/>
    <n v="82.82"/>
    <x v="7"/>
    <s v="food trucks"/>
    <x v="1165"/>
    <d v="2014-06-01T23:08:50"/>
    <x v="3"/>
    <d v="2014-07-05T23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5.2246603970741905"/>
    <n v="358.875"/>
    <x v="7"/>
    <s v="food trucks"/>
    <x v="1166"/>
    <d v="2015-05-26T05:39:02"/>
    <x v="0"/>
    <d v="2015-06-25T22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61.287027579162412"/>
    <n v="61.1875"/>
    <x v="7"/>
    <s v="food trucks"/>
    <x v="1167"/>
    <d v="2014-08-12T11:38:15"/>
    <x v="3"/>
    <d v="2014-09-12T11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17.647058823529413"/>
    <n v="340"/>
    <x v="7"/>
    <s v="food trucks"/>
    <x v="1168"/>
    <d v="2016-08-22T19:17:45"/>
    <x v="2"/>
    <d v="2016-09-21T19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588.23529411764707"/>
    <n v="5.666666666666667"/>
    <x v="7"/>
    <s v="food trucks"/>
    <x v="1169"/>
    <d v="2015-01-23T02:29:23"/>
    <x v="0"/>
    <d v="2015-02-22T02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250"/>
    <n v="50"/>
    <x v="7"/>
    <s v="food trucks"/>
    <x v="1170"/>
    <d v="2015-04-30T15:26:11"/>
    <x v="0"/>
    <d v="2015-05-30T15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000"/>
    <n v="25"/>
    <x v="7"/>
    <s v="food trucks"/>
    <x v="1171"/>
    <d v="2014-10-26T13:18:47"/>
    <x v="3"/>
    <d v="2014-11-13T14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7-21T10:22:32"/>
    <x v="3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4166.666666666667"/>
    <n v="30"/>
    <x v="7"/>
    <s v="food trucks"/>
    <x v="1173"/>
    <d v="2015-06-28T22:27:37"/>
    <x v="0"/>
    <d v="2015-08-02T22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16.930022573363431"/>
    <n v="46.631578947368418"/>
    <x v="7"/>
    <s v="food trucks"/>
    <x v="1174"/>
    <d v="2016-04-08T14:12:07"/>
    <x v="2"/>
    <d v="2016-05-08T14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4.188034188034187"/>
    <n v="65"/>
    <x v="7"/>
    <s v="food trucks"/>
    <x v="1175"/>
    <d v="2015-06-15T11:28:59"/>
    <x v="0"/>
    <d v="2015-07-15T11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17500"/>
    <n v="10"/>
    <x v="7"/>
    <s v="food trucks"/>
    <x v="1176"/>
    <d v="2017-01-10T18:28:18"/>
    <x v="1"/>
    <d v="2017-03-06T07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09-15T09:51:36"/>
    <x v="3"/>
    <d v="2014-10-15T09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15000"/>
    <n v="5"/>
    <x v="7"/>
    <s v="food trucks"/>
    <x v="1178"/>
    <d v="2014-07-17T15:44:12"/>
    <x v="3"/>
    <d v="2014-08-16T15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18.75"/>
    <n v="640"/>
    <x v="7"/>
    <s v="food trucks"/>
    <x v="1179"/>
    <d v="2015-09-28T11:17:07"/>
    <x v="0"/>
    <d v="2015-10-28T11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8.5106382978723403"/>
    <n v="69.117647058823536"/>
    <x v="7"/>
    <s v="food trucks"/>
    <x v="1180"/>
    <d v="2014-05-22T13:21:54"/>
    <x v="3"/>
    <d v="2014-06-28T13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12500"/>
    <n v="1.3333333333333333"/>
    <x v="7"/>
    <s v="food trucks"/>
    <x v="1181"/>
    <d v="2015-01-30T02:08:41"/>
    <x v="0"/>
    <d v="2015-03-01T02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23.80952380952381"/>
    <n v="10.5"/>
    <x v="7"/>
    <s v="food trucks"/>
    <x v="1182"/>
    <d v="2016-12-24T13:51:28"/>
    <x v="1"/>
    <d v="2017-01-12T10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25"/>
    <n v="33.333333333333336"/>
    <x v="7"/>
    <s v="food trucks"/>
    <x v="1183"/>
    <d v="2016-10-13T14:40:23"/>
    <x v="2"/>
    <d v="2016-11-01T21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0.95295850298882434"/>
    <n v="61.562666666666665"/>
    <x v="8"/>
    <s v="photobooks"/>
    <x v="1184"/>
    <d v="2017-01-06T08:23:31"/>
    <x v="1"/>
    <d v="2017-02-06T08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0.9484066767830045"/>
    <n v="118.73873873873873"/>
    <x v="8"/>
    <s v="photobooks"/>
    <x v="1185"/>
    <d v="2015-05-06T14:45:49"/>
    <x v="0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0.93691442848219864"/>
    <n v="65.081300813008127"/>
    <x v="8"/>
    <s v="photobooks"/>
    <x v="1186"/>
    <d v="2015-04-29T14:43:15"/>
    <x v="0"/>
    <d v="2015-06-01T16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0.96037756558006804"/>
    <n v="130.15714285714284"/>
    <x v="8"/>
    <s v="photobooks"/>
    <x v="1187"/>
    <d v="2015-04-15T15:28:43"/>
    <x v="0"/>
    <d v="2015-05-17T12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0.62285892245406416"/>
    <n v="37.776470588235291"/>
    <x v="8"/>
    <s v="photobooks"/>
    <x v="1188"/>
    <d v="2016-12-07T10:49:00"/>
    <x v="2"/>
    <d v="2016-12-28T10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0.92783505154639179"/>
    <n v="112.79069767441861"/>
    <x v="8"/>
    <s v="photobooks"/>
    <x v="1189"/>
    <d v="2016-06-08T17:29:55"/>
    <x v="2"/>
    <d v="2016-06-29T17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0.7407407407407407"/>
    <n v="51.92307692307692"/>
    <x v="8"/>
    <s v="photobooks"/>
    <x v="1190"/>
    <d v="2014-08-01T09:58:45"/>
    <x v="3"/>
    <d v="2014-08-31T09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0.91680814940577249"/>
    <n v="89.242424242424249"/>
    <x v="8"/>
    <s v="photobooks"/>
    <x v="1191"/>
    <d v="2016-02-19T08:29:20"/>
    <x v="2"/>
    <d v="2016-03-20T07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0.34482758620689657"/>
    <n v="19.333333333333332"/>
    <x v="8"/>
    <s v="photobooks"/>
    <x v="1192"/>
    <d v="2017-01-12T06:09:38"/>
    <x v="1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0.96193486326783018"/>
    <n v="79.967032967032964"/>
    <x v="8"/>
    <s v="photobooks"/>
    <x v="1193"/>
    <d v="2016-02-09T12:37:33"/>
    <x v="2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0.3103277060575968"/>
    <n v="56.414565826330531"/>
    <x v="8"/>
    <s v="photobooks"/>
    <x v="1194"/>
    <d v="2015-03-09T05:42:59"/>
    <x v="0"/>
    <d v="2015-04-08T05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0.7407407407407407"/>
    <n v="79.411764705882348"/>
    <x v="8"/>
    <s v="photobooks"/>
    <x v="1195"/>
    <d v="2015-10-21T02:20:53"/>
    <x v="0"/>
    <d v="2015-12-20T03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0.37049339499706163"/>
    <n v="76.439453125"/>
    <x v="8"/>
    <s v="photobooks"/>
    <x v="1196"/>
    <d v="2015-11-18T13:38:59"/>
    <x v="0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0.39479917881770804"/>
    <n v="121"/>
    <x v="8"/>
    <s v="photobooks"/>
    <x v="1197"/>
    <d v="2016-05-13T09:57:14"/>
    <x v="2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0.38372985418265543"/>
    <n v="54.616766467065865"/>
    <x v="8"/>
    <s v="photobooks"/>
    <x v="1198"/>
    <d v="2015-11-25T08:51:26"/>
    <x v="0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0.98700334199777195"/>
    <n v="299.22222222222223"/>
    <x v="8"/>
    <s v="photobooks"/>
    <x v="1199"/>
    <d v="2015-06-06T12:30:00"/>
    <x v="0"/>
    <d v="2015-07-08T12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0.7961519323270857"/>
    <n v="58.533980582524272"/>
    <x v="8"/>
    <s v="photobooks"/>
    <x v="1200"/>
    <d v="2015-03-26T05:27:36"/>
    <x v="0"/>
    <d v="2015-04-16T05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0.97620182647361731"/>
    <n v="55.371801801801809"/>
    <x v="8"/>
    <s v="photobooks"/>
    <x v="1201"/>
    <d v="2016-06-15T08:34:06"/>
    <x v="2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0.50189717130754252"/>
    <n v="183.80442804428046"/>
    <x v="8"/>
    <s v="photobooks"/>
    <x v="1202"/>
    <d v="2015-05-28T00:55:54"/>
    <x v="0"/>
    <d v="2015-06-27T00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0.9760479041916168"/>
    <n v="165.34653465346534"/>
    <x v="8"/>
    <s v="photobooks"/>
    <x v="1203"/>
    <d v="2015-05-01T08:45:27"/>
    <x v="0"/>
    <d v="2015-05-31T08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0.97138160352686242"/>
    <n v="234.78947368421052"/>
    <x v="8"/>
    <s v="photobooks"/>
    <x v="1204"/>
    <d v="2015-10-20T11:57:13"/>
    <x v="0"/>
    <d v="2015-12-03T23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0.99145820622330694"/>
    <n v="211.48387096774192"/>
    <x v="8"/>
    <s v="photobooks"/>
    <x v="1205"/>
    <d v="2015-05-14T06:09:11"/>
    <x v="0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0.86956521739130432"/>
    <n v="32.34375"/>
    <x v="8"/>
    <s v="photobooks"/>
    <x v="1206"/>
    <d v="2017-02-06T12:37:33"/>
    <x v="1"/>
    <d v="2017-03-11T07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0.95999080248332946"/>
    <n v="123.37588652482269"/>
    <x v="8"/>
    <s v="photobooks"/>
    <x v="1207"/>
    <d v="2016-03-01T04:19:33"/>
    <x v="2"/>
    <d v="2016-03-31T04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0.64391500321957507"/>
    <n v="207.06666666666666"/>
    <x v="8"/>
    <s v="photobooks"/>
    <x v="1208"/>
    <d v="2016-02-23T11:01:04"/>
    <x v="2"/>
    <d v="2016-03-24T10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0.94339622641509435"/>
    <n v="138.2608695652174"/>
    <x v="8"/>
    <s v="photobooks"/>
    <x v="1209"/>
    <d v="2017-01-26T14:18:25"/>
    <x v="1"/>
    <d v="2017-02-25T14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0.39321314118317835"/>
    <n v="493.81553398058253"/>
    <x v="8"/>
    <s v="photobooks"/>
    <x v="1210"/>
    <d v="2015-05-08T16:36:12"/>
    <x v="0"/>
    <d v="2015-05-31T15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0.98911968348170132"/>
    <n v="168.5"/>
    <x v="8"/>
    <s v="photobooks"/>
    <x v="1211"/>
    <d v="2016-05-25T14:47:41"/>
    <x v="2"/>
    <d v="2016-06-09T14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0.77495350278983266"/>
    <n v="38.867469879518069"/>
    <x v="8"/>
    <s v="photobooks"/>
    <x v="1212"/>
    <d v="2015-11-10T16:48:15"/>
    <x v="0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0.97817908201655379"/>
    <n v="61.527777777777779"/>
    <x v="8"/>
    <s v="photobooks"/>
    <x v="1213"/>
    <d v="2016-12-27T12:08:20"/>
    <x v="1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0.75872534142640369"/>
    <n v="105.44"/>
    <x v="8"/>
    <s v="photobooks"/>
    <x v="1214"/>
    <d v="2015-04-10T14:10:05"/>
    <x v="0"/>
    <d v="2015-06-09T14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0.12721348279730235"/>
    <n v="71.592003642987251"/>
    <x v="8"/>
    <s v="photobooks"/>
    <x v="1215"/>
    <d v="2014-04-30T16:09:16"/>
    <x v="3"/>
    <d v="2014-05-30T16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0.68634179821551133"/>
    <n v="91.882882882882882"/>
    <x v="8"/>
    <s v="photobooks"/>
    <x v="1216"/>
    <d v="2015-08-31T08:47:37"/>
    <x v="0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0.97465886939571145"/>
    <n v="148.57377049180329"/>
    <x v="8"/>
    <s v="photobooks"/>
    <x v="1217"/>
    <d v="2016-06-14T13:25:40"/>
    <x v="2"/>
    <d v="2016-07-14T13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0.58045791680103187"/>
    <n v="174.2134831460674"/>
    <x v="8"/>
    <s v="photobooks"/>
    <x v="1218"/>
    <d v="2015-10-01T09:53:20"/>
    <x v="0"/>
    <d v="2015-10-31T21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0.62826621580079922"/>
    <n v="102.86166007905139"/>
    <x v="8"/>
    <s v="photobooks"/>
    <x v="1219"/>
    <d v="2016-09-20T05:05:13"/>
    <x v="2"/>
    <d v="2016-10-20T05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0.9637006103437199"/>
    <n v="111.17857142857143"/>
    <x v="8"/>
    <s v="photobooks"/>
    <x v="1220"/>
    <d v="2015-07-26T09:05:12"/>
    <x v="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x v="8"/>
    <s v="photobooks"/>
    <x v="1221"/>
    <d v="2016-11-06T05:24:48"/>
    <x v="2"/>
    <d v="2016-12-03T18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0.35666518056174767"/>
    <n v="81.268115942028984"/>
    <x v="8"/>
    <s v="photobooks"/>
    <x v="1222"/>
    <d v="2016-03-01T11:17:27"/>
    <x v="2"/>
    <d v="2016-03-31T22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0.89201243411271791"/>
    <n v="116.21465968586388"/>
    <x v="8"/>
    <s v="photobooks"/>
    <x v="1223"/>
    <d v="2016-10-10T22:15:09"/>
    <x v="2"/>
    <d v="2016-11-09T23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14.150943396226415"/>
    <n v="58.888888888888886"/>
    <x v="4"/>
    <s v="world music"/>
    <x v="1224"/>
    <d v="2014-04-07T07:11:42"/>
    <x v="3"/>
    <d v="2014-06-06T07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22.727272727272727"/>
    <n v="44"/>
    <x v="4"/>
    <s v="world music"/>
    <x v="1225"/>
    <d v="2013-08-23T15:44:38"/>
    <x v="4"/>
    <d v="2013-10-22T15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25.81311306143521"/>
    <n v="48.424999999999997"/>
    <x v="4"/>
    <s v="world music"/>
    <x v="1226"/>
    <d v="2014-03-17T14:59:41"/>
    <x v="3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7-07T16:03:36"/>
    <x v="3"/>
    <d v="2014-08-07T01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3.4129692832764507"/>
    <n v="61.041666666666664"/>
    <x v="4"/>
    <s v="world music"/>
    <x v="1228"/>
    <d v="2011-07-30T11:30:08"/>
    <x v="6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10"/>
    <n v="25"/>
    <x v="4"/>
    <s v="world music"/>
    <x v="1229"/>
    <d v="2012-03-17T05:02:07"/>
    <x v="5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1-25T17:20:30"/>
    <x v="6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7-08T16:36:08"/>
    <x v="0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25"/>
    <n v="40"/>
    <x v="4"/>
    <s v="world music"/>
    <x v="1232"/>
    <d v="2013-08-20T14:21:10"/>
    <x v="4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8.6206896551724146"/>
    <n v="19.333333333333332"/>
    <x v="4"/>
    <s v="world music"/>
    <x v="1233"/>
    <d v="2012-01-31T16:46:14"/>
    <x v="5"/>
    <d v="2012-02-21T16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1-03T12:55:42"/>
    <x v="0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5.876190476190473"/>
    <n v="35"/>
    <x v="4"/>
    <s v="world music"/>
    <x v="1235"/>
    <d v="2013-11-04T21:14:59"/>
    <x v="4"/>
    <d v="2013-12-14T21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0T10:19:24"/>
    <x v="5"/>
    <d v="2012-07-28T10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04T00:47:45"/>
    <x v="5"/>
    <d v="2012-08-24T00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5.617977528089888"/>
    <n v="59.333333333333336"/>
    <x v="4"/>
    <s v="world music"/>
    <x v="1238"/>
    <d v="2011-07-07T08:38:56"/>
    <x v="6"/>
    <d v="2011-08-06T08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1-12-06T17:06:07"/>
    <x v="5"/>
    <d v="2012-01-05T17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3.19502074688797"/>
    <n v="30.125"/>
    <x v="4"/>
    <s v="world music"/>
    <x v="1240"/>
    <d v="2013-05-14T18:57:37"/>
    <x v="4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1.9708316909735908"/>
    <n v="74.617647058823536"/>
    <x v="4"/>
    <s v="world music"/>
    <x v="1241"/>
    <d v="2014-10-11T14:06:20"/>
    <x v="3"/>
    <d v="2014-11-02T23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82.2"/>
    <n v="5"/>
    <x v="4"/>
    <s v="world music"/>
    <x v="1242"/>
    <d v="2011-08-26T21:58:22"/>
    <x v="6"/>
    <d v="2011-09-11T07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7.0963926670609103"/>
    <n v="44.5"/>
    <x v="4"/>
    <s v="world music"/>
    <x v="1243"/>
    <d v="2011-05-08T15:06:11"/>
    <x v="6"/>
    <d v="2011-07-08T15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0.96339113680154143"/>
    <n v="46.133333333333333"/>
    <x v="4"/>
    <s v="rock"/>
    <x v="1244"/>
    <d v="2013-03-22T13:48:43"/>
    <x v="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0.83160083160083165"/>
    <n v="141.47058823529412"/>
    <x v="4"/>
    <s v="rock"/>
    <x v="1245"/>
    <d v="2014-05-15T08:23:54"/>
    <x v="3"/>
    <d v="2014-06-14T08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0.85470085470085466"/>
    <n v="75.483870967741936"/>
    <x v="4"/>
    <s v="rock"/>
    <x v="1246"/>
    <d v="2011-10-21T19:02:29"/>
    <x v="6"/>
    <d v="2011-12-05T20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0.81871345029239762"/>
    <n v="85.5"/>
    <x v="4"/>
    <s v="rock"/>
    <x v="1247"/>
    <d v="2013-04-06T01:00:55"/>
    <x v="4"/>
    <d v="2013-05-06T01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0.65945660775520976"/>
    <n v="64.254237288135599"/>
    <x v="4"/>
    <s v="rock"/>
    <x v="1248"/>
    <d v="2014-05-08T09:45:53"/>
    <x v="3"/>
    <d v="2014-06-13T00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0.9574875526618154"/>
    <n v="64.46913580246914"/>
    <x v="4"/>
    <s v="rock"/>
    <x v="1249"/>
    <d v="2012-06-07T11:46:51"/>
    <x v="5"/>
    <d v="2012-07-07T11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0.49961696033041336"/>
    <n v="118.2007874015748"/>
    <x v="4"/>
    <s v="rock"/>
    <x v="1250"/>
    <d v="2014-07-23T09:25:31"/>
    <x v="3"/>
    <d v="2014-09-06T09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0.98231827111984282"/>
    <n v="82.540540540540547"/>
    <x v="4"/>
    <s v="rock"/>
    <x v="1251"/>
    <d v="2011-07-27T13:32:47"/>
    <x v="6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0.72644250726442505"/>
    <n v="34.170212765957444"/>
    <x v="4"/>
    <s v="rock"/>
    <x v="1252"/>
    <d v="2013-09-26T17:42:49"/>
    <x v="4"/>
    <d v="2013-10-24T17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.2912795573360648E-4"/>
    <n v="42.73322081575246"/>
    <x v="4"/>
    <s v="rock"/>
    <x v="1253"/>
    <d v="2014-08-04T12:48:27"/>
    <x v="3"/>
    <d v="2014-09-03T12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0.50288973954814986"/>
    <n v="94.489361702127653"/>
    <x v="4"/>
    <s v="rock"/>
    <x v="1254"/>
    <d v="2010-11-05T08:54:46"/>
    <x v="7"/>
    <d v="2010-12-31T22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0.49415252841377039"/>
    <n v="55.697247706422019"/>
    <x v="4"/>
    <s v="rock"/>
    <x v="1255"/>
    <d v="2013-11-01T14:17:32"/>
    <x v="4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0.84771792920594546"/>
    <n v="98.030831024930734"/>
    <x v="4"/>
    <s v="rock"/>
    <x v="1256"/>
    <d v="2012-01-13T16:03:51"/>
    <x v="5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0.33929673041332509"/>
    <n v="92.102272727272734"/>
    <x v="4"/>
    <s v="rock"/>
    <x v="1257"/>
    <d v="2011-02-12T20:03:10"/>
    <x v="6"/>
    <d v="2011-04-02T19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0.46916124915746454"/>
    <n v="38.175462686567165"/>
    <x v="4"/>
    <s v="rock"/>
    <x v="1258"/>
    <d v="2013-08-01T08:40:12"/>
    <x v="4"/>
    <d v="2013-08-31T08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0.95932463545663849"/>
    <n v="27.145833333333332"/>
    <x v="4"/>
    <s v="rock"/>
    <x v="1259"/>
    <d v="2014-05-07T17:17:44"/>
    <x v="3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0.87976539589442815"/>
    <n v="50.689189189189186"/>
    <x v="4"/>
    <s v="rock"/>
    <x v="1260"/>
    <d v="2014-01-27T14:13:40"/>
    <x v="3"/>
    <d v="2014-02-26T14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0.98765432098765427"/>
    <n v="38.942307692307693"/>
    <x v="4"/>
    <s v="rock"/>
    <x v="1261"/>
    <d v="2013-12-30T02:13:47"/>
    <x v="3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0.79735034347399414"/>
    <n v="77.638095238095232"/>
    <x v="4"/>
    <s v="rock"/>
    <x v="1262"/>
    <d v="2014-01-17T12:18:12"/>
    <x v="3"/>
    <d v="2014-02-16T12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0.84033613445378152"/>
    <n v="43.536585365853661"/>
    <x v="4"/>
    <s v="rock"/>
    <x v="1263"/>
    <d v="2014-02-21T20:01:10"/>
    <x v="3"/>
    <d v="2014-03-28T19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0.60073937153419599"/>
    <n v="31.823529411764707"/>
    <x v="4"/>
    <s v="rock"/>
    <x v="1264"/>
    <d v="2013-09-30T09:54:43"/>
    <x v="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0.83929432133462178"/>
    <n v="63.184393939393942"/>
    <x v="4"/>
    <s v="rock"/>
    <x v="1265"/>
    <d v="2010-10-14T09:43:35"/>
    <x v="7"/>
    <d v="2010-11-30T09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0.99528548978522791"/>
    <n v="190.9"/>
    <x v="4"/>
    <s v="rock"/>
    <x v="1266"/>
    <d v="2013-12-12T15:02:25"/>
    <x v="3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0.98231827111984282"/>
    <n v="140.85534591194968"/>
    <x v="4"/>
    <s v="rock"/>
    <x v="1267"/>
    <d v="2013-06-24T08:02:38"/>
    <x v="4"/>
    <d v="2013-07-24T08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0.8571428571428571"/>
    <n v="76.92307692307692"/>
    <x v="4"/>
    <s v="rock"/>
    <x v="1268"/>
    <d v="2013-08-21T14:17:27"/>
    <x v="4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0.92039557426808971"/>
    <n v="99.15533980582525"/>
    <x v="4"/>
    <s v="rock"/>
    <x v="1269"/>
    <d v="2016-03-16T13:45:12"/>
    <x v="2"/>
    <d v="2016-04-15T18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0.87168758716875872"/>
    <n v="67.881656804733723"/>
    <x v="4"/>
    <s v="rock"/>
    <x v="1270"/>
    <d v="2012-01-25T14:34:02"/>
    <x v="5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0.98231827111984282"/>
    <n v="246.29032258064515"/>
    <x v="4"/>
    <s v="rock"/>
    <x v="1271"/>
    <d v="2013-10-14T10:24:19"/>
    <x v="4"/>
    <d v="2013-11-13T11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0.94339622641509435"/>
    <n v="189.28571428571428"/>
    <x v="4"/>
    <s v="rock"/>
    <x v="1272"/>
    <d v="2010-04-06T11:52:59"/>
    <x v="7"/>
    <d v="2010-06-14T22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0.96618357487922701"/>
    <n v="76.666666666666671"/>
    <x v="4"/>
    <s v="rock"/>
    <x v="1273"/>
    <d v="2014-08-01T11:31:31"/>
    <x v="3"/>
    <d v="2014-08-31T11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0.64526386646238476"/>
    <n v="82.963254817987149"/>
    <x v="4"/>
    <s v="rock"/>
    <x v="1274"/>
    <d v="2012-07-26T10:33:45"/>
    <x v="5"/>
    <d v="2012-08-30T10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0.61674842009613051"/>
    <n v="62.522107969151669"/>
    <x v="4"/>
    <s v="rock"/>
    <x v="1275"/>
    <d v="2013-07-03T14:49:47"/>
    <x v="4"/>
    <d v="2013-08-07T14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0.95766177301500655"/>
    <n v="46.06808823529412"/>
    <x v="4"/>
    <s v="rock"/>
    <x v="1276"/>
    <d v="2009-07-13T10:54:07"/>
    <x v="8"/>
    <d v="2009-08-31T22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0.94229096060281492"/>
    <n v="38.543946731234868"/>
    <x v="4"/>
    <s v="rock"/>
    <x v="1277"/>
    <d v="2012-07-31T07:29:07"/>
    <x v="5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0.64541753549796443"/>
    <n v="53.005263157894738"/>
    <x v="4"/>
    <s v="rock"/>
    <x v="1278"/>
    <d v="2014-05-27T07:19:26"/>
    <x v="3"/>
    <d v="2014-06-24T20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0.90275869381290041"/>
    <n v="73.355396825396824"/>
    <x v="4"/>
    <s v="rock"/>
    <x v="1279"/>
    <d v="2014-02-11T20:22:50"/>
    <x v="3"/>
    <d v="2014-03-23T19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0.90161677920847672"/>
    <n v="127.97523076923076"/>
    <x v="4"/>
    <s v="rock"/>
    <x v="1280"/>
    <d v="2010-12-01T12:10:54"/>
    <x v="6"/>
    <d v="2011-03-01T12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0.90322580645161288"/>
    <n v="104.72972972972973"/>
    <x v="4"/>
    <s v="rock"/>
    <x v="1281"/>
    <d v="2013-07-08T11:50:36"/>
    <x v="4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0.80897422068816738"/>
    <n v="67.671532846715323"/>
    <x v="4"/>
    <s v="rock"/>
    <x v="1282"/>
    <d v="2013-11-08T05:24:15"/>
    <x v="4"/>
    <d v="2013-12-08T22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0.4738213693437574"/>
    <n v="95.931818181818187"/>
    <x v="4"/>
    <s v="rock"/>
    <x v="1283"/>
    <d v="2013-02-15T11:13:09"/>
    <x v="4"/>
    <d v="2013-03-10T22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0.99009900990099009"/>
    <n v="65.161290322580641"/>
    <x v="1"/>
    <s v="plays"/>
    <x v="1284"/>
    <d v="2016-12-07T23:38:02"/>
    <x v="2"/>
    <d v="2016-12-31T10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0.98376783079193308"/>
    <n v="32.269841269841272"/>
    <x v="1"/>
    <s v="plays"/>
    <x v="1285"/>
    <d v="2015-06-05T07:59:35"/>
    <x v="0"/>
    <d v="2015-06-20T07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0.92307692307692313"/>
    <n v="81.25"/>
    <x v="1"/>
    <s v="plays"/>
    <x v="1286"/>
    <d v="2015-02-04T03:13:47"/>
    <x v="0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0.41322314049586778"/>
    <n v="24.2"/>
    <x v="1"/>
    <s v="plays"/>
    <x v="1287"/>
    <d v="2015-04-13T08:54:16"/>
    <x v="0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0.99552015928322546"/>
    <n v="65.868852459016395"/>
    <x v="1"/>
    <s v="plays"/>
    <x v="1288"/>
    <d v="2016-07-09T21:42:43"/>
    <x v="2"/>
    <d v="2016-08-09T22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0.79957356076759056"/>
    <n v="36.07692307692308"/>
    <x v="1"/>
    <s v="plays"/>
    <x v="1289"/>
    <d v="2016-12-04T21:14:05"/>
    <x v="1"/>
    <d v="2017-01-03T21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0.92105263157894735"/>
    <n v="44.186046511627907"/>
    <x v="1"/>
    <s v="plays"/>
    <x v="1290"/>
    <d v="2015-03-23T08:45:31"/>
    <x v="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0.68634179821551133"/>
    <n v="104.07142857142857"/>
    <x v="1"/>
    <s v="plays"/>
    <x v="1291"/>
    <d v="2015-03-01T09:39:51"/>
    <x v="0"/>
    <d v="2015-04-07T01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0.90909090909090906"/>
    <n v="35.96153846153846"/>
    <x v="1"/>
    <s v="plays"/>
    <x v="1292"/>
    <d v="2015-09-09T12:20:28"/>
    <x v="0"/>
    <d v="2015-10-06T16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0.97815454841865013"/>
    <n v="127.79166666666667"/>
    <x v="1"/>
    <s v="plays"/>
    <x v="1293"/>
    <d v="2015-10-15T10:49:31"/>
    <x v="0"/>
    <d v="2015-11-14T11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0.81967213114754101"/>
    <n v="27.727272727272727"/>
    <x v="1"/>
    <s v="plays"/>
    <x v="1294"/>
    <d v="2015-10-01T04:53:17"/>
    <x v="0"/>
    <d v="2015-10-19T05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0.98077677520596307"/>
    <n v="39.828125"/>
    <x v="1"/>
    <s v="plays"/>
    <x v="1295"/>
    <d v="2015-06-29T07:44:57"/>
    <x v="0"/>
    <d v="2015-07-29T11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0.70833333333333337"/>
    <n v="52.173913043478258"/>
    <x v="1"/>
    <s v="plays"/>
    <x v="1296"/>
    <d v="2016-02-22T19:12:53"/>
    <x v="2"/>
    <d v="2016-03-13T18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0.91303355398310893"/>
    <n v="92.037815126050418"/>
    <x v="1"/>
    <s v="plays"/>
    <x v="1297"/>
    <d v="2016-04-01T11:55:58"/>
    <x v="2"/>
    <d v="2016-05-01T11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0.95556617295747726"/>
    <n v="63.424242424242422"/>
    <x v="1"/>
    <s v="plays"/>
    <x v="1298"/>
    <d v="2016-03-29T10:20:32"/>
    <x v="2"/>
    <d v="2016-04-28T10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0.80645161290322576"/>
    <n v="135.625"/>
    <x v="1"/>
    <s v="plays"/>
    <x v="1299"/>
    <d v="2015-06-14T13:32:39"/>
    <x v="0"/>
    <d v="2015-07-14T13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0.7407407407407407"/>
    <n v="168.75"/>
    <x v="1"/>
    <s v="plays"/>
    <x v="1300"/>
    <d v="2016-04-23T10:12:18"/>
    <x v="2"/>
    <d v="2016-06-01T12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0.97323600973236013"/>
    <n v="70.862068965517238"/>
    <x v="1"/>
    <s v="plays"/>
    <x v="1301"/>
    <d v="2015-07-10T11:59:38"/>
    <x v="0"/>
    <d v="2015-07-20T21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0-31T19:23:31"/>
    <x v="2"/>
    <d v="2016-11-30T20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0.76769032688254113"/>
    <n v="42.214166666666671"/>
    <x v="1"/>
    <s v="plays"/>
    <x v="1303"/>
    <d v="2016-07-15T04:35:20"/>
    <x v="2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2.5235000946312534"/>
    <n v="152.41346153846155"/>
    <x v="2"/>
    <s v="wearables"/>
    <x v="1304"/>
    <d v="2017-01-11T22:40:05"/>
    <x v="1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3.849608623123316"/>
    <n v="90.616279069767444"/>
    <x v="2"/>
    <s v="wearables"/>
    <x v="1305"/>
    <d v="2016-06-22T09:58:28"/>
    <x v="2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1.5326524640871662"/>
    <n v="201.60393258426967"/>
    <x v="2"/>
    <s v="wearables"/>
    <x v="1306"/>
    <d v="2014-11-04T04:58:54"/>
    <x v="3"/>
    <d v="2014-12-04T04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8.6850790342192106"/>
    <n v="127.93333333333334"/>
    <x v="2"/>
    <s v="wearables"/>
    <x v="1307"/>
    <d v="2016-01-18T06:04:39"/>
    <x v="2"/>
    <d v="2016-02-17T06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8.8028169014084501"/>
    <n v="29.894736842105264"/>
    <x v="2"/>
    <s v="wearables"/>
    <x v="1308"/>
    <d v="2016-08-29T08:43:32"/>
    <x v="2"/>
    <d v="2016-10-08T08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0.89292646944638554"/>
    <n v="367.97142857142859"/>
    <x v="2"/>
    <s v="wearables"/>
    <x v="1309"/>
    <d v="2015-09-10T15:11:08"/>
    <x v="0"/>
    <d v="2015-10-15T15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6.4516129032258061"/>
    <n v="129.16666666666666"/>
    <x v="2"/>
    <s v="wearables"/>
    <x v="1310"/>
    <d v="2016-07-05T10:00:50"/>
    <x v="2"/>
    <d v="2016-08-19T10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.1222680154864495"/>
    <n v="800.7"/>
    <x v="2"/>
    <s v="wearables"/>
    <x v="1311"/>
    <d v="2016-10-26T13:15:19"/>
    <x v="2"/>
    <d v="2016-11-30T14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64.28571428571428"/>
    <n v="28"/>
    <x v="2"/>
    <s v="wearables"/>
    <x v="1312"/>
    <d v="2015-03-19T10:52:02"/>
    <x v="0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.213883978788366"/>
    <n v="102.01639344262296"/>
    <x v="2"/>
    <s v="wearables"/>
    <x v="1313"/>
    <d v="2016-02-02T11:01:54"/>
    <x v="2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88.757396449704146"/>
    <n v="184.36363636363637"/>
    <x v="2"/>
    <s v="wearables"/>
    <x v="1314"/>
    <d v="2016-08-22T10:04:20"/>
    <x v="2"/>
    <d v="2016-10-21T10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2.4750024750024751"/>
    <n v="162.91935483870967"/>
    <x v="2"/>
    <s v="wearables"/>
    <x v="1315"/>
    <d v="2015-10-01T05:57:28"/>
    <x v="0"/>
    <d v="2015-11-05T19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75000"/>
    <n v="1"/>
    <x v="2"/>
    <s v="wearables"/>
    <x v="1316"/>
    <d v="2016-01-24T17:05:09"/>
    <x v="2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17.441353449027645"/>
    <n v="603.52631578947364"/>
    <x v="2"/>
    <s v="wearables"/>
    <x v="1317"/>
    <d v="2016-05-29T23:39:06"/>
    <x v="2"/>
    <d v="2016-07-21T08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6.5252854812398047"/>
    <n v="45.407407407407405"/>
    <x v="2"/>
    <s v="wearables"/>
    <x v="1318"/>
    <d v="2014-12-11T19:02:52"/>
    <x v="0"/>
    <d v="2015-01-10T19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6.6210045662100461"/>
    <n v="97.333333333333329"/>
    <x v="2"/>
    <s v="wearables"/>
    <x v="1319"/>
    <d v="2014-06-26T13:29:25"/>
    <x v="3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98.80715705765408"/>
    <n v="167.66666666666666"/>
    <x v="2"/>
    <s v="wearables"/>
    <x v="1320"/>
    <d v="2016-12-01T10:34:06"/>
    <x v="2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76.756936368167473"/>
    <n v="859.85714285714289"/>
    <x v="2"/>
    <s v="wearables"/>
    <x v="1321"/>
    <d v="2016-11-23T11:58:57"/>
    <x v="2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30.18867924528303"/>
    <n v="26.5"/>
    <x v="2"/>
    <s v="wearables"/>
    <x v="1322"/>
    <d v="2015-04-21T09:45:25"/>
    <x v="0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11.261261261261261"/>
    <n v="30.272727272727273"/>
    <x v="2"/>
    <s v="wearables"/>
    <x v="1323"/>
    <d v="2016-03-22T10:45:46"/>
    <x v="2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.16260162601626"/>
    <n v="54.666666666666664"/>
    <x v="2"/>
    <s v="wearables"/>
    <x v="1324"/>
    <d v="2016-09-13T09:12:32"/>
    <x v="2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41.152263374485599"/>
    <n v="60.75"/>
    <x v="2"/>
    <s v="wearables"/>
    <x v="1325"/>
    <d v="2016-11-29T20:03:55"/>
    <x v="2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88.495575221238937"/>
    <n v="102.72727272727273"/>
    <x v="2"/>
    <s v="wearables"/>
    <x v="1326"/>
    <d v="2014-12-01T13:00:28"/>
    <x v="0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28.152492668621701"/>
    <n v="41.585365853658537"/>
    <x v="2"/>
    <s v="wearables"/>
    <x v="1327"/>
    <d v="2015-04-29T10:17:15"/>
    <x v="0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42.906178489702519"/>
    <n v="116.53333333333333"/>
    <x v="2"/>
    <s v="wearables"/>
    <x v="1328"/>
    <d v="2016-08-30T09:25:34"/>
    <x v="2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22.54901960784314"/>
    <n v="45.333333333333336"/>
    <x v="2"/>
    <s v="wearables"/>
    <x v="1329"/>
    <d v="2014-10-22T23:19:05"/>
    <x v="3"/>
    <d v="2014-12-02T00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4.4455734789787886"/>
    <n v="157.46"/>
    <x v="2"/>
    <s v="wearables"/>
    <x v="1330"/>
    <d v="2016-06-01T00:38:29"/>
    <x v="2"/>
    <d v="2016-07-01T22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73.163593795727252"/>
    <n v="100.5"/>
    <x v="2"/>
    <s v="wearables"/>
    <x v="1331"/>
    <d v="2016-07-18T06:05:54"/>
    <x v="2"/>
    <d v="2016-08-17T06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6-12-27T19:26:48"/>
    <x v="1"/>
    <d v="2017-01-26T19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6-15T20:33:45"/>
    <x v="3"/>
    <d v="2014-07-15T20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9.2987485142976993"/>
    <n v="51.822463768115945"/>
    <x v="2"/>
    <s v="wearables"/>
    <x v="1334"/>
    <d v="2016-02-10T12:34:47"/>
    <x v="2"/>
    <d v="2016-03-11T12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5.0607287449392713"/>
    <n v="308.75"/>
    <x v="2"/>
    <s v="wearables"/>
    <x v="1335"/>
    <d v="2015-11-05T16:28:22"/>
    <x v="0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1.1772046099332525"/>
    <n v="379.22767857142856"/>
    <x v="2"/>
    <s v="wearables"/>
    <x v="1336"/>
    <d v="2014-11-12T14:43:48"/>
    <x v="3"/>
    <d v="2014-12-17T14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2.0250293629257623"/>
    <n v="176.36428571428573"/>
    <x v="2"/>
    <s v="wearables"/>
    <x v="1337"/>
    <d v="2017-02-01T07:51:19"/>
    <x v="1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0.272452068617557"/>
    <n v="66.066666666666663"/>
    <x v="2"/>
    <s v="wearables"/>
    <x v="1338"/>
    <d v="2015-07-03T13:17:13"/>
    <x v="0"/>
    <d v="2015-08-02T13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15.073861923424781"/>
    <n v="89.648648648648646"/>
    <x v="2"/>
    <s v="wearables"/>
    <x v="1339"/>
    <d v="2014-10-24T09:31:55"/>
    <x v="3"/>
    <d v="2014-12-08T10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7-16T08:17:33"/>
    <x v="3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1.4212620807276861"/>
    <n v="382.39130434782606"/>
    <x v="2"/>
    <s v="wearables"/>
    <x v="1341"/>
    <d v="2016-08-30T08:58:37"/>
    <x v="2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500"/>
    <n v="100"/>
    <x v="2"/>
    <s v="wearables"/>
    <x v="1342"/>
    <d v="2015-06-17T13:35:39"/>
    <x v="0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0.97753621771686638"/>
    <n v="158.35603715170279"/>
    <x v="2"/>
    <s v="wearables"/>
    <x v="1343"/>
    <d v="2016-06-21T06:38:03"/>
    <x v="2"/>
    <d v="2016-08-18T21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0.26473702788563358"/>
    <n v="40.762589928057551"/>
    <x v="3"/>
    <s v="nonfiction"/>
    <x v="1344"/>
    <d v="2016-06-01T12:57:19"/>
    <x v="2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0.8"/>
    <n v="53.571428571428569"/>
    <x v="3"/>
    <s v="nonfiction"/>
    <x v="1345"/>
    <d v="2014-06-09T13:32:39"/>
    <x v="3"/>
    <d v="2014-07-14T13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0.67876437179664773"/>
    <n v="48.449664429530202"/>
    <x v="3"/>
    <s v="nonfiction"/>
    <x v="1346"/>
    <d v="2013-05-27T19:49:11"/>
    <x v="4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0.97847358121330719"/>
    <n v="82.41935483870968"/>
    <x v="3"/>
    <s v="nonfiction"/>
    <x v="1347"/>
    <d v="2015-02-05T09:18:45"/>
    <x v="0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0.98162071846282373"/>
    <n v="230.19230769230768"/>
    <x v="3"/>
    <s v="nonfiction"/>
    <x v="1348"/>
    <d v="2014-11-20T06:08:53"/>
    <x v="3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0.48971596474045054"/>
    <n v="59.360465116279073"/>
    <x v="3"/>
    <s v="nonfiction"/>
    <x v="1349"/>
    <d v="2015-11-09T01:58:55"/>
    <x v="0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0.96107640557424312"/>
    <n v="66.698717948717942"/>
    <x v="3"/>
    <s v="nonfiction"/>
    <x v="1350"/>
    <d v="2015-11-25T18:18:54"/>
    <x v="0"/>
    <d v="2015-12-25T18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0.98750802350269096"/>
    <n v="168.77500000000001"/>
    <x v="3"/>
    <s v="nonfiction"/>
    <x v="1351"/>
    <d v="2016-01-13T11:45:44"/>
    <x v="2"/>
    <d v="2016-02-12T11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0.73453797561333922"/>
    <n v="59.973568281938327"/>
    <x v="3"/>
    <s v="nonfiction"/>
    <x v="1352"/>
    <d v="2015-07-15T07:52:46"/>
    <x v="0"/>
    <d v="2015-09-04T21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0.74850299401197606"/>
    <n v="31.80952380952381"/>
    <x v="3"/>
    <s v="nonfiction"/>
    <x v="1353"/>
    <d v="2013-02-03T20:49:48"/>
    <x v="4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0.76775431861804222"/>
    <n v="24.421875"/>
    <x v="3"/>
    <s v="nonfiction"/>
    <x v="1354"/>
    <d v="2016-05-12T13:22:59"/>
    <x v="2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0.81512879034887509"/>
    <n v="25.347107438016529"/>
    <x v="3"/>
    <s v="nonfiction"/>
    <x v="1355"/>
    <d v="2012-10-31T00:06:45"/>
    <x v="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0.54701426741918668"/>
    <n v="71.443218390804603"/>
    <x v="3"/>
    <s v="nonfiction"/>
    <x v="1356"/>
    <d v="2013-06-04T18:56:00"/>
    <x v="4"/>
    <d v="2013-07-04T18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0.79808459696727851"/>
    <n v="38.553846153846152"/>
    <x v="3"/>
    <s v="nonfiction"/>
    <x v="1357"/>
    <d v="2013-01-30T17:05:37"/>
    <x v="4"/>
    <d v="2013-02-28T23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0.89552238805970152"/>
    <n v="68.367346938775512"/>
    <x v="3"/>
    <s v="nonfiction"/>
    <x v="1358"/>
    <d v="2011-05-26T07:42:03"/>
    <x v="6"/>
    <d v="2011-06-25T07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0.86387434554973819"/>
    <n v="40.210526315789473"/>
    <x v="3"/>
    <s v="nonfiction"/>
    <x v="1359"/>
    <d v="2011-05-05T13:33:10"/>
    <x v="6"/>
    <d v="2011-07-06T13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0.57736720554272514"/>
    <n v="32.074074074074076"/>
    <x v="3"/>
    <s v="nonfiction"/>
    <x v="1360"/>
    <d v="2012-07-05T15:37:00"/>
    <x v="5"/>
    <d v="2012-08-02T15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0.79375578780261935"/>
    <n v="28.632575757575758"/>
    <x v="3"/>
    <s v="nonfiction"/>
    <x v="1361"/>
    <d v="2014-05-22T11:12:52"/>
    <x v="3"/>
    <d v="2014-06-21T11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0.91659028414298804"/>
    <n v="43.64"/>
    <x v="3"/>
    <s v="nonfiction"/>
    <x v="1362"/>
    <d v="2013-07-09T16:25:31"/>
    <x v="4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14:15:27"/>
    <x v="2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0.84286574352799515"/>
    <n v="346.04166666666669"/>
    <x v="4"/>
    <s v="rock"/>
    <x v="1364"/>
    <d v="2014-11-08T10:41:46"/>
    <x v="0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0.99734042553191493"/>
    <n v="81.739130434782609"/>
    <x v="4"/>
    <s v="rock"/>
    <x v="1365"/>
    <d v="2015-02-14T11:35:52"/>
    <x v="0"/>
    <d v="2015-03-16T10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0.79058133026376953"/>
    <n v="64.535306122448986"/>
    <x v="4"/>
    <s v="rock"/>
    <x v="1366"/>
    <d v="2014-10-12T17:54:23"/>
    <x v="3"/>
    <d v="2014-11-26T18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0.87519691930684407"/>
    <n v="63.477777777777774"/>
    <x v="4"/>
    <s v="rock"/>
    <x v="1367"/>
    <d v="2015-10-14T18:04:10"/>
    <x v="0"/>
    <d v="2015-11-13T19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0.90334236675700086"/>
    <n v="63.620689655172413"/>
    <x v="4"/>
    <s v="rock"/>
    <x v="1368"/>
    <d v="2015-05-21T22:34:54"/>
    <x v="0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0.94923443773259697"/>
    <n v="83.967068965517228"/>
    <x v="4"/>
    <s v="rock"/>
    <x v="1369"/>
    <d v="2014-03-12T08:15:46"/>
    <x v="3"/>
    <d v="2014-04-11T08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0.96463022508038587"/>
    <n v="77.75"/>
    <x v="4"/>
    <s v="rock"/>
    <x v="1370"/>
    <d v="2013-09-30T18:04:50"/>
    <x v="4"/>
    <d v="2013-10-15T18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0.9338225483655771"/>
    <n v="107.07142857142857"/>
    <x v="4"/>
    <s v="rock"/>
    <x v="1371"/>
    <d v="2015-04-07T12:12:22"/>
    <x v="0"/>
    <d v="2015-05-07T12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0.80645161290322576"/>
    <n v="38.75"/>
    <x v="4"/>
    <s v="rock"/>
    <x v="1372"/>
    <d v="2012-06-12T11:45:32"/>
    <x v="5"/>
    <d v="2012-07-12T11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0.95229025807065992"/>
    <n v="201.94230769230768"/>
    <x v="4"/>
    <s v="rock"/>
    <x v="1373"/>
    <d v="2016-11-30T16:50:33"/>
    <x v="2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0.52779732582688244"/>
    <n v="43.060606060606062"/>
    <x v="4"/>
    <s v="rock"/>
    <x v="1374"/>
    <d v="2016-02-23T21:53:08"/>
    <x v="2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0.58368597694440394"/>
    <n v="62.871559633027523"/>
    <x v="4"/>
    <s v="rock"/>
    <x v="1375"/>
    <d v="2016-12-15T19:35:19"/>
    <x v="1"/>
    <d v="2017-01-14T19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0.39606080068507815"/>
    <n v="55.607142857142854"/>
    <x v="4"/>
    <s v="rock"/>
    <x v="1376"/>
    <d v="2016-11-03T10:03:26"/>
    <x v="2"/>
    <d v="2016-12-03T11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0.86092715231788075"/>
    <n v="48.70967741935484"/>
    <x v="4"/>
    <s v="rock"/>
    <x v="1377"/>
    <d v="2017-01-11T23:16:10"/>
    <x v="1"/>
    <d v="2017-02-02T22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0.49176297024834031"/>
    <n v="30.578947368421051"/>
    <x v="4"/>
    <s v="rock"/>
    <x v="1378"/>
    <d v="2016-07-17T12:13:30"/>
    <x v="2"/>
    <d v="2016-08-01T12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0.89605734767025091"/>
    <n v="73.907284768211923"/>
    <x v="4"/>
    <s v="rock"/>
    <x v="1379"/>
    <d v="2015-05-06T05:47:56"/>
    <x v="0"/>
    <d v="2015-06-05T05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0.23584905660377359"/>
    <n v="21.2"/>
    <x v="4"/>
    <s v="rock"/>
    <x v="1380"/>
    <d v="2015-05-17T12:18:26"/>
    <x v="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0.93370681605975725"/>
    <n v="73.356164383561648"/>
    <x v="4"/>
    <s v="rock"/>
    <x v="1381"/>
    <d v="2016-11-28T23:08:45"/>
    <x v="2"/>
    <d v="2016-12-28T23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0.95819858665708468"/>
    <n v="56.412162162162161"/>
    <x v="4"/>
    <s v="rock"/>
    <x v="1382"/>
    <d v="2013-04-06T13:12:16"/>
    <x v="4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0.47078964262786216"/>
    <n v="50.247311827956992"/>
    <x v="4"/>
    <s v="rock"/>
    <x v="1383"/>
    <d v="2016-12-02T19:47:58"/>
    <x v="2"/>
    <d v="2016-12-22T19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0.80589454294266638"/>
    <n v="68.936507936507937"/>
    <x v="4"/>
    <s v="rock"/>
    <x v="1384"/>
    <d v="2015-06-05T11:38:42"/>
    <x v="0"/>
    <d v="2015-07-05T11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0.90574685054837312"/>
    <n v="65.914104477611943"/>
    <x v="4"/>
    <s v="rock"/>
    <x v="1385"/>
    <d v="2016-03-04T10:32:01"/>
    <x v="2"/>
    <d v="2016-04-29T06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0.45714285714285713"/>
    <n v="62.5"/>
    <x v="4"/>
    <s v="rock"/>
    <x v="1386"/>
    <d v="2015-06-29T09:31:29"/>
    <x v="0"/>
    <d v="2015-07-29T09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0.73193046660567251"/>
    <n v="70.064102564102569"/>
    <x v="4"/>
    <s v="rock"/>
    <x v="1387"/>
    <d v="2015-05-02T16:06:35"/>
    <x v="0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0.74179904070548053"/>
    <n v="60.181874999999998"/>
    <x v="4"/>
    <s v="rock"/>
    <x v="1388"/>
    <d v="2016-09-21T08:45:17"/>
    <x v="2"/>
    <d v="2016-10-17T10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0.68775790921595603"/>
    <n v="21.382352941176471"/>
    <x v="4"/>
    <s v="rock"/>
    <x v="1389"/>
    <d v="2016-07-14T05:32:37"/>
    <x v="2"/>
    <d v="2016-08-13T05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0.91653027823240585"/>
    <n v="160.78947368421052"/>
    <x v="4"/>
    <s v="rock"/>
    <x v="1390"/>
    <d v="2015-03-24T13:16:46"/>
    <x v="0"/>
    <d v="2015-04-27T11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0.90744101633393826"/>
    <n v="42.384615384615387"/>
    <x v="4"/>
    <s v="rock"/>
    <x v="1391"/>
    <d v="2015-07-08T09:36:58"/>
    <x v="0"/>
    <d v="2015-08-21T22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0.87997184090109115"/>
    <n v="27.317307692307693"/>
    <x v="4"/>
    <s v="rock"/>
    <x v="1392"/>
    <d v="2016-01-31T21:43:06"/>
    <x v="2"/>
    <d v="2016-03-02T21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0.97703957010258913"/>
    <n v="196.82692307692307"/>
    <x v="4"/>
    <s v="rock"/>
    <x v="1393"/>
    <d v="2016-07-02T10:22:03"/>
    <x v="2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0.81877729257641918"/>
    <n v="53.882352941176471"/>
    <x v="4"/>
    <s v="rock"/>
    <x v="1394"/>
    <d v="2017-01-16T21:28:46"/>
    <x v="1"/>
    <d v="2017-02-28T21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0.89376915219611852"/>
    <n v="47.756097560975611"/>
    <x v="4"/>
    <s v="rock"/>
    <x v="1395"/>
    <d v="2016-12-15T15:48:01"/>
    <x v="1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0.93196644920782856"/>
    <n v="88.191780821917803"/>
    <x v="4"/>
    <s v="rock"/>
    <x v="1396"/>
    <d v="2015-01-14T17:58:02"/>
    <x v="0"/>
    <d v="2015-02-13T17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0.87834870443566093"/>
    <n v="72.056962025316452"/>
    <x v="4"/>
    <s v="rock"/>
    <x v="1397"/>
    <d v="2016-09-27T16:01:50"/>
    <x v="2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0.91172813924575213"/>
    <n v="74.246153846153845"/>
    <x v="4"/>
    <s v="rock"/>
    <x v="1398"/>
    <d v="2016-06-05T14:58:54"/>
    <x v="2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0.79274200651810089"/>
    <n v="61.701086956521742"/>
    <x v="4"/>
    <s v="rock"/>
    <x v="1399"/>
    <d v="2014-09-06T18:06:13"/>
    <x v="3"/>
    <d v="2014-10-06T18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0.59726962457337884"/>
    <n v="17.235294117647058"/>
    <x v="4"/>
    <s v="rock"/>
    <x v="1400"/>
    <d v="2016-05-08T02:11:13"/>
    <x v="2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0.20140175622331427"/>
    <n v="51.720833333333331"/>
    <x v="4"/>
    <s v="rock"/>
    <x v="1401"/>
    <d v="2013-05-05T17:54:34"/>
    <x v="4"/>
    <d v="2013-05-26T17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0.91608647856357639"/>
    <n v="24.150442477876105"/>
    <x v="4"/>
    <s v="rock"/>
    <x v="1402"/>
    <d v="2015-03-01T19:16:51"/>
    <x v="0"/>
    <d v="2015-04-30T18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0.97489641725566656"/>
    <n v="62.166666666666664"/>
    <x v="4"/>
    <s v="rock"/>
    <x v="1403"/>
    <d v="2013-06-25T19:30:35"/>
    <x v="4"/>
    <d v="2013-07-25T19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60.165975103734439"/>
    <n v="48.2"/>
    <x v="3"/>
    <s v="translations"/>
    <x v="1404"/>
    <d v="2015-01-28T06:14:45"/>
    <x v="0"/>
    <d v="2015-02-22T06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238.0952380952381"/>
    <n v="6.1764705882352944"/>
    <x v="3"/>
    <s v="translations"/>
    <x v="1405"/>
    <d v="2014-10-29T10:20:01"/>
    <x v="3"/>
    <d v="2014-11-28T11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800"/>
    <n v="5"/>
    <x v="3"/>
    <s v="translations"/>
    <x v="1406"/>
    <d v="2015-10-20T04:23:27"/>
    <x v="0"/>
    <d v="2015-12-12T04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200"/>
    <n v="7.5"/>
    <x v="3"/>
    <s v="translations"/>
    <x v="1407"/>
    <d v="2014-07-18T06:52:58"/>
    <x v="3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13.888888888888889"/>
    <n v="12"/>
    <x v="3"/>
    <s v="translations"/>
    <x v="1408"/>
    <d v="2015-10-14T14:55:56"/>
    <x v="0"/>
    <d v="2015-11-13T15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4-11-01T21:12:15"/>
    <x v="3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6000"/>
    <n v="1"/>
    <x v="3"/>
    <s v="translations"/>
    <x v="1410"/>
    <d v="2016-04-19T01:38:40"/>
    <x v="2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428.57142857142856"/>
    <n v="2.3333333333333335"/>
    <x v="3"/>
    <s v="translations"/>
    <x v="1411"/>
    <d v="2015-01-08T19:25:00"/>
    <x v="0"/>
    <d v="2015-02-05T19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21.875"/>
    <n v="24.615384615384617"/>
    <x v="3"/>
    <s v="translations"/>
    <x v="1412"/>
    <d v="2014-11-03T19:31:39"/>
    <x v="3"/>
    <d v="2014-12-03T19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20"/>
    <n v="100"/>
    <x v="3"/>
    <s v="translations"/>
    <x v="1413"/>
    <d v="2015-12-22T04:29:30"/>
    <x v="2"/>
    <d v="2016-02-20T04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500"/>
    <n v="1"/>
    <x v="3"/>
    <s v="translations"/>
    <x v="1414"/>
    <d v="2016-12-04T00:04:27"/>
    <x v="1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5.5"/>
    <n v="88.888888888888886"/>
    <x v="3"/>
    <s v="translations"/>
    <x v="1415"/>
    <d v="2015-07-07T10:13:11"/>
    <x v="0"/>
    <d v="2015-08-16T10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0-22T16:13:39"/>
    <x v="0"/>
    <d v="2015-11-21T17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81.818181818181813"/>
    <n v="27.5"/>
    <x v="3"/>
    <s v="translations"/>
    <x v="1417"/>
    <d v="2015-08-15T21:36:14"/>
    <x v="0"/>
    <d v="2015-09-15T05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500"/>
    <n v="6"/>
    <x v="3"/>
    <s v="translations"/>
    <x v="1418"/>
    <d v="2016-01-26T04:57:14"/>
    <x v="2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14.157303370786517"/>
    <n v="44.5"/>
    <x v="3"/>
    <s v="translations"/>
    <x v="1419"/>
    <d v="2016-09-09T04:56:59"/>
    <x v="2"/>
    <d v="2016-10-09T04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6.666666666666664"/>
    <n v="1"/>
    <x v="3"/>
    <s v="translations"/>
    <x v="1420"/>
    <d v="2016-06-03T10:01:26"/>
    <x v="2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000"/>
    <n v="100"/>
    <x v="3"/>
    <s v="translations"/>
    <x v="1421"/>
    <d v="2015-01-09T15:58:29"/>
    <x v="0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961.53846153846155"/>
    <n v="13"/>
    <x v="3"/>
    <s v="translations"/>
    <x v="1422"/>
    <d v="2016-08-21T23:45:04"/>
    <x v="2"/>
    <d v="2016-09-20T23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00"/>
    <n v="100"/>
    <x v="3"/>
    <s v="translations"/>
    <x v="1423"/>
    <d v="2015-12-02T02:38:51"/>
    <x v="2"/>
    <d v="2016-01-01T02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4.9115913555992146"/>
    <n v="109.07142857142857"/>
    <x v="3"/>
    <s v="translations"/>
    <x v="1424"/>
    <d v="2016-11-02T11:13:22"/>
    <x v="2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3-29T21:09:19"/>
    <x v="0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6-25T03:22:00"/>
    <x v="0"/>
    <d v="2015-08-24T03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11.933174224343675"/>
    <n v="104.75"/>
    <x v="3"/>
    <s v="translations"/>
    <x v="1427"/>
    <d v="2016-08-19T14:26:25"/>
    <x v="2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22.222222222222221"/>
    <n v="15"/>
    <x v="3"/>
    <s v="translations"/>
    <x v="1428"/>
    <d v="2016-03-03T03:06:57"/>
    <x v="2"/>
    <d v="2016-04-02T02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3-10T19:27:22"/>
    <x v="0"/>
    <d v="2015-04-09T19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12.406947890818859"/>
    <n v="80.599999999999994"/>
    <x v="3"/>
    <s v="translations"/>
    <x v="1430"/>
    <d v="2014-11-18T13:31:28"/>
    <x v="3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.1301786043085986"/>
    <n v="115.55319148936171"/>
    <x v="3"/>
    <s v="translations"/>
    <x v="1431"/>
    <d v="2015-10-26T23:03:36"/>
    <x v="0"/>
    <d v="2015-11-26T00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6-20T12:43:48"/>
    <x v="0"/>
    <d v="2015-07-20T12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14.906832298136646"/>
    <n v="80.5"/>
    <x v="3"/>
    <s v="translations"/>
    <x v="1433"/>
    <d v="2016-10-30T09:01:15"/>
    <x v="2"/>
    <d v="2016-12-10T05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.012210012210012"/>
    <n v="744.5454545454545"/>
    <x v="3"/>
    <s v="translations"/>
    <x v="1434"/>
    <d v="2015-05-18T12:24:38"/>
    <x v="0"/>
    <d v="2015-06-08T09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000"/>
    <n v="7.5"/>
    <x v="3"/>
    <s v="translations"/>
    <x v="1435"/>
    <d v="2015-09-11T12:43:40"/>
    <x v="0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29.87012987012986"/>
    <n v="38.5"/>
    <x v="3"/>
    <s v="translations"/>
    <x v="1436"/>
    <d v="2016-01-22T02:24:17"/>
    <x v="2"/>
    <d v="2016-02-21T02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3.7174721189591078"/>
    <n v="36.68181818181818"/>
    <x v="3"/>
    <s v="translations"/>
    <x v="1437"/>
    <d v="2014-06-06T06:45:39"/>
    <x v="3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3.333333333333336"/>
    <n v="75"/>
    <x v="3"/>
    <s v="translations"/>
    <x v="1438"/>
    <d v="2016-03-28T14:54:59"/>
    <x v="2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15.138888888888889"/>
    <n v="30"/>
    <x v="3"/>
    <s v="translations"/>
    <x v="1439"/>
    <d v="2015-02-05T13:55:01"/>
    <x v="0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13000"/>
    <n v="1"/>
    <x v="3"/>
    <s v="translations"/>
    <x v="1440"/>
    <d v="2016-04-26T11:57:43"/>
    <x v="2"/>
    <d v="2016-05-26T11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89.10891089108911"/>
    <n v="673.33333333333337"/>
    <x v="3"/>
    <s v="translations"/>
    <x v="1441"/>
    <d v="2015-07-13T12:22:49"/>
    <x v="0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4-25T09:29:18"/>
    <x v="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6-12-03T16:13:29"/>
    <x v="1"/>
    <d v="2017-01-02T16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7-14T14:57:42"/>
    <x v="0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5-15T07:00:55"/>
    <x v="0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01T04:44:38"/>
    <x v="2"/>
    <d v="2016-04-21T04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6666.666666666667"/>
    <n v="25"/>
    <x v="3"/>
    <s v="translations"/>
    <x v="1447"/>
    <d v="2016-06-08T11:32:14"/>
    <x v="2"/>
    <d v="2016-07-08T11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4-21T16:28:38"/>
    <x v="0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3-23T13:28:25"/>
    <x v="0"/>
    <d v="2015-05-10T13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00000"/>
    <n v="1"/>
    <x v="3"/>
    <s v="translations"/>
    <x v="1450"/>
    <d v="2016-01-20T22:06:37"/>
    <x v="2"/>
    <d v="2016-02-19T22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9475"/>
    <n v="1"/>
    <x v="3"/>
    <s v="translations"/>
    <x v="1451"/>
    <d v="2014-10-19T17:00:59"/>
    <x v="3"/>
    <d v="2014-11-18T18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6-28T10:52:43"/>
    <x v="3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3-01T10:42:27"/>
    <x v="1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16.66666666666667"/>
    <n v="15"/>
    <x v="3"/>
    <s v="translations"/>
    <x v="1454"/>
    <d v="2016-04-03T14:48:00"/>
    <x v="2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9.5238095238095237"/>
    <n v="225"/>
    <x v="3"/>
    <s v="translations"/>
    <x v="1455"/>
    <d v="2014-07-12T10:08:40"/>
    <x v="3"/>
    <d v="2014-09-05T07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4.482758620689658"/>
    <n v="48.333333333333336"/>
    <x v="3"/>
    <s v="translations"/>
    <x v="1456"/>
    <d v="2016-12-04T10:02:45"/>
    <x v="1"/>
    <d v="2017-01-03T10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0-12T15:30:44"/>
    <x v="0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7-11T10:56:00"/>
    <x v="3"/>
    <d v="2014-08-10T22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1-03T22:54:56"/>
    <x v="0"/>
    <d v="2015-12-02T11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  <d v="2014-10-03T15:31:38"/>
    <x v="3"/>
    <d v="2014-11-30T17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x v="3"/>
    <s v="radio &amp; podcasts"/>
    <x v="1461"/>
    <d v="2014-09-17T09:29:14"/>
    <x v="3"/>
    <d v="2014-10-20T18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x v="3"/>
    <s v="radio &amp; podcasts"/>
    <x v="1462"/>
    <d v="2013-03-11T09:54:31"/>
    <x v="4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0.67720090293453727"/>
    <n v="35.44"/>
    <x v="3"/>
    <s v="radio &amp; podcasts"/>
    <x v="1463"/>
    <d v="2013-02-21T15:52:18"/>
    <x v="4"/>
    <d v="2013-04-07T14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x v="3"/>
    <s v="radio &amp; podcasts"/>
    <x v="1464"/>
    <d v="2013-01-17T09:52:38"/>
    <x v="4"/>
    <d v="2013-02-16T09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x v="3"/>
    <s v="radio &amp; podcasts"/>
    <x v="1465"/>
    <d v="2012-02-20T11:37:32"/>
    <x v="5"/>
    <d v="2012-03-21T21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x v="3"/>
    <s v="radio &amp; podcasts"/>
    <x v="1466"/>
    <d v="2015-12-01T22:07:46"/>
    <x v="2"/>
    <d v="2016-01-11T23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0.86896072297532156"/>
    <n v="76.72"/>
    <x v="3"/>
    <s v="radio &amp; podcasts"/>
    <x v="1467"/>
    <d v="2012-01-25T13:14:45"/>
    <x v="5"/>
    <d v="2012-03-25T12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0.9768637532133676"/>
    <n v="33.191126279863482"/>
    <x v="3"/>
    <s v="radio &amp; podcasts"/>
    <x v="1468"/>
    <d v="2011-04-12T18:20:49"/>
    <x v="6"/>
    <d v="2011-06-11T18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x v="3"/>
    <s v="radio &amp; podcasts"/>
    <x v="1469"/>
    <d v="2013-01-16T08:21:49"/>
    <x v="4"/>
    <d v="2013-02-15T08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0.79914757591901975"/>
    <n v="23.172839506172838"/>
    <x v="3"/>
    <s v="radio &amp; podcasts"/>
    <x v="1470"/>
    <d v="2012-12-07T13:51:03"/>
    <x v="5"/>
    <d v="2012-12-28T13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x v="3"/>
    <s v="radio &amp; podcasts"/>
    <x v="1471"/>
    <d v="2015-03-10T16:58:54"/>
    <x v="0"/>
    <d v="2015-04-09T16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x v="3"/>
    <s v="radio &amp; podcasts"/>
    <x v="1472"/>
    <d v="2013-09-16T07:01:43"/>
    <x v="4"/>
    <d v="2013-10-16T07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x v="3"/>
    <s v="radio &amp; podcasts"/>
    <x v="1473"/>
    <d v="2012-01-31T17:30:39"/>
    <x v="5"/>
    <d v="2012-03-01T17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0.89073634204275531"/>
    <n v="44.315789473684212"/>
    <x v="3"/>
    <s v="radio &amp; podcasts"/>
    <x v="1474"/>
    <d v="2013-08-14T11:28:12"/>
    <x v="4"/>
    <d v="2013-09-13T11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x v="3"/>
    <s v="radio &amp; podcasts"/>
    <x v="1475"/>
    <d v="2014-11-17T11:21:03"/>
    <x v="3"/>
    <d v="2014-12-19T22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x v="3"/>
    <s v="radio &amp; podcasts"/>
    <x v="1476"/>
    <d v="2011-08-10T19:00:22"/>
    <x v="6"/>
    <d v="2011-09-09T19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x v="3"/>
    <s v="radio &amp; podcasts"/>
    <x v="1477"/>
    <d v="2011-10-24T08:46:44"/>
    <x v="6"/>
    <d v="2011-12-22T21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  <x v="1478"/>
    <d v="2013-04-30T14:55:13"/>
    <x v="4"/>
    <d v="2013-05-14T14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0.7279344858962693"/>
    <n v="30.95774647887324"/>
    <x v="3"/>
    <s v="radio &amp; podcasts"/>
    <x v="1479"/>
    <d v="2014-04-25T11:53:09"/>
    <x v="3"/>
    <d v="2014-05-09T21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x v="3"/>
    <s v="radio &amp; podcasts"/>
    <x v="1480"/>
    <d v="2013-07-09T16:24:59"/>
    <x v="4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47.61904761904762"/>
    <n v="17.5"/>
    <x v="3"/>
    <s v="fiction"/>
    <x v="1481"/>
    <d v="2013-10-03T16:09:05"/>
    <x v="4"/>
    <d v="2013-11-02T16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000"/>
    <n v="5"/>
    <x v="3"/>
    <s v="fiction"/>
    <x v="1482"/>
    <d v="2012-08-15T14:35:36"/>
    <x v="5"/>
    <d v="2012-09-07T01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40"/>
    <n v="25"/>
    <x v="3"/>
    <s v="fiction"/>
    <x v="1483"/>
    <d v="2016-06-26T22:37:55"/>
    <x v="2"/>
    <d v="2016-07-21T22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5-23T22:49:23"/>
    <x v="5"/>
    <d v="2012-07-21T08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44.666666666666664"/>
    <n v="50"/>
    <x v="3"/>
    <s v="fiction"/>
    <x v="1485"/>
    <d v="2015-05-06T13:06:13"/>
    <x v="0"/>
    <d v="2015-06-20T13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416.66666666666669"/>
    <n v="16"/>
    <x v="3"/>
    <s v="fiction"/>
    <x v="1486"/>
    <d v="2015-01-27T22:02:41"/>
    <x v="0"/>
    <d v="2015-02-26T22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7-03T16:01:11"/>
    <x v="2"/>
    <d v="2016-08-02T16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41.666666666666664"/>
    <n v="60"/>
    <x v="3"/>
    <s v="fiction"/>
    <x v="1488"/>
    <d v="2013-12-06T07:31:00"/>
    <x v="3"/>
    <d v="2014-01-05T07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0-16T08:40:52"/>
    <x v="5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.2402234636871508"/>
    <n v="47.10526315789474"/>
    <x v="3"/>
    <s v="fiction"/>
    <x v="1490"/>
    <d v="2013-09-03T07:27:54"/>
    <x v="4"/>
    <d v="2013-10-02T07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12"/>
    <n v="100"/>
    <x v="3"/>
    <s v="fiction"/>
    <x v="1491"/>
    <d v="2014-12-18T11:07:23"/>
    <x v="0"/>
    <d v="2015-02-15T09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33.33333333333334"/>
    <n v="15"/>
    <x v="3"/>
    <s v="fiction"/>
    <x v="1492"/>
    <d v="2011-05-19T15:14:06"/>
    <x v="6"/>
    <d v="2011-06-18T15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5-17T14:47:55"/>
    <x v="4"/>
    <d v="2013-06-16T14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11.235955056179776"/>
    <n v="40.454545454545453"/>
    <x v="3"/>
    <s v="fiction"/>
    <x v="1494"/>
    <d v="2015-03-04T11:20:13"/>
    <x v="0"/>
    <d v="2015-04-03T09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7-28T12:57:11"/>
    <x v="6"/>
    <d v="2011-08-27T12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7-18T05:24:19"/>
    <x v="3"/>
    <d v="2014-09-16T05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15000"/>
    <n v="1"/>
    <x v="3"/>
    <s v="fiction"/>
    <x v="1497"/>
    <d v="2013-06-19T09:25:22"/>
    <x v="4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52.631578947368418"/>
    <n v="19"/>
    <x v="3"/>
    <s v="fiction"/>
    <x v="1498"/>
    <d v="2014-07-20T17:36:18"/>
    <x v="3"/>
    <d v="2014-09-03T17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400"/>
    <n v="5"/>
    <x v="3"/>
    <s v="fiction"/>
    <x v="1499"/>
    <d v="2016-06-05T18:10:33"/>
    <x v="2"/>
    <d v="2016-08-04T18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3.9942938659058487"/>
    <n v="46.733333333333334"/>
    <x v="3"/>
    <s v="fiction"/>
    <x v="1500"/>
    <d v="2013-04-01T15:42:37"/>
    <x v="4"/>
    <d v="2013-05-01T15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0.60121167275586185"/>
    <n v="97.731073446327684"/>
    <x v="8"/>
    <s v="photobooks"/>
    <x v="1501"/>
    <d v="2015-06-08T08:00:23"/>
    <x v="0"/>
    <d v="2015-07-08T08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0.98575141141679357"/>
    <n v="67.835866261398181"/>
    <x v="8"/>
    <s v="photobooks"/>
    <x v="1502"/>
    <d v="2016-02-26T07:01:20"/>
    <x v="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0.92685736035967015"/>
    <n v="56.98492957746479"/>
    <x v="8"/>
    <s v="photobooks"/>
    <x v="1503"/>
    <d v="2016-08-24T02:20:01"/>
    <x v="2"/>
    <d v="2016-10-23T02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0.3597918742389018"/>
    <n v="67.159851301115239"/>
    <x v="8"/>
    <s v="photobooks"/>
    <x v="1504"/>
    <d v="2014-05-13T09:47:04"/>
    <x v="3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0.96542569239123877"/>
    <n v="48.037681159420288"/>
    <x v="8"/>
    <s v="photobooks"/>
    <x v="1505"/>
    <d v="2016-02-14T04:38:23"/>
    <x v="2"/>
    <d v="2016-03-22T14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0.89766606822262118"/>
    <n v="38.860465116279073"/>
    <x v="8"/>
    <s v="photobooks"/>
    <x v="1506"/>
    <d v="2014-06-24T12:51:44"/>
    <x v="3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0.46511627906976744"/>
    <n v="78.181818181818187"/>
    <x v="8"/>
    <s v="photobooks"/>
    <x v="1507"/>
    <d v="2010-03-17T04:48:29"/>
    <x v="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0.90283539114733302"/>
    <n v="97.113744075829388"/>
    <x v="8"/>
    <s v="photobooks"/>
    <x v="1508"/>
    <d v="2014-05-27T08:44:41"/>
    <x v="3"/>
    <d v="2014-06-27T08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0.80879151757943024"/>
    <n v="110.39397959183674"/>
    <x v="8"/>
    <s v="photobooks"/>
    <x v="1509"/>
    <d v="2017-01-16T06:48:05"/>
    <x v="1"/>
    <d v="2017-02-14T16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0.98975602513980299"/>
    <n v="39.91506172839506"/>
    <x v="8"/>
    <s v="photobooks"/>
    <x v="1510"/>
    <d v="2014-06-19T03:14:38"/>
    <x v="3"/>
    <d v="2014-07-19T03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0.8945115328094051"/>
    <n v="75.975728155339809"/>
    <x v="8"/>
    <s v="photobooks"/>
    <x v="1511"/>
    <d v="2015-10-19T08:00:04"/>
    <x v="0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0.17896405379148131"/>
    <n v="58.379104477611939"/>
    <x v="8"/>
    <s v="photobooks"/>
    <x v="1512"/>
    <d v="2017-01-06T10:25:39"/>
    <x v="1"/>
    <d v="2017-02-05T10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0.6665833437486981"/>
    <n v="55.82093023255814"/>
    <x v="8"/>
    <s v="photobooks"/>
    <x v="1513"/>
    <d v="2014-06-16T09:17:46"/>
    <x v="3"/>
    <d v="2014-07-16T09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0.93917878207295535"/>
    <n v="151.24431818181819"/>
    <x v="8"/>
    <s v="photobooks"/>
    <x v="1514"/>
    <d v="2015-08-18T08:20:40"/>
    <x v="0"/>
    <d v="2015-09-27T08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0.63617683171214268"/>
    <n v="849.67027027027029"/>
    <x v="8"/>
    <s v="photobooks"/>
    <x v="1515"/>
    <d v="2016-02-15T00:04:57"/>
    <x v="2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0.92031182330012995"/>
    <n v="159.24137931034483"/>
    <x v="8"/>
    <s v="photobooks"/>
    <x v="1516"/>
    <d v="2016-09-06T05:11:32"/>
    <x v="2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0.61736016792196569"/>
    <n v="39.507317073170732"/>
    <x v="8"/>
    <s v="photobooks"/>
    <x v="1517"/>
    <d v="2014-11-05T07:35:53"/>
    <x v="3"/>
    <d v="2014-12-06T00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0.48693393929556888"/>
    <n v="130.52966101694915"/>
    <x v="8"/>
    <s v="photobooks"/>
    <x v="1518"/>
    <d v="2014-05-01T13:40:52"/>
    <x v="3"/>
    <d v="2014-05-31T13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0.96745585982639537"/>
    <n v="64.156896551724131"/>
    <x v="8"/>
    <s v="photobooks"/>
    <x v="1519"/>
    <d v="2014-05-23T11:48:03"/>
    <x v="3"/>
    <d v="2014-06-20T15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0.96644295302013428"/>
    <n v="111.52694610778443"/>
    <x v="8"/>
    <s v="photobooks"/>
    <x v="1520"/>
    <d v="2014-11-12T14:35:13"/>
    <x v="3"/>
    <d v="2014-12-18T22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0.93621270752715013"/>
    <n v="170.44680851063831"/>
    <x v="8"/>
    <s v="photobooks"/>
    <x v="1521"/>
    <d v="2016-05-02T22:01:31"/>
    <x v="2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0.71960178725924362"/>
    <n v="133.7391592920354"/>
    <x v="8"/>
    <s v="photobooks"/>
    <x v="1522"/>
    <d v="2014-09-17T13:55:39"/>
    <x v="3"/>
    <d v="2014-10-17T13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0.80100450294423275"/>
    <n v="95.834024896265561"/>
    <x v="8"/>
    <s v="photobooks"/>
    <x v="1523"/>
    <d v="2014-11-21T12:01:56"/>
    <x v="3"/>
    <d v="2014-12-22T18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0.48309178743961351"/>
    <n v="221.78571428571428"/>
    <x v="8"/>
    <s v="photobooks"/>
    <x v="1524"/>
    <d v="2017-01-21T06:01:30"/>
    <x v="1"/>
    <d v="2017-02-20T06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x v="8"/>
    <s v="photobooks"/>
    <x v="1525"/>
    <d v="2016-07-19T10:52:18"/>
    <x v="2"/>
    <d v="2016-08-18T10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0.83107497741644087"/>
    <n v="98.839285714285708"/>
    <x v="8"/>
    <s v="photobooks"/>
    <x v="1526"/>
    <d v="2015-12-01T00:37:27"/>
    <x v="2"/>
    <d v="2016-01-19T00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0.90543389685814435"/>
    <n v="55.222142857142863"/>
    <x v="8"/>
    <s v="photobooks"/>
    <x v="1527"/>
    <d v="2017-02-14T08:24:46"/>
    <x v="1"/>
    <d v="2017-03-14T07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0.35515567657156388"/>
    <n v="52.793750000000003"/>
    <x v="8"/>
    <s v="photobooks"/>
    <x v="1528"/>
    <d v="2017-01-01T11:35:22"/>
    <x v="1"/>
    <d v="2017-01-31T18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0.99325631240524859"/>
    <n v="135.66666666666666"/>
    <x v="8"/>
    <s v="photobooks"/>
    <x v="1529"/>
    <d v="2015-02-17T09:05:20"/>
    <x v="0"/>
    <d v="2015-03-19T08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0.74169827714085912"/>
    <n v="53.991990846681922"/>
    <x v="8"/>
    <s v="photobooks"/>
    <x v="1530"/>
    <d v="2015-09-28T12:24:55"/>
    <x v="0"/>
    <d v="2015-10-23T12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0.56831922611850061"/>
    <n v="56.643835616438359"/>
    <x v="8"/>
    <s v="photobooks"/>
    <x v="1531"/>
    <d v="2014-10-29T13:15:26"/>
    <x v="3"/>
    <d v="2014-11-30T21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0.20660303293252344"/>
    <n v="82.316326530612244"/>
    <x v="8"/>
    <s v="photobooks"/>
    <x v="1532"/>
    <d v="2016-01-22T05:24:25"/>
    <x v="2"/>
    <d v="2016-02-15T09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0.68898994074686515"/>
    <n v="88.26081081081081"/>
    <x v="8"/>
    <s v="photobooks"/>
    <x v="1533"/>
    <d v="2016-03-13T18:02:57"/>
    <x v="2"/>
    <d v="2016-05-01T21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0.23938716884774977"/>
    <n v="84.905149051490511"/>
    <x v="8"/>
    <s v="photobooks"/>
    <x v="1534"/>
    <d v="2015-08-05T10:11:02"/>
    <x v="0"/>
    <d v="2015-09-04T10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0.75514442137058713"/>
    <n v="48.154545454545456"/>
    <x v="8"/>
    <s v="photobooks"/>
    <x v="1535"/>
    <d v="2016-04-24T13:53:51"/>
    <x v="2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0.39950714135661308"/>
    <n v="66.015406593406595"/>
    <x v="8"/>
    <s v="photobooks"/>
    <x v="1536"/>
    <d v="2015-07-28T13:15:10"/>
    <x v="0"/>
    <d v="2015-08-27T13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0.5558643690939411"/>
    <n v="96.375"/>
    <x v="8"/>
    <s v="photobooks"/>
    <x v="1537"/>
    <d v="2016-07-01T01:33:47"/>
    <x v="2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0.97438752783964366"/>
    <n v="156.17391304347825"/>
    <x v="8"/>
    <s v="photobooks"/>
    <x v="1538"/>
    <d v="2014-12-08T12:46:10"/>
    <x v="0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0.73536927671284047"/>
    <n v="95.764859154929582"/>
    <x v="8"/>
    <s v="photobooks"/>
    <x v="1539"/>
    <d v="2016-12-01T16:03:39"/>
    <x v="1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0.84841628959276016"/>
    <n v="180.40816326530611"/>
    <x v="8"/>
    <s v="photobooks"/>
    <x v="1540"/>
    <d v="2014-10-26T18:10:16"/>
    <x v="3"/>
    <d v="2014-11-25T19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000"/>
    <n v="3"/>
    <x v="8"/>
    <s v="nature"/>
    <x v="1541"/>
    <d v="2014-12-01T11:05:38"/>
    <x v="3"/>
    <d v="2014-12-31T11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25"/>
    <n v="20"/>
    <x v="8"/>
    <s v="nature"/>
    <x v="1542"/>
    <d v="2015-06-15T17:55:00"/>
    <x v="0"/>
    <d v="2015-06-30T17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225"/>
    <n v="10"/>
    <x v="8"/>
    <s v="nature"/>
    <x v="1543"/>
    <d v="2014-10-23T06:13:54"/>
    <x v="3"/>
    <d v="2014-11-22T07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2-17T19:13:44"/>
    <x v="0"/>
    <d v="2015-03-31T18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000"/>
    <n v="1"/>
    <x v="8"/>
    <s v="nature"/>
    <x v="1545"/>
    <d v="2015-01-27T15:13:54"/>
    <x v="0"/>
    <d v="2015-03-02T15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3.4602076124567476"/>
    <n v="26.272727272727273"/>
    <x v="8"/>
    <s v="nature"/>
    <x v="1546"/>
    <d v="2014-07-18T23:06:39"/>
    <x v="3"/>
    <d v="2014-09-16T23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16T04:14:42"/>
    <x v="1"/>
    <d v="2017-02-23T04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11.666666666666666"/>
    <n v="60"/>
    <x v="8"/>
    <s v="nature"/>
    <x v="1548"/>
    <d v="2015-10-09T15:10:20"/>
    <x v="0"/>
    <d v="2015-11-08T16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2.9411764705882355"/>
    <n v="28.333333333333332"/>
    <x v="8"/>
    <s v="nature"/>
    <x v="1549"/>
    <d v="2015-10-03T21:15:59"/>
    <x v="0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7.4257425742574261"/>
    <n v="14.428571428571429"/>
    <x v="8"/>
    <s v="nature"/>
    <x v="1550"/>
    <d v="2016-04-12T04:47:14"/>
    <x v="2"/>
    <d v="2016-05-12T04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4-27T13:47:19"/>
    <x v="0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2.0330969267139478"/>
    <n v="132.1875"/>
    <x v="8"/>
    <s v="nature"/>
    <x v="341"/>
    <d v="2014-09-10T10:31:48"/>
    <x v="3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2"/>
    <d v="2015-08-03T00:47:27"/>
    <x v="0"/>
    <d v="2015-09-02T00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3"/>
    <d v="2015-07-03T00:03:10"/>
    <x v="0"/>
    <d v="2015-08-02T00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4"/>
    <d v="2015-08-25T08:43:52"/>
    <x v="0"/>
    <d v="2015-09-17T11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2.2156573116691285"/>
    <n v="56.416666666666664"/>
    <x v="8"/>
    <s v="nature"/>
    <x v="1555"/>
    <d v="2016-06-03T21:40:24"/>
    <x v="2"/>
    <d v="2016-07-03T21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25"/>
    <n v="100"/>
    <x v="8"/>
    <s v="nature"/>
    <x v="1556"/>
    <d v="2014-08-20T09:40:33"/>
    <x v="3"/>
    <d v="2014-09-20T09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21.428571428571427"/>
    <n v="11.666666666666666"/>
    <x v="8"/>
    <s v="nature"/>
    <x v="1557"/>
    <d v="2015-06-30T03:32:39"/>
    <x v="0"/>
    <d v="2015-08-28T06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00"/>
    <n v="50"/>
    <x v="8"/>
    <s v="nature"/>
    <x v="1558"/>
    <d v="2015-04-13T19:16:39"/>
    <x v="0"/>
    <d v="2015-04-28T19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26.595744680851062"/>
    <n v="23.5"/>
    <x v="8"/>
    <s v="nature"/>
    <x v="1559"/>
    <d v="2014-10-23T18:29:53"/>
    <x v="3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49.25373134328359"/>
    <n v="67"/>
    <x v="3"/>
    <s v="art books"/>
    <x v="1560"/>
    <d v="2013-10-07T19:00:03"/>
    <x v="4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1"/>
    <d v="2009-09-23T07:35:16"/>
    <x v="8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70.588235294117652"/>
    <n v="42.5"/>
    <x v="3"/>
    <s v="art books"/>
    <x v="1562"/>
    <d v="2014-01-13T11:49:11"/>
    <x v="3"/>
    <d v="2014-03-14T10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000"/>
    <n v="10"/>
    <x v="3"/>
    <s v="art books"/>
    <x v="1563"/>
    <d v="2015-04-27T02:48:29"/>
    <x v="0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40"/>
    <n v="100"/>
    <x v="3"/>
    <s v="art books"/>
    <x v="1564"/>
    <d v="2011-05-09T11:31:01"/>
    <x v="6"/>
    <d v="2011-06-08T11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4.7058823529411766"/>
    <n v="108.05084745762711"/>
    <x v="3"/>
    <s v="art books"/>
    <x v="1565"/>
    <d v="2016-06-28T16:00:04"/>
    <x v="2"/>
    <d v="2016-07-27T16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24.285714285714285"/>
    <n v="26.923076923076923"/>
    <x v="3"/>
    <s v="art books"/>
    <x v="1566"/>
    <d v="2014-02-01T16:29:05"/>
    <x v="3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7.3313782991202343"/>
    <n v="155"/>
    <x v="3"/>
    <s v="art books"/>
    <x v="1567"/>
    <d v="2014-11-18T19:29:45"/>
    <x v="3"/>
    <d v="2014-12-23T19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8"/>
    <d v="2013-04-25T10:18:34"/>
    <x v="4"/>
    <d v="2013-05-25T10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2.4154589371980677"/>
    <n v="47.769230769230766"/>
    <x v="3"/>
    <s v="art books"/>
    <x v="1569"/>
    <d v="2016-03-09T13:31:22"/>
    <x v="2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51.25"/>
    <n v="20"/>
    <x v="3"/>
    <s v="art books"/>
    <x v="1570"/>
    <d v="2015-05-20T12:28:03"/>
    <x v="0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20"/>
    <n v="41.666666666666664"/>
    <x v="3"/>
    <s v="art books"/>
    <x v="1571"/>
    <d v="2016-02-03T18:47:39"/>
    <x v="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40.358744394618832"/>
    <n v="74.333333333333329"/>
    <x v="3"/>
    <s v="art books"/>
    <x v="1572"/>
    <d v="2017-02-19T18:00:02"/>
    <x v="1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19.762845849802371"/>
    <n v="84.333333333333329"/>
    <x v="3"/>
    <s v="art books"/>
    <x v="1573"/>
    <d v="2015-01-13T16:15:29"/>
    <x v="0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4.3649061545176782"/>
    <n v="65.457142857142856"/>
    <x v="3"/>
    <s v="art books"/>
    <x v="1574"/>
    <d v="2014-06-09T06:34:56"/>
    <x v="3"/>
    <d v="2014-07-09T06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7.6923076923076925"/>
    <n v="65"/>
    <x v="3"/>
    <s v="art books"/>
    <x v="1575"/>
    <d v="2015-05-16T15:06:08"/>
    <x v="0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81.81818181818181"/>
    <n v="27.5"/>
    <x v="3"/>
    <s v="art books"/>
    <x v="1576"/>
    <d v="2012-05-25T14:20:48"/>
    <x v="5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9.2536585365853661"/>
    <n v="51.25"/>
    <x v="3"/>
    <s v="art books"/>
    <x v="1577"/>
    <d v="2010-08-08T19:34:51"/>
    <x v="7"/>
    <d v="2010-09-01T20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19.03571428571429"/>
    <n v="14"/>
    <x v="3"/>
    <s v="art books"/>
    <x v="1578"/>
    <d v="2013-07-26T17:54:51"/>
    <x v="4"/>
    <d v="2013-08-28T17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e v="#DIV/0!"/>
    <e v="#DIV/0!"/>
    <x v="3"/>
    <s v="art books"/>
    <x v="1579"/>
    <d v="2012-03-21T19:12:06"/>
    <x v="5"/>
    <d v="2012-05-20T19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200"/>
    <n v="5"/>
    <x v="8"/>
    <s v="places"/>
    <x v="1580"/>
    <d v="2015-11-17T04:46:30"/>
    <x v="0"/>
    <d v="2015-12-19T04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10.75268817204301"/>
    <n v="31"/>
    <x v="8"/>
    <s v="places"/>
    <x v="1581"/>
    <d v="2015-08-30T12:57:33"/>
    <x v="0"/>
    <d v="2015-10-26T15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1333.3333333333333"/>
    <n v="15"/>
    <x v="8"/>
    <s v="places"/>
    <x v="1582"/>
    <d v="2014-08-26T15:43:11"/>
    <x v="3"/>
    <d v="2014-09-25T15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3"/>
    <d v="2014-05-20T09:35:01"/>
    <x v="3"/>
    <d v="2014-05-30T09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1.2658227848101267"/>
    <n v="131.66666666666666"/>
    <x v="8"/>
    <s v="places"/>
    <x v="1584"/>
    <d v="2016-12-03T15:29:28"/>
    <x v="2"/>
    <d v="2016-12-25T05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5"/>
    <d v="2015-03-05T20:30:22"/>
    <x v="0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7500"/>
    <n v="1"/>
    <x v="8"/>
    <s v="places"/>
    <x v="1586"/>
    <d v="2014-11-13T16:49:25"/>
    <x v="3"/>
    <d v="2014-12-13T16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7"/>
    <d v="2014-12-31T23:59:59"/>
    <x v="0"/>
    <d v="2015-01-31T14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8"/>
    <d v="2015-09-09T17:38:06"/>
    <x v="0"/>
    <d v="2015-10-09T17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58.823529411764703"/>
    <n v="510"/>
    <x v="8"/>
    <s v="places"/>
    <x v="1589"/>
    <d v="2015-08-24T14:34:24"/>
    <x v="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3.4213098729227762"/>
    <n v="44.478260869565219"/>
    <x v="8"/>
    <s v="places"/>
    <x v="1590"/>
    <d v="2016-03-04T11:25:41"/>
    <x v="2"/>
    <d v="2016-04-03T10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1"/>
    <d v="2015-02-10T19:44:45"/>
    <x v="0"/>
    <d v="2015-03-27T18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7333.333333333333"/>
    <n v="1"/>
    <x v="8"/>
    <s v="places"/>
    <x v="1592"/>
    <d v="2015-01-29T14:17:35"/>
    <x v="0"/>
    <d v="2015-02-28T14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4.8780487804878048"/>
    <n v="20.5"/>
    <x v="8"/>
    <s v="places"/>
    <x v="1593"/>
    <d v="2016-03-16T11:06:22"/>
    <x v="2"/>
    <d v="2016-05-15T10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357.14285714285717"/>
    <n v="40"/>
    <x v="8"/>
    <s v="places"/>
    <x v="1594"/>
    <d v="2014-05-20T19:12:08"/>
    <x v="3"/>
    <d v="2014-06-18T14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43.333333333333336"/>
    <n v="25"/>
    <x v="8"/>
    <s v="places"/>
    <x v="1595"/>
    <d v="2014-10-29T04:19:29"/>
    <x v="3"/>
    <d v="2014-12-13T05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6"/>
    <d v="2016-08-21T02:29:57"/>
    <x v="2"/>
    <d v="2016-09-20T02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800"/>
    <n v="1"/>
    <x v="8"/>
    <s v="places"/>
    <x v="1597"/>
    <d v="2015-05-27T10:00:58"/>
    <x v="0"/>
    <d v="2015-07-26T10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8"/>
    <d v="2016-03-09T06:56:16"/>
    <x v="2"/>
    <d v="2016-04-08T05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13.623978201634877"/>
    <n v="40.777777777777779"/>
    <x v="8"/>
    <s v="places"/>
    <x v="1599"/>
    <d v="2014-05-31T19:22:32"/>
    <x v="3"/>
    <d v="2014-07-14T23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0.92379435598600268"/>
    <n v="48.325535714285714"/>
    <x v="4"/>
    <s v="rock"/>
    <x v="1600"/>
    <d v="2011-04-04T20:13:53"/>
    <x v="6"/>
    <d v="2011-05-04T20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0.99833610648918469"/>
    <n v="46.953125"/>
    <x v="4"/>
    <s v="rock"/>
    <x v="1601"/>
    <d v="2011-09-02T01:08:37"/>
    <x v="6"/>
    <d v="2011-10-14T17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0.99967010886407481"/>
    <n v="66.688666666666663"/>
    <x v="4"/>
    <s v="rock"/>
    <x v="1602"/>
    <d v="2011-11-28T22:04:19"/>
    <x v="5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0.81895291020766303"/>
    <n v="48.842857142857142"/>
    <x v="4"/>
    <s v="rock"/>
    <x v="1603"/>
    <d v="2012-02-06T14:17:15"/>
    <x v="5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0.99311440677966101"/>
    <n v="137.30909090909091"/>
    <x v="4"/>
    <s v="rock"/>
    <x v="1604"/>
    <d v="2011-07-22T18:18:33"/>
    <x v="6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0.99005857434040445"/>
    <n v="87.829673913043479"/>
    <x v="4"/>
    <s v="rock"/>
    <x v="1605"/>
    <d v="2010-12-23T20:40:38"/>
    <x v="6"/>
    <d v="2011-03-23T19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0.68913238233064567"/>
    <n v="70.785365853658533"/>
    <x v="4"/>
    <s v="rock"/>
    <x v="1606"/>
    <d v="2012-05-24T13:24:11"/>
    <x v="5"/>
    <d v="2012-06-14T13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0.98765432098765427"/>
    <n v="52.826086956521742"/>
    <x v="4"/>
    <s v="rock"/>
    <x v="1607"/>
    <d v="2013-11-29T13:56:26"/>
    <x v="4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0.84507042253521125"/>
    <n v="443.75"/>
    <x v="4"/>
    <s v="rock"/>
    <x v="1608"/>
    <d v="2011-09-09T18:01:49"/>
    <x v="6"/>
    <d v="2011-11-02T02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0.36784991723376864"/>
    <n v="48.544642857142854"/>
    <x v="4"/>
    <s v="rock"/>
    <x v="1609"/>
    <d v="2012-11-15T16:11:50"/>
    <x v="5"/>
    <d v="2012-12-15T16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0.79920079920079923"/>
    <n v="37.074074074074076"/>
    <x v="4"/>
    <s v="rock"/>
    <x v="1610"/>
    <d v="2013-05-14T18:00:32"/>
    <x v="4"/>
    <d v="2013-06-04T18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0.90909090909090906"/>
    <n v="50"/>
    <x v="4"/>
    <s v="rock"/>
    <x v="1611"/>
    <d v="2012-12-03T14:59:44"/>
    <x v="4"/>
    <d v="2013-01-02T14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0.98522167487684731"/>
    <n v="39.03846153846154"/>
    <x v="4"/>
    <s v="rock"/>
    <x v="1612"/>
    <d v="2012-06-21T19:40:02"/>
    <x v="5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0.97370983446932813"/>
    <n v="66.688311688311686"/>
    <x v="4"/>
    <s v="rock"/>
    <x v="1613"/>
    <d v="2014-06-04T17:32:49"/>
    <x v="3"/>
    <d v="2014-08-03T11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0.87623220153340631"/>
    <n v="67.132352941176464"/>
    <x v="4"/>
    <s v="rock"/>
    <x v="1614"/>
    <d v="2011-10-28T19:13:16"/>
    <x v="6"/>
    <d v="2011-12-12T20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0.95969289827255277"/>
    <n v="66.369426751592357"/>
    <x v="4"/>
    <s v="rock"/>
    <x v="1615"/>
    <d v="2012-10-12T11:10:21"/>
    <x v="5"/>
    <d v="2012-11-22T16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0.68560235063663078"/>
    <n v="64.620253164556956"/>
    <x v="4"/>
    <s v="rock"/>
    <x v="1616"/>
    <d v="2013-09-29T09:56:28"/>
    <x v="4"/>
    <d v="2013-11-01T13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0.95177664974619292"/>
    <n v="58.370370370370374"/>
    <x v="4"/>
    <s v="rock"/>
    <x v="1617"/>
    <d v="2013-01-27T09:42:15"/>
    <x v="4"/>
    <d v="2013-03-08T09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0.75"/>
    <n v="86.956521739130437"/>
    <x v="4"/>
    <s v="rock"/>
    <x v="1618"/>
    <d v="2014-08-24T22:28:06"/>
    <x v="3"/>
    <d v="2014-09-14T22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0.88495575221238942"/>
    <n v="66.470588235294116"/>
    <x v="4"/>
    <s v="rock"/>
    <x v="1619"/>
    <d v="2013-02-16T02:09:00"/>
    <x v="4"/>
    <d v="2013-02-23T02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0.82508250825082508"/>
    <n v="163.78378378378378"/>
    <x v="4"/>
    <s v="rock"/>
    <x v="1620"/>
    <d v="2012-04-04T08:33:35"/>
    <x v="5"/>
    <d v="2012-05-27T21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0.98304601795127511"/>
    <n v="107.98461538461538"/>
    <x v="4"/>
    <s v="rock"/>
    <x v="1621"/>
    <d v="2014-11-07T01:04:34"/>
    <x v="3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0.98944591029023743"/>
    <n v="42.111111111111114"/>
    <x v="4"/>
    <s v="rock"/>
    <x v="1622"/>
    <d v="2013-06-28T10:31:29"/>
    <x v="4"/>
    <d v="2013-08-27T10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0.84745762711864403"/>
    <n v="47.2"/>
    <x v="4"/>
    <s v="rock"/>
    <x v="1623"/>
    <d v="2012-11-30T02:48:55"/>
    <x v="4"/>
    <d v="2013-01-09T02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0.64377682403433478"/>
    <n v="112.01923076923077"/>
    <x v="4"/>
    <s v="rock"/>
    <x v="1624"/>
    <d v="2012-08-14T10:47:33"/>
    <x v="5"/>
    <d v="2012-09-11T10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0.98826436071649171"/>
    <n v="74.953703703703709"/>
    <x v="4"/>
    <s v="rock"/>
    <x v="1625"/>
    <d v="2013-11-01T14:21:07"/>
    <x v="4"/>
    <d v="2013-12-01T15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0.85470085470085466"/>
    <n v="61.578947368421055"/>
    <x v="4"/>
    <s v="rock"/>
    <x v="1626"/>
    <d v="2012-10-23T10:58:09"/>
    <x v="5"/>
    <d v="2012-11-25T22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0.99083477830071831"/>
    <n v="45.875"/>
    <x v="4"/>
    <s v="rock"/>
    <x v="1627"/>
    <d v="2014-05-15T11:41:22"/>
    <x v="3"/>
    <d v="2014-06-17T11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0.96463022508038587"/>
    <n v="75.853658536585371"/>
    <x v="4"/>
    <s v="rock"/>
    <x v="1628"/>
    <d v="2014-01-06T14:48:53"/>
    <x v="3"/>
    <d v="2014-02-20T14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0.3770028275212064"/>
    <n v="84.206349206349202"/>
    <x v="4"/>
    <s v="rock"/>
    <x v="1629"/>
    <d v="2012-01-31T14:06:15"/>
    <x v="5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0.64139567699313704"/>
    <n v="117.22556390977444"/>
    <x v="4"/>
    <s v="rock"/>
    <x v="1630"/>
    <d v="2012-09-12T14:37:41"/>
    <x v="5"/>
    <d v="2012-10-12T14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0.98400984009840098"/>
    <n v="86.489361702127653"/>
    <x v="4"/>
    <s v="rock"/>
    <x v="1631"/>
    <d v="2011-07-26T02:10:54"/>
    <x v="6"/>
    <d v="2011-09-24T02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15:12:36"/>
    <x v="5"/>
    <d v="2012-01-15T23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0.99502487562189057"/>
    <n v="62.8125"/>
    <x v="4"/>
    <s v="rock"/>
    <x v="1633"/>
    <d v="2011-04-24T22:33:21"/>
    <x v="6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0.79808459696727851"/>
    <n v="67.729729729729726"/>
    <x v="4"/>
    <s v="rock"/>
    <x v="1634"/>
    <d v="2016-05-12T14:51:01"/>
    <x v="2"/>
    <d v="2016-07-11T14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0.96566523605150212"/>
    <n v="53.5632183908046"/>
    <x v="4"/>
    <s v="rock"/>
    <x v="1635"/>
    <d v="2011-04-29T20:04:48"/>
    <x v="6"/>
    <d v="2011-06-11T22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0.96339113680154143"/>
    <n v="34.6"/>
    <x v="4"/>
    <s v="rock"/>
    <x v="1636"/>
    <d v="2009-11-05T12:02:20"/>
    <x v="8"/>
    <d v="2009-12-31T17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0.95238095238095233"/>
    <n v="38.888888888888886"/>
    <x v="4"/>
    <s v="rock"/>
    <x v="1637"/>
    <d v="2013-01-14T10:29:28"/>
    <x v="4"/>
    <d v="2013-02-28T15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09:39:25"/>
    <x v="5"/>
    <d v="2012-03-03T09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0.58872012245378547"/>
    <n v="39.967058823529413"/>
    <x v="4"/>
    <s v="rock"/>
    <x v="1639"/>
    <d v="2010-07-19T23:32:35"/>
    <x v="7"/>
    <d v="2010-08-02T19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0.98619329388560162"/>
    <n v="97.5"/>
    <x v="4"/>
    <s v="pop"/>
    <x v="1640"/>
    <d v="2014-11-19T08:19:04"/>
    <x v="3"/>
    <d v="2014-12-19T08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4T18:35:27"/>
    <x v="6"/>
    <d v="2011-06-13T18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0.80192461908580592"/>
    <n v="168.51351351351352"/>
    <x v="4"/>
    <s v="pop"/>
    <x v="1642"/>
    <d v="2012-08-25T13:46:52"/>
    <x v="5"/>
    <d v="2012-09-24T13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0.91324200913242004"/>
    <n v="85.546875"/>
    <x v="4"/>
    <s v="pop"/>
    <x v="1643"/>
    <d v="2012-09-22T19:26:00"/>
    <x v="5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0.90252707581227432"/>
    <n v="554"/>
    <x v="4"/>
    <s v="pop"/>
    <x v="1644"/>
    <d v="2013-09-04T08:49:00"/>
    <x v="4"/>
    <d v="2013-09-18T08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0.90744101633393826"/>
    <n v="26.554216867469879"/>
    <x v="4"/>
    <s v="pop"/>
    <x v="1645"/>
    <d v="2014-07-13T04:48:23"/>
    <x v="3"/>
    <d v="2014-08-14T12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0.95492742551566079"/>
    <n v="113.82608695652173"/>
    <x v="4"/>
    <s v="pop"/>
    <x v="1646"/>
    <d v="2012-05-10T03:49:37"/>
    <x v="5"/>
    <d v="2012-06-09T03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0.79833391183616798"/>
    <n v="32.011111111111113"/>
    <x v="4"/>
    <s v="pop"/>
    <x v="1647"/>
    <d v="2011-02-18T10:54:42"/>
    <x v="6"/>
    <d v="2011-03-20T09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0.99415801356764066"/>
    <n v="47.189259259259259"/>
    <x v="4"/>
    <s v="pop"/>
    <x v="1648"/>
    <d v="2014-04-08T10:25:55"/>
    <x v="3"/>
    <d v="2014-05-23T10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0.70646414694454251"/>
    <n v="88.46875"/>
    <x v="4"/>
    <s v="pop"/>
    <x v="1649"/>
    <d v="2013-09-09T04:27:17"/>
    <x v="4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0.99255583126550873"/>
    <n v="100.75"/>
    <x v="4"/>
    <s v="pop"/>
    <x v="1650"/>
    <d v="2011-03-23T15:37:00"/>
    <x v="6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0.99337748344370858"/>
    <n v="64.714285714285708"/>
    <x v="4"/>
    <s v="pop"/>
    <x v="1651"/>
    <d v="2013-10-25T05:49:53"/>
    <x v="4"/>
    <d v="2013-11-24T06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0.57395265120208638"/>
    <n v="51.854285714285716"/>
    <x v="4"/>
    <s v="pop"/>
    <x v="1652"/>
    <d v="2011-03-24T14:01:36"/>
    <x v="6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0.83396512509476872"/>
    <n v="38.794117647058826"/>
    <x v="4"/>
    <s v="pop"/>
    <x v="1653"/>
    <d v="2012-03-19T15:22:40"/>
    <x v="5"/>
    <d v="2012-04-18T15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0.69995333644423707"/>
    <n v="44.645833333333336"/>
    <x v="4"/>
    <s v="pop"/>
    <x v="1654"/>
    <d v="2012-03-06T13:00:20"/>
    <x v="5"/>
    <d v="2012-04-05T12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0.99666184725293416"/>
    <n v="156.77333333333334"/>
    <x v="4"/>
    <s v="pop"/>
    <x v="1655"/>
    <d v="2012-11-13T16:17:32"/>
    <x v="5"/>
    <d v="2012-12-13T16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0.95298178470616712"/>
    <n v="118.70339366515837"/>
    <x v="4"/>
    <s v="pop"/>
    <x v="1656"/>
    <d v="2012-04-24T12:46:08"/>
    <x v="5"/>
    <d v="2012-05-24T12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0.75623897151499875"/>
    <n v="74.149532710280369"/>
    <x v="4"/>
    <s v="pop"/>
    <x v="1657"/>
    <d v="2012-11-09T23:19:27"/>
    <x v="5"/>
    <d v="2012-12-18T08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0.88652482269503541"/>
    <n v="12.533333333333333"/>
    <x v="4"/>
    <s v="pop"/>
    <x v="1658"/>
    <d v="2013-11-18T15:55:21"/>
    <x v="4"/>
    <d v="2013-12-17T06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7.9760717846460619E-2"/>
    <n v="27.861111111111111"/>
    <x v="4"/>
    <s v="pop"/>
    <x v="1659"/>
    <d v="2016-03-30T10:39:10"/>
    <x v="2"/>
    <d v="2016-04-30T15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0.9755495183996048"/>
    <n v="80.178217821782184"/>
    <x v="4"/>
    <s v="pop"/>
    <x v="1660"/>
    <d v="2015-12-05T17:57:11"/>
    <x v="2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0.97430276458409448"/>
    <n v="132.43548387096774"/>
    <x v="4"/>
    <s v="pop"/>
    <x v="1661"/>
    <d v="2011-10-31T22:45:36"/>
    <x v="6"/>
    <d v="2011-12-30T23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0.92592592592592593"/>
    <n v="33.75"/>
    <x v="4"/>
    <s v="pop"/>
    <x v="1662"/>
    <d v="2015-01-01T18:31:47"/>
    <x v="0"/>
    <d v="2015-01-31T18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0.81693473018279739"/>
    <n v="34.384494382022467"/>
    <x v="4"/>
    <s v="pop"/>
    <x v="1663"/>
    <d v="2012-01-31T12:16:58"/>
    <x v="5"/>
    <d v="2012-03-15T21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0.83712030614685484"/>
    <n v="44.956989247311824"/>
    <x v="4"/>
    <s v="pop"/>
    <x v="1664"/>
    <d v="2011-01-21T09:35:13"/>
    <x v="6"/>
    <d v="2011-02-21T21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0.62158130283441071"/>
    <n v="41.04081632653061"/>
    <x v="4"/>
    <s v="pop"/>
    <x v="1665"/>
    <d v="2013-02-26T00:04:33"/>
    <x v="4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0.78831439833062833"/>
    <n v="52.597560975609753"/>
    <x v="4"/>
    <s v="pop"/>
    <x v="1666"/>
    <d v="2014-02-11T19:41:38"/>
    <x v="3"/>
    <d v="2014-03-11T00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0.97430276458409448"/>
    <n v="70.784482758620683"/>
    <x v="4"/>
    <s v="pop"/>
    <x v="1667"/>
    <d v="2011-10-28T21:35:39"/>
    <x v="6"/>
    <d v="2011-11-27T22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0.7155635062611807"/>
    <n v="53.75"/>
    <x v="4"/>
    <s v="pop"/>
    <x v="1668"/>
    <d v="2016-04-01T15:14:36"/>
    <x v="2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0.97465886939571145"/>
    <n v="44.608695652173914"/>
    <x v="4"/>
    <s v="pop"/>
    <x v="1669"/>
    <d v="2010-05-15T16:19:59"/>
    <x v="7"/>
    <d v="2010-07-04T22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0.9933100567676697"/>
    <n v="26.148961038961041"/>
    <x v="4"/>
    <s v="pop"/>
    <x v="1670"/>
    <d v="2016-07-02T07:03:34"/>
    <x v="2"/>
    <d v="2016-08-01T07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0.88541666666666663"/>
    <n v="39.183673469387756"/>
    <x v="4"/>
    <s v="pop"/>
    <x v="1671"/>
    <d v="2012-05-05T09:45:30"/>
    <x v="5"/>
    <d v="2012-06-04T09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0.7806691449814126"/>
    <n v="45.593220338983052"/>
    <x v="4"/>
    <s v="pop"/>
    <x v="1672"/>
    <d v="2015-02-04T15:04:52"/>
    <x v="0"/>
    <d v="2015-03-06T15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0.49578582052553299"/>
    <n v="89.247787610619469"/>
    <x v="4"/>
    <s v="pop"/>
    <x v="1673"/>
    <d v="2016-07-18T08:31:46"/>
    <x v="2"/>
    <d v="2016-08-18T00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0.7277172963847004"/>
    <n v="40.416470588235299"/>
    <x v="4"/>
    <s v="pop"/>
    <x v="1674"/>
    <d v="2011-09-16T11:35:40"/>
    <x v="6"/>
    <d v="2011-10-16T16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0.86705202312138729"/>
    <n v="82.38095238095238"/>
    <x v="4"/>
    <s v="pop"/>
    <x v="1675"/>
    <d v="2012-03-05T11:25:47"/>
    <x v="5"/>
    <d v="2012-04-20T21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0.89552238805970152"/>
    <n v="159.52380952380952"/>
    <x v="4"/>
    <s v="pop"/>
    <x v="1676"/>
    <d v="2016-02-16T03:46:16"/>
    <x v="2"/>
    <d v="2016-04-15T23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0.84459459459459463"/>
    <n v="36.244897959183675"/>
    <x v="4"/>
    <s v="pop"/>
    <x v="1677"/>
    <d v="2014-01-23T14:31:11"/>
    <x v="3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0.5714285714285714"/>
    <n v="62.5"/>
    <x v="4"/>
    <s v="pop"/>
    <x v="1678"/>
    <d v="2011-06-28T19:39:05"/>
    <x v="6"/>
    <d v="2011-07-21T19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0.85106382978723405"/>
    <n v="47"/>
    <x v="4"/>
    <s v="pop"/>
    <x v="1679"/>
    <d v="2014-06-12T12:11:07"/>
    <x v="3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0.98597817681410116"/>
    <n v="74.575090497737563"/>
    <x v="4"/>
    <s v="faith"/>
    <x v="1680"/>
    <d v="2017-02-07T20:54:44"/>
    <x v="1"/>
    <d v="2017-03-28T20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e v="#DIV/0!"/>
    <e v="#DIV/0!"/>
    <x v="4"/>
    <s v="faith"/>
    <x v="1681"/>
    <d v="2017-02-12T23:07:40"/>
    <x v="1"/>
    <d v="2017-04-13T22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4.6052631578947372"/>
    <n v="76"/>
    <x v="4"/>
    <s v="faith"/>
    <x v="1682"/>
    <d v="2017-03-14T12:45:38"/>
    <x v="1"/>
    <d v="2017-04-07T12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0.91638029782359676"/>
    <n v="86.43564356435644"/>
    <x v="4"/>
    <s v="faith"/>
    <x v="1683"/>
    <d v="2017-02-17T13:34:01"/>
    <x v="1"/>
    <d v="2017-03-17T12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0.97222222222222221"/>
    <n v="24"/>
    <x v="4"/>
    <s v="faith"/>
    <x v="1684"/>
    <d v="2017-02-22T00:00:23"/>
    <x v="1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277.77777777777777"/>
    <n v="18"/>
    <x v="4"/>
    <s v="faith"/>
    <x v="1685"/>
    <d v="2017-02-26T14:15:19"/>
    <x v="1"/>
    <d v="2017-04-27T13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.2"/>
    <n v="80.128205128205124"/>
    <x v="4"/>
    <s v="faith"/>
    <x v="1686"/>
    <d v="2017-03-07T19:07:25"/>
    <x v="1"/>
    <d v="2017-04-10T14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2.2573363431151243"/>
    <n v="253.14285714285714"/>
    <x v="4"/>
    <s v="faith"/>
    <x v="1687"/>
    <d v="2017-03-10T06:49:54"/>
    <x v="1"/>
    <d v="2017-04-09T05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16:37:10"/>
    <x v="1"/>
    <d v="2017-03-16T15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3.9370078740157481"/>
    <n v="57.727272727272727"/>
    <x v="4"/>
    <s v="faith"/>
    <x v="1689"/>
    <d v="2017-03-07T04:20:42"/>
    <x v="1"/>
    <d v="2017-04-06T03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2.9874526986656043"/>
    <n v="264.26315789473682"/>
    <x v="4"/>
    <s v="faith"/>
    <x v="1690"/>
    <d v="2017-03-01T10:50:08"/>
    <x v="1"/>
    <d v="2017-04-02T19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2.0920502092050208"/>
    <n v="159.33333333333334"/>
    <x v="4"/>
    <s v="faith"/>
    <x v="1691"/>
    <d v="2017-02-21T21:37:47"/>
    <x v="1"/>
    <d v="2017-03-26T17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10.714285714285714"/>
    <n v="35"/>
    <x v="4"/>
    <s v="faith"/>
    <x v="1692"/>
    <d v="2017-03-09T16:05:12"/>
    <x v="1"/>
    <d v="2017-04-09T14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2000"/>
    <n v="5"/>
    <x v="4"/>
    <s v="faith"/>
    <x v="1693"/>
    <d v="2017-02-25T10:04:34"/>
    <x v="1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8.5409252669039137"/>
    <n v="61.086956521739133"/>
    <x v="4"/>
    <s v="faith"/>
    <x v="1694"/>
    <d v="2017-03-06T18:45:14"/>
    <x v="1"/>
    <d v="2017-04-09T19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e v="#DIV/0!"/>
    <e v="#DIV/0!"/>
    <x v="4"/>
    <s v="faith"/>
    <x v="1695"/>
    <d v="2017-03-01T19:40:11"/>
    <x v="1"/>
    <d v="2017-03-31T18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4.9485352335708628"/>
    <n v="114.81818181818181"/>
    <x v="4"/>
    <s v="faith"/>
    <x v="1696"/>
    <d v="2017-03-10T18:47:28"/>
    <x v="1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e v="#DIV/0!"/>
    <e v="#DIV/0!"/>
    <x v="4"/>
    <s v="faith"/>
    <x v="1697"/>
    <d v="2017-03-01T22:59:20"/>
    <x v="1"/>
    <d v="2017-03-25T21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23.63425925925926"/>
    <n v="54"/>
    <x v="4"/>
    <s v="faith"/>
    <x v="1698"/>
    <d v="2017-03-12T14:44:05"/>
    <x v="1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3.8372985418265539"/>
    <n v="65.974683544303801"/>
    <x v="4"/>
    <s v="faith"/>
    <x v="1699"/>
    <d v="2017-03-01T19:43:10"/>
    <x v="1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505"/>
    <n v="5"/>
    <x v="4"/>
    <s v="faith"/>
    <x v="1700"/>
    <d v="2014-12-16T09:56:45"/>
    <x v="0"/>
    <d v="2015-01-15T09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16500"/>
    <n v="1"/>
    <x v="4"/>
    <s v="faith"/>
    <x v="1701"/>
    <d v="2015-02-28T14:52:30"/>
    <x v="0"/>
    <d v="2015-03-30T13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98.039215686274517"/>
    <n v="25.5"/>
    <x v="4"/>
    <s v="faith"/>
    <x v="1702"/>
    <d v="2015-07-02T00:45:37"/>
    <x v="0"/>
    <d v="2015-08-31T00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1.5360983102918586"/>
    <n v="118.36363636363636"/>
    <x v="4"/>
    <s v="faith"/>
    <x v="1703"/>
    <d v="2015-01-16T21:21:13"/>
    <x v="0"/>
    <d v="2015-02-15T21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e v="#DIV/0!"/>
    <e v="#DIV/0!"/>
    <x v="4"/>
    <s v="faith"/>
    <x v="1704"/>
    <d v="2015-08-28T18:24:06"/>
    <x v="0"/>
    <d v="2015-09-09T10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e v="#DIV/0!"/>
    <e v="#DIV/0!"/>
    <x v="4"/>
    <s v="faith"/>
    <x v="1705"/>
    <d v="2015-06-24T01:21:12"/>
    <x v="0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.266940451745381"/>
    <n v="54.111111111111114"/>
    <x v="4"/>
    <s v="faith"/>
    <x v="1706"/>
    <d v="2016-02-27T11:18:15"/>
    <x v="2"/>
    <d v="2016-03-28T10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e v="#DIV/0!"/>
    <e v="#DIV/0!"/>
    <x v="4"/>
    <s v="faith"/>
    <x v="1707"/>
    <d v="2016-03-22T14:48:26"/>
    <x v="2"/>
    <d v="2016-05-01T14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20.588235294117649"/>
    <n v="21.25"/>
    <x v="4"/>
    <s v="faith"/>
    <x v="1708"/>
    <d v="2014-07-21T07:31:54"/>
    <x v="3"/>
    <d v="2014-08-31T13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47.05882352941177"/>
    <n v="34"/>
    <x v="4"/>
    <s v="faith"/>
    <x v="1709"/>
    <d v="2015-12-03T08:11:28"/>
    <x v="2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9.5238095238095237"/>
    <n v="525"/>
    <x v="4"/>
    <s v="faith"/>
    <x v="1710"/>
    <d v="2014-08-01T09:30:34"/>
    <x v="3"/>
    <d v="2014-09-01T09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e v="#DIV/0!"/>
    <e v="#DIV/0!"/>
    <x v="4"/>
    <s v="faith"/>
    <x v="1711"/>
    <d v="2015-05-01T15:55:53"/>
    <x v="0"/>
    <d v="2015-06-30T15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60"/>
    <n v="50"/>
    <x v="4"/>
    <s v="faith"/>
    <x v="1712"/>
    <d v="2014-09-05T13:13:32"/>
    <x v="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12.709710218607016"/>
    <n v="115.70588235294117"/>
    <x v="4"/>
    <s v="faith"/>
    <x v="1713"/>
    <d v="2015-04-01T16:02:41"/>
    <x v="0"/>
    <d v="2015-05-01T16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454.54545454545456"/>
    <n v="5.5"/>
    <x v="4"/>
    <s v="faith"/>
    <x v="1714"/>
    <d v="2015-02-28T23:13:05"/>
    <x v="0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13.333333333333334"/>
    <n v="50"/>
    <x v="4"/>
    <s v="faith"/>
    <x v="1715"/>
    <d v="2016-10-30T07:51:39"/>
    <x v="2"/>
    <d v="2016-12-09T08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2.3405017921146953"/>
    <n v="34.024390243902438"/>
    <x v="4"/>
    <s v="faith"/>
    <x v="1716"/>
    <d v="2016-03-31T17:33:58"/>
    <x v="2"/>
    <d v="2016-04-20T22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466.66666666666669"/>
    <n v="37.5"/>
    <x v="4"/>
    <s v="faith"/>
    <x v="1717"/>
    <d v="2016-03-31T08:39:09"/>
    <x v="2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14.28571428571429"/>
    <n v="11.666666666666666"/>
    <x v="4"/>
    <s v="faith"/>
    <x v="1718"/>
    <d v="2014-08-18T06:49:51"/>
    <x v="3"/>
    <d v="2014-09-17T06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17.777777777777779"/>
    <n v="28.125"/>
    <x v="4"/>
    <s v="faith"/>
    <x v="1719"/>
    <d v="2014-10-10T12:47:51"/>
    <x v="3"/>
    <d v="2014-11-09T13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e v="#DIV/0!"/>
    <e v="#DIV/0!"/>
    <x v="4"/>
    <s v="faith"/>
    <x v="1720"/>
    <d v="2015-11-11T05:04:23"/>
    <x v="0"/>
    <d v="2015-12-11T05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2880"/>
    <n v="1"/>
    <x v="4"/>
    <s v="faith"/>
    <x v="1721"/>
    <d v="2016-02-25T17:03:49"/>
    <x v="2"/>
    <d v="2016-04-02T18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15.384615384615385"/>
    <n v="216.66666666666666"/>
    <x v="4"/>
    <s v="faith"/>
    <x v="1722"/>
    <d v="2015-05-05T13:48:35"/>
    <x v="0"/>
    <d v="2015-07-01T00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71.42857142857142"/>
    <n v="8.75"/>
    <x v="4"/>
    <s v="faith"/>
    <x v="1723"/>
    <d v="2014-09-30T16:22:42"/>
    <x v="3"/>
    <d v="2014-10-30T16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9.8214285714285712"/>
    <n v="62.222222222222221"/>
    <x v="4"/>
    <s v="faith"/>
    <x v="1724"/>
    <d v="2014-07-25T17:14:09"/>
    <x v="3"/>
    <d v="2014-08-24T17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2.9599271402550089"/>
    <n v="137.25"/>
    <x v="4"/>
    <s v="faith"/>
    <x v="1725"/>
    <d v="2014-05-29T16:04:24"/>
    <x v="3"/>
    <d v="2014-06-27T16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000"/>
    <n v="1"/>
    <x v="4"/>
    <s v="faith"/>
    <x v="1726"/>
    <d v="2015-02-09T16:16:17"/>
    <x v="0"/>
    <d v="2015-04-05T05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1.4619883040935673"/>
    <n v="122.14285714285714"/>
    <x v="4"/>
    <s v="faith"/>
    <x v="1727"/>
    <d v="2015-09-21T09:01:14"/>
    <x v="0"/>
    <d v="2015-10-21T09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e v="#DIV/0!"/>
    <e v="#DIV/0!"/>
    <x v="4"/>
    <s v="faith"/>
    <x v="1728"/>
    <d v="2016-04-10T19:15:06"/>
    <x v="2"/>
    <d v="2016-06-09T19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e v="#DIV/0!"/>
    <e v="#DIV/0!"/>
    <x v="4"/>
    <s v="faith"/>
    <x v="1729"/>
    <d v="2015-09-24T20:06:23"/>
    <x v="0"/>
    <d v="2015-10-24T20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e v="#DIV/0!"/>
    <e v="#DIV/0!"/>
    <x v="4"/>
    <s v="faith"/>
    <x v="1730"/>
    <d v="2015-05-28T15:45:52"/>
    <x v="0"/>
    <d v="2015-06-11T09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e v="#DIV/0!"/>
    <e v="#DIV/0!"/>
    <x v="4"/>
    <s v="faith"/>
    <x v="1731"/>
    <d v="2015-11-17T10:24:41"/>
    <x v="2"/>
    <d v="2016-01-15T23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e v="#DIV/0!"/>
    <e v="#DIV/0!"/>
    <x v="4"/>
    <s v="faith"/>
    <x v="1732"/>
    <d v="2016-09-01T10:12:54"/>
    <x v="2"/>
    <d v="2016-09-13T15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4500"/>
    <n v="1"/>
    <x v="4"/>
    <s v="faith"/>
    <x v="1733"/>
    <d v="2015-04-07T18:52:36"/>
    <x v="0"/>
    <d v="2015-05-07T18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9.0909090909090917"/>
    <n v="55"/>
    <x v="4"/>
    <s v="faith"/>
    <x v="1734"/>
    <d v="2016-07-08T13:32:25"/>
    <x v="2"/>
    <d v="2016-08-07T13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36.36363636363637"/>
    <n v="22"/>
    <x v="4"/>
    <s v="faith"/>
    <x v="1735"/>
    <d v="2015-10-09T14:40:33"/>
    <x v="0"/>
    <d v="2015-11-08T15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4.7058823529411766"/>
    <n v="56.666666666666664"/>
    <x v="4"/>
    <s v="faith"/>
    <x v="1736"/>
    <d v="2015-06-20T16:46:32"/>
    <x v="0"/>
    <d v="2015-07-20T16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250"/>
    <n v="20"/>
    <x v="4"/>
    <s v="faith"/>
    <x v="1737"/>
    <d v="2014-09-02T14:59:02"/>
    <x v="3"/>
    <d v="2014-10-02T14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000"/>
    <n v="1"/>
    <x v="4"/>
    <s v="faith"/>
    <x v="1738"/>
    <d v="2016-03-06T14:58:52"/>
    <x v="2"/>
    <d v="2016-05-04T13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e v="#DIV/0!"/>
    <e v="#DIV/0!"/>
    <x v="4"/>
    <s v="faith"/>
    <x v="1739"/>
    <d v="2015-06-16T13:37:02"/>
    <x v="0"/>
    <d v="2015-07-16T13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0.90225563909774431"/>
    <n v="25.576923076923077"/>
    <x v="8"/>
    <s v="photobooks"/>
    <x v="1740"/>
    <d v="2015-04-26T09:04:31"/>
    <x v="0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0.91954022988505746"/>
    <n v="63.970588235294116"/>
    <x v="8"/>
    <s v="photobooks"/>
    <x v="1741"/>
    <d v="2016-12-06T15:02:50"/>
    <x v="1"/>
    <d v="2017-01-07T15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0.99585062240663902"/>
    <n v="89.925373134328353"/>
    <x v="8"/>
    <s v="photobooks"/>
    <x v="1742"/>
    <d v="2016-08-04T16:12:55"/>
    <x v="2"/>
    <d v="2016-08-26T21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0.84420567920184186"/>
    <n v="93.071428571428569"/>
    <x v="8"/>
    <s v="photobooks"/>
    <x v="1743"/>
    <d v="2015-01-22T08:31:17"/>
    <x v="0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0.87708307229670468"/>
    <n v="89.674157303370791"/>
    <x v="8"/>
    <s v="photobooks"/>
    <x v="1744"/>
    <d v="2016-11-16T00:13:58"/>
    <x v="2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0.67521944632005404"/>
    <n v="207.61682242990653"/>
    <x v="8"/>
    <s v="photobooks"/>
    <x v="1745"/>
    <d v="2016-10-24T22:14:27"/>
    <x v="2"/>
    <d v="2016-11-23T20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0.95278424730044464"/>
    <n v="59.408805031446541"/>
    <x v="8"/>
    <s v="photobooks"/>
    <x v="1746"/>
    <d v="2015-10-15T04:27:10"/>
    <x v="0"/>
    <d v="2015-11-13T09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0.76953858466463509"/>
    <n v="358.97237569060775"/>
    <x v="8"/>
    <s v="photobooks"/>
    <x v="1747"/>
    <d v="2015-08-03T16:49:03"/>
    <x v="0"/>
    <d v="2015-09-02T16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0.8097981547882841"/>
    <n v="94.736641221374043"/>
    <x v="8"/>
    <s v="photobooks"/>
    <x v="1748"/>
    <d v="2017-01-23T17:25:21"/>
    <x v="1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0.49598254141454223"/>
    <n v="80.647999999999996"/>
    <x v="8"/>
    <s v="photobooks"/>
    <x v="1749"/>
    <d v="2016-03-25T14:05:04"/>
    <x v="2"/>
    <d v="2016-04-19T14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0.97181729834791064"/>
    <n v="168.68852459016392"/>
    <x v="8"/>
    <s v="photobooks"/>
    <x v="1750"/>
    <d v="2015-02-17T12:45:23"/>
    <x v="0"/>
    <d v="2015-03-19T11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0.38436899423446508"/>
    <n v="34.68888888888889"/>
    <x v="8"/>
    <s v="photobooks"/>
    <x v="1751"/>
    <d v="2016-09-14T00:04:42"/>
    <x v="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0.92592592592592593"/>
    <n v="462.85714285714283"/>
    <x v="8"/>
    <s v="photobooks"/>
    <x v="1752"/>
    <d v="2016-02-20T11:59:28"/>
    <x v="2"/>
    <d v="2016-03-21T10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0.90473656200106445"/>
    <n v="104.38888888888889"/>
    <x v="8"/>
    <s v="photobooks"/>
    <x v="1753"/>
    <d v="2015-03-04T15:02:33"/>
    <x v="0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0.83333333333333337"/>
    <n v="7.5"/>
    <x v="8"/>
    <s v="photobooks"/>
    <x v="1754"/>
    <d v="2015-09-05T12:56:01"/>
    <x v="0"/>
    <d v="2015-10-05T12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0.97248744607115067"/>
    <n v="47.13"/>
    <x v="8"/>
    <s v="photobooks"/>
    <x v="1755"/>
    <d v="2016-07-19T22:01:09"/>
    <x v="2"/>
    <d v="2016-08-28T22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0.86206896551724133"/>
    <n v="414.28571428571428"/>
    <x v="8"/>
    <s v="photobooks"/>
    <x v="1756"/>
    <d v="2016-12-29T13:51:23"/>
    <x v="1"/>
    <d v="2017-01-28T13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0.87183958151700092"/>
    <n v="42.481481481481481"/>
    <x v="8"/>
    <s v="photobooks"/>
    <x v="1757"/>
    <d v="2016-05-15T16:56:32"/>
    <x v="2"/>
    <d v="2016-07-14T16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0.93808630393996251"/>
    <n v="108.77551020408163"/>
    <x v="8"/>
    <s v="photobooks"/>
    <x v="1758"/>
    <d v="2015-03-05T13:53:49"/>
    <x v="0"/>
    <d v="2015-03-25T12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0.60444874274661509"/>
    <n v="81.098039215686271"/>
    <x v="8"/>
    <s v="photobooks"/>
    <x v="1759"/>
    <d v="2016-02-05T10:08:33"/>
    <x v="2"/>
    <d v="2016-02-25T10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0.64516129032258063"/>
    <n v="51.666666666666664"/>
    <x v="8"/>
    <s v="photobooks"/>
    <x v="1760"/>
    <d v="2015-07-24T07:37:40"/>
    <x v="0"/>
    <d v="2015-09-12T07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0.11299435028248588"/>
    <n v="35.4"/>
    <x v="8"/>
    <s v="photobooks"/>
    <x v="1761"/>
    <d v="2016-02-10T17:34:05"/>
    <x v="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0.98127402077030013"/>
    <n v="103.63559322033899"/>
    <x v="8"/>
    <s v="photobooks"/>
    <x v="1762"/>
    <d v="2016-09-23T14:50:40"/>
    <x v="2"/>
    <d v="2016-10-23T14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5.1020408163265305"/>
    <n v="55.282051282051285"/>
    <x v="8"/>
    <s v="photobooks"/>
    <x v="1763"/>
    <d v="2014-07-05T05:39:39"/>
    <x v="3"/>
    <d v="2014-08-03T05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1.6815811705957373"/>
    <n v="72.16970873786407"/>
    <x v="8"/>
    <s v="photobooks"/>
    <x v="1764"/>
    <d v="2014-07-14T17:31:52"/>
    <x v="3"/>
    <d v="2014-08-13T17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5"/>
    <d v="2014-08-04T14:38:08"/>
    <x v="3"/>
    <d v="2014-08-25T14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2.1872265966754156"/>
    <n v="58.615384615384613"/>
    <x v="8"/>
    <s v="photobooks"/>
    <x v="1766"/>
    <d v="2014-07-04T09:48:04"/>
    <x v="3"/>
    <d v="2014-08-03T09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26.737967914438503"/>
    <n v="12.466666666666667"/>
    <x v="8"/>
    <s v="photobooks"/>
    <x v="1767"/>
    <d v="2014-07-29T07:27:24"/>
    <x v="3"/>
    <d v="2014-09-27T07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7.002775208140612"/>
    <n v="49.136363636363633"/>
    <x v="8"/>
    <s v="photobooks"/>
    <x v="1768"/>
    <d v="2014-12-14T13:39:19"/>
    <x v="0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1.7694641051567239"/>
    <n v="150.5"/>
    <x v="8"/>
    <s v="photobooks"/>
    <x v="1769"/>
    <d v="2014-09-09T12:43:14"/>
    <x v="3"/>
    <d v="2014-10-14T12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4.6927374301675977"/>
    <n v="35.799999999999997"/>
    <x v="8"/>
    <s v="photobooks"/>
    <x v="1770"/>
    <d v="2014-09-23T17:30:40"/>
    <x v="3"/>
    <d v="2014-10-23T17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6.4102564102564106"/>
    <n v="45.157894736842103"/>
    <x v="8"/>
    <s v="photobooks"/>
    <x v="1771"/>
    <d v="2014-05-07T11:13:56"/>
    <x v="3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15.982951518380395"/>
    <n v="98.78947368421052"/>
    <x v="8"/>
    <s v="photobooks"/>
    <x v="1772"/>
    <d v="2014-12-05T12:14:58"/>
    <x v="0"/>
    <d v="2015-01-19T12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2.1777003484320558"/>
    <n v="88.307692307692307"/>
    <x v="8"/>
    <s v="photobooks"/>
    <x v="1773"/>
    <d v="2014-10-17T23:14:52"/>
    <x v="3"/>
    <d v="2014-11-29T08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1.536062009641743"/>
    <n v="170.62903225806451"/>
    <x v="8"/>
    <s v="photobooks"/>
    <x v="1774"/>
    <d v="2014-09-09T17:26:00"/>
    <x v="3"/>
    <d v="2014-10-24T17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14.925373134328359"/>
    <n v="83.75"/>
    <x v="8"/>
    <s v="photobooks"/>
    <x v="1775"/>
    <d v="2014-09-23T16:57:51"/>
    <x v="3"/>
    <d v="2014-10-29T16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7.3732718894009217"/>
    <n v="65.099999999999994"/>
    <x v="8"/>
    <s v="photobooks"/>
    <x v="1776"/>
    <d v="2015-01-21T02:34:13"/>
    <x v="0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50.251256281407038"/>
    <n v="66.333333333333329"/>
    <x v="8"/>
    <s v="photobooks"/>
    <x v="1777"/>
    <d v="2015-02-10T14:43:15"/>
    <x v="0"/>
    <d v="2015-03-27T13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2.7596588058203713"/>
    <n v="104.89473684210526"/>
    <x v="8"/>
    <s v="photobooks"/>
    <x v="1778"/>
    <d v="2016-08-03T10:36:20"/>
    <x v="2"/>
    <d v="2016-09-02T10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2.5161452654533254"/>
    <n v="78.440789473684205"/>
    <x v="8"/>
    <s v="photobooks"/>
    <x v="1779"/>
    <d v="2016-05-03T08:25:10"/>
    <x v="2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3.881439661256175"/>
    <n v="59.041666666666664"/>
    <x v="8"/>
    <s v="photobooks"/>
    <x v="1780"/>
    <d v="2016-08-15T08:49:05"/>
    <x v="2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6.4551825894503869"/>
    <n v="71.34210526315789"/>
    <x v="8"/>
    <s v="photobooks"/>
    <x v="1781"/>
    <d v="2016-01-19T07:48:09"/>
    <x v="2"/>
    <d v="2016-02-21T07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4.2207449614857024"/>
    <n v="51.227027027027027"/>
    <x v="8"/>
    <s v="photobooks"/>
    <x v="1782"/>
    <d v="2015-04-21T16:47:58"/>
    <x v="0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2.5150905432595572"/>
    <n v="60.242424242424242"/>
    <x v="8"/>
    <s v="photobooks"/>
    <x v="1783"/>
    <d v="2014-12-30T09:44:00"/>
    <x v="0"/>
    <d v="2015-01-30T21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4.9453946012775605"/>
    <n v="44.935185185185183"/>
    <x v="8"/>
    <s v="photobooks"/>
    <x v="1784"/>
    <d v="2014-09-14T21:14:15"/>
    <x v="3"/>
    <d v="2014-10-15T18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2.0994475138121547"/>
    <n v="31.206896551724139"/>
    <x v="8"/>
    <s v="photobooks"/>
    <x v="1785"/>
    <d v="2014-11-15T07:12:57"/>
    <x v="3"/>
    <d v="2014-12-15T07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6.5231572080887146"/>
    <n v="63.875"/>
    <x v="8"/>
    <s v="photobooks"/>
    <x v="1786"/>
    <d v="2015-03-05T09:43:57"/>
    <x v="0"/>
    <d v="2015-04-04T08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72.368421052631575"/>
    <n v="19"/>
    <x v="8"/>
    <s v="photobooks"/>
    <x v="1787"/>
    <d v="2014-10-01T16:45:42"/>
    <x v="3"/>
    <d v="2014-10-31T16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200"/>
    <n v="10"/>
    <x v="8"/>
    <s v="photobooks"/>
    <x v="1788"/>
    <d v="2014-11-13T00:00:03"/>
    <x v="0"/>
    <d v="2015-01-12T00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20.171149144254279"/>
    <n v="109.06666666666666"/>
    <x v="8"/>
    <s v="photobooks"/>
    <x v="1789"/>
    <d v="2015-01-06T10:11:18"/>
    <x v="0"/>
    <d v="2015-02-05T10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28.037383177570092"/>
    <n v="26.75"/>
    <x v="8"/>
    <s v="photobooks"/>
    <x v="1790"/>
    <d v="2014-11-30T11:46:05"/>
    <x v="0"/>
    <d v="2015-01-29T11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1.6360185851711275"/>
    <n v="109.93525179856115"/>
    <x v="8"/>
    <s v="photobooks"/>
    <x v="1791"/>
    <d v="2015-07-03T18:44:42"/>
    <x v="0"/>
    <d v="2015-08-10T00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75"/>
    <n v="20"/>
    <x v="8"/>
    <s v="photobooks"/>
    <x v="1792"/>
    <d v="2014-10-28T15:24:00"/>
    <x v="3"/>
    <d v="2014-11-27T16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9.0270812437311942"/>
    <n v="55.388888888888886"/>
    <x v="8"/>
    <s v="photobooks"/>
    <x v="1793"/>
    <d v="2015-01-07T07:13:42"/>
    <x v="0"/>
    <d v="2015-02-11T07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2.5815969020837173"/>
    <n v="133.90123456790124"/>
    <x v="8"/>
    <s v="photobooks"/>
    <x v="1794"/>
    <d v="2016-09-15T00:55:41"/>
    <x v="2"/>
    <d v="2016-10-14T10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4.5346062052505971"/>
    <n v="48.720930232558139"/>
    <x v="8"/>
    <s v="photobooks"/>
    <x v="1795"/>
    <d v="2016-05-25T04:32:46"/>
    <x v="2"/>
    <d v="2016-07-24T04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1.4803849000740192"/>
    <n v="48.25"/>
    <x v="8"/>
    <s v="photobooks"/>
    <x v="1796"/>
    <d v="2016-11-15T07:39:49"/>
    <x v="2"/>
    <d v="2016-12-15T07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7.3327222731439043"/>
    <n v="58.972972972972975"/>
    <x v="8"/>
    <s v="photobooks"/>
    <x v="1797"/>
    <d v="2015-12-06T01:50:33"/>
    <x v="2"/>
    <d v="2016-02-04T01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57.281970499785196"/>
    <n v="11.638333333333334"/>
    <x v="8"/>
    <s v="photobooks"/>
    <x v="1798"/>
    <d v="2014-10-22T14:13:28"/>
    <x v="3"/>
    <d v="2014-11-11T15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4.8900634249471455"/>
    <n v="83.716814159292042"/>
    <x v="8"/>
    <s v="photobooks"/>
    <x v="1799"/>
    <d v="2016-09-10T08:32:50"/>
    <x v="2"/>
    <d v="2016-10-10T08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7.2186836518046711"/>
    <n v="63.648648648648646"/>
    <x v="8"/>
    <s v="photobooks"/>
    <x v="1800"/>
    <d v="2015-11-13T09:51:08"/>
    <x v="0"/>
    <d v="2015-12-15T06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2.0624631703005303"/>
    <n v="94.277777777777771"/>
    <x v="8"/>
    <s v="photobooks"/>
    <x v="1801"/>
    <d v="2015-06-04T05:20:30"/>
    <x v="0"/>
    <d v="2015-06-27T15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.2467532467532467"/>
    <n v="71.86666666666666"/>
    <x v="8"/>
    <s v="photobooks"/>
    <x v="1802"/>
    <d v="2015-01-13T19:43:02"/>
    <x v="0"/>
    <d v="2015-02-13T19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2.8429933969185619"/>
    <n v="104.84615384615384"/>
    <x v="8"/>
    <s v="photobooks"/>
    <x v="1803"/>
    <d v="2015-10-05T10:16:44"/>
    <x v="0"/>
    <d v="2015-11-14T11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2.7469173483091196"/>
    <n v="67.139344262295083"/>
    <x v="8"/>
    <s v="photobooks"/>
    <x v="1804"/>
    <d v="2015-08-31T13:17:38"/>
    <x v="0"/>
    <d v="2015-10-02T12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3.840947546531304"/>
    <n v="73.875"/>
    <x v="8"/>
    <s v="photobooks"/>
    <x v="1805"/>
    <d v="2014-08-26T09:19:09"/>
    <x v="3"/>
    <d v="2014-09-30T09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9.0415913200723335"/>
    <n v="69.125"/>
    <x v="8"/>
    <s v="photobooks"/>
    <x v="1806"/>
    <d v="2014-08-28T19:38:33"/>
    <x v="3"/>
    <d v="2014-09-27T19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2.4150422632396067"/>
    <n v="120.77083333333333"/>
    <x v="8"/>
    <s v="photobooks"/>
    <x v="1807"/>
    <d v="2017-01-07T10:20:30"/>
    <x v="1"/>
    <d v="2017-02-11T10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9.2105263157894743"/>
    <n v="42.222222222222221"/>
    <x v="8"/>
    <s v="photobooks"/>
    <x v="1808"/>
    <d v="2015-01-25T15:47:19"/>
    <x v="0"/>
    <d v="2015-03-01T15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0"/>
    <n v="7.5"/>
    <x v="8"/>
    <s v="photobooks"/>
    <x v="1809"/>
    <d v="2014-08-09T15:50:26"/>
    <x v="3"/>
    <d v="2014-08-21T15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1350"/>
    <n v="1.5384615384615385"/>
    <x v="8"/>
    <s v="photobooks"/>
    <x v="1810"/>
    <d v="2014-08-25T04:24:30"/>
    <x v="3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7.5144508670520231"/>
    <n v="37.608695652173914"/>
    <x v="8"/>
    <s v="photobooks"/>
    <x v="1811"/>
    <d v="2016-06-03T01:38:56"/>
    <x v="2"/>
    <d v="2016-07-03T01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2"/>
    <d v="2014-07-09T15:20:12"/>
    <x v="3"/>
    <d v="2014-08-08T15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2.0332090816672315"/>
    <n v="42.157142857142858"/>
    <x v="8"/>
    <s v="photobooks"/>
    <x v="1813"/>
    <d v="2015-01-29T01:32:16"/>
    <x v="0"/>
    <d v="2015-02-28T01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4"/>
    <d v="2015-06-17T15:45:37"/>
    <x v="0"/>
    <d v="2015-07-01T15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49.115913555992144"/>
    <n v="84.833333333333329"/>
    <x v="8"/>
    <s v="photobooks"/>
    <x v="1815"/>
    <d v="2016-06-27T15:01:43"/>
    <x v="2"/>
    <d v="2016-07-25T13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1.9110308949994692"/>
    <n v="94.19"/>
    <x v="8"/>
    <s v="photobooks"/>
    <x v="1816"/>
    <d v="2016-12-01T09:53:27"/>
    <x v="1"/>
    <d v="2017-01-30T00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7"/>
    <d v="2015-03-03T23:37:30"/>
    <x v="0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48"/>
    <n v="6.25"/>
    <x v="8"/>
    <s v="photobooks"/>
    <x v="1818"/>
    <d v="2014-06-30T12:03:16"/>
    <x v="3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15.231400117164617"/>
    <n v="213.375"/>
    <x v="8"/>
    <s v="photobooks"/>
    <x v="1819"/>
    <d v="2015-03-01T20:01:30"/>
    <x v="0"/>
    <d v="2015-03-31T19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0.74134479946623177"/>
    <n v="59.162280701754383"/>
    <x v="4"/>
    <s v="rock"/>
    <x v="1820"/>
    <d v="2012-01-18T01:39:27"/>
    <x v="5"/>
    <d v="2012-03-03T01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3:07:42"/>
    <x v="3"/>
    <d v="2014-01-31T13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0.86313193588162762"/>
    <n v="24.575757575757574"/>
    <x v="4"/>
    <s v="rock"/>
    <x v="1822"/>
    <d v="2012-09-24T10:26:16"/>
    <x v="5"/>
    <d v="2012-10-24T10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0.99933377748167884"/>
    <n v="75.05"/>
    <x v="4"/>
    <s v="rock"/>
    <x v="1823"/>
    <d v="2013-12-18T15:59:27"/>
    <x v="3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0.95192765349833408"/>
    <n v="42.02"/>
    <x v="4"/>
    <s v="rock"/>
    <x v="1824"/>
    <d v="2013-06-18T14:01:43"/>
    <x v="4"/>
    <d v="2013-07-11T14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0.99009900990099009"/>
    <n v="53.157894736842103"/>
    <x v="4"/>
    <s v="rock"/>
    <x v="1825"/>
    <d v="2014-01-18T16:10:17"/>
    <x v="3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0.99341860176331798"/>
    <n v="83.885416666666671"/>
    <x v="4"/>
    <s v="rock"/>
    <x v="1826"/>
    <d v="2011-01-12T01:49:21"/>
    <x v="6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0.99840255591054317"/>
    <n v="417.33333333333331"/>
    <x v="4"/>
    <s v="rock"/>
    <x v="1827"/>
    <d v="2014-04-07T15:35:30"/>
    <x v="3"/>
    <d v="2014-05-09T16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0.59994000599940001"/>
    <n v="75.765151515151516"/>
    <x v="4"/>
    <s v="rock"/>
    <x v="1828"/>
    <d v="2010-12-03T20:06:11"/>
    <x v="6"/>
    <d v="2011-01-21T16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0.98489822718319109"/>
    <n v="67.389380530973455"/>
    <x v="4"/>
    <s v="rock"/>
    <x v="1829"/>
    <d v="2014-01-25T10:25:07"/>
    <x v="3"/>
    <d v="2014-02-24T10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0.970873786407767"/>
    <n v="73.571428571428569"/>
    <x v="4"/>
    <s v="rock"/>
    <x v="1830"/>
    <d v="2012-04-27T17:54:23"/>
    <x v="5"/>
    <d v="2012-05-12T17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0.7"/>
    <n v="25"/>
    <x v="4"/>
    <s v="rock"/>
    <x v="1831"/>
    <d v="2011-02-02T06:57:07"/>
    <x v="6"/>
    <d v="2011-03-04T06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0.38095238095238093"/>
    <n v="42"/>
    <x v="4"/>
    <s v="rock"/>
    <x v="1832"/>
    <d v="2013-01-28T19:03:23"/>
    <x v="4"/>
    <d v="2013-03-02T01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0.84709868699703517"/>
    <n v="131.16666666666666"/>
    <x v="4"/>
    <s v="rock"/>
    <x v="1833"/>
    <d v="2014-12-15T17:08:15"/>
    <x v="0"/>
    <d v="2015-01-24T17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0.96153846153846156"/>
    <n v="47.272727272727273"/>
    <x v="4"/>
    <s v="rock"/>
    <x v="1834"/>
    <d v="2016-03-01T10:51:11"/>
    <x v="2"/>
    <d v="2016-03-31T09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0.49915144254766897"/>
    <n v="182.12727272727273"/>
    <x v="4"/>
    <s v="rock"/>
    <x v="1835"/>
    <d v="2013-01-31T13:25:29"/>
    <x v="4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0.32590983161325365"/>
    <n v="61.366666666666667"/>
    <x v="4"/>
    <s v="rock"/>
    <x v="1836"/>
    <d v="2012-01-17T19:08:55"/>
    <x v="5"/>
    <d v="2012-03-17T18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0.99851221679697255"/>
    <n v="35.767499999999998"/>
    <x v="4"/>
    <s v="rock"/>
    <x v="1837"/>
    <d v="2011-09-02T12:52:37"/>
    <x v="6"/>
    <d v="2011-09-30T21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0.48709206039941549"/>
    <n v="45.62222222222222"/>
    <x v="4"/>
    <s v="rock"/>
    <x v="1838"/>
    <d v="2016-09-01T11:19:42"/>
    <x v="2"/>
    <d v="2016-10-01T11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0.91836734693877553"/>
    <n v="75.384615384615387"/>
    <x v="4"/>
    <s v="rock"/>
    <x v="1839"/>
    <d v="2013-04-17T20:18:30"/>
    <x v="4"/>
    <d v="2013-05-06T22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0.98280098280098283"/>
    <n v="50.875"/>
    <x v="4"/>
    <s v="rock"/>
    <x v="1840"/>
    <d v="2014-04-16T14:17:25"/>
    <x v="3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0.79840319361277445"/>
    <n v="119.28571428571429"/>
    <x v="4"/>
    <s v="rock"/>
    <x v="1841"/>
    <d v="2015-01-27T09:09:41"/>
    <x v="0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0.80641194263830562"/>
    <n v="92.541865671641801"/>
    <x v="4"/>
    <s v="rock"/>
    <x v="1842"/>
    <d v="2011-01-21T17:52:34"/>
    <x v="6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0.98619329388560162"/>
    <n v="76.05"/>
    <x v="4"/>
    <s v="rock"/>
    <x v="1843"/>
    <d v="2011-05-03T17:21:54"/>
    <x v="6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1:59:58"/>
    <x v="2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0.72502295906037029"/>
    <n v="98.990430622009569"/>
    <x v="4"/>
    <s v="rock"/>
    <x v="1845"/>
    <d v="2012-11-15T09:36:17"/>
    <x v="5"/>
    <d v="2012-12-15T09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0.82726671078755787"/>
    <n v="79.526315789473685"/>
    <x v="4"/>
    <s v="rock"/>
    <x v="1846"/>
    <d v="2015-03-30T23:40:32"/>
    <x v="0"/>
    <d v="2015-04-20T23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0.93138776777398324"/>
    <n v="134.20833333333334"/>
    <x v="4"/>
    <s v="rock"/>
    <x v="1847"/>
    <d v="2011-05-28T12:54:48"/>
    <x v="6"/>
    <d v="2011-07-31T00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0.99667774086378735"/>
    <n v="37.625"/>
    <x v="4"/>
    <s v="rock"/>
    <x v="1848"/>
    <d v="2012-09-17T14:17:39"/>
    <x v="5"/>
    <d v="2012-10-17T14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0.98500601948123012"/>
    <n v="51.044692737430168"/>
    <x v="4"/>
    <s v="rock"/>
    <x v="1849"/>
    <d v="2014-06-10T17:01:40"/>
    <x v="3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0.99923136049192929"/>
    <n v="50.03846153846154"/>
    <x v="4"/>
    <s v="rock"/>
    <x v="1850"/>
    <d v="2014-07-07T15:45:38"/>
    <x v="3"/>
    <d v="2014-07-27T19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0.85494442861214026"/>
    <n v="133.93129770992365"/>
    <x v="4"/>
    <s v="rock"/>
    <x v="1851"/>
    <d v="2015-03-18T12:30:52"/>
    <x v="0"/>
    <d v="2015-04-24T18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0.98159509202453987"/>
    <n v="58.214285714285715"/>
    <x v="4"/>
    <s v="rock"/>
    <x v="1852"/>
    <d v="2012-09-24T19:26:57"/>
    <x v="5"/>
    <d v="2012-11-13T20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0.97920495086023163"/>
    <n v="88.037643678160919"/>
    <x v="4"/>
    <s v="rock"/>
    <x v="1853"/>
    <d v="2013-04-23T18:30:37"/>
    <x v="4"/>
    <d v="2013-05-23T18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0.64910208780904677"/>
    <n v="70.576753926701571"/>
    <x v="4"/>
    <s v="rock"/>
    <x v="1854"/>
    <d v="2013-11-22T06:55:40"/>
    <x v="3"/>
    <d v="2014-01-06T06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0.98765432098765427"/>
    <n v="53.289473684210527"/>
    <x v="4"/>
    <s v="rock"/>
    <x v="1855"/>
    <d v="2014-06-27T14:31:12"/>
    <x v="3"/>
    <d v="2014-07-18T14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2:26:53"/>
    <x v="3"/>
    <d v="2014-09-12T12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0.91955706730888598"/>
    <n v="40.547315436241611"/>
    <x v="4"/>
    <s v="rock"/>
    <x v="1857"/>
    <d v="2011-10-16T22:48:41"/>
    <x v="6"/>
    <d v="2011-12-15T23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0.75853350189633373"/>
    <n v="70.625"/>
    <x v="4"/>
    <s v="rock"/>
    <x v="1858"/>
    <d v="2011-08-23T12:28:49"/>
    <x v="6"/>
    <d v="2011-09-22T12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0.7492507492507493"/>
    <n v="52.684210526315788"/>
    <x v="4"/>
    <s v="rock"/>
    <x v="1859"/>
    <d v="2014-01-16T11:01:24"/>
    <x v="3"/>
    <d v="2014-02-06T11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0"/>
    <d v="2014-12-27T01:12:21"/>
    <x v="0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12.371134020618557"/>
    <n v="90.9375"/>
    <x v="6"/>
    <s v="mobile games"/>
    <x v="1861"/>
    <d v="2017-01-20T05:49:34"/>
    <x v="1"/>
    <d v="2017-03-08T01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250"/>
    <n v="5"/>
    <x v="6"/>
    <s v="mobile games"/>
    <x v="1862"/>
    <d v="2014-05-13T13:08:05"/>
    <x v="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2.3314203730272598"/>
    <n v="58.083333333333336"/>
    <x v="6"/>
    <s v="mobile games"/>
    <x v="1863"/>
    <d v="2014-04-04T11:11:40"/>
    <x v="3"/>
    <d v="2014-05-04T11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27500"/>
    <n v="2"/>
    <x v="6"/>
    <s v="mobile games"/>
    <x v="1864"/>
    <d v="2016-10-02T02:49:07"/>
    <x v="2"/>
    <d v="2016-11-06T03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200"/>
    <n v="62.5"/>
    <x v="6"/>
    <s v="mobile games"/>
    <x v="1865"/>
    <d v="2017-01-06T23:54:57"/>
    <x v="1"/>
    <d v="2017-02-28T22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2000"/>
    <n v="10"/>
    <x v="6"/>
    <s v="mobile games"/>
    <x v="1866"/>
    <d v="2016-10-06T16:11:52"/>
    <x v="2"/>
    <d v="2016-11-05T16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20.542317173377157"/>
    <n v="71.588235294117652"/>
    <x v="6"/>
    <s v="mobile games"/>
    <x v="1867"/>
    <d v="2015-11-20T12:42:05"/>
    <x v="0"/>
    <d v="2015-12-15T01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8"/>
    <d v="2016-12-04T18:04:09"/>
    <x v="1"/>
    <d v="2017-01-03T18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9.6952908587257625"/>
    <n v="32.81818181818182"/>
    <x v="6"/>
    <s v="mobile games"/>
    <x v="1869"/>
    <d v="2016-01-02T02:32:15"/>
    <x v="2"/>
    <d v="2016-01-30T22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1.3930561508786969"/>
    <n v="49.11578947368421"/>
    <x v="6"/>
    <s v="mobile games"/>
    <x v="1870"/>
    <d v="2014-10-11T12:48:21"/>
    <x v="3"/>
    <d v="2014-11-20T13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94.339622641509436"/>
    <n v="16.307692307692307"/>
    <x v="6"/>
    <s v="mobile games"/>
    <x v="1871"/>
    <d v="2015-05-30T21:06:42"/>
    <x v="0"/>
    <d v="2015-06-29T21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222.22222222222223"/>
    <n v="18"/>
    <x v="6"/>
    <s v="mobile games"/>
    <x v="1872"/>
    <d v="2015-06-09T08:46:50"/>
    <x v="0"/>
    <d v="2015-07-08T10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6153.8461538461543"/>
    <n v="13"/>
    <x v="6"/>
    <s v="mobile games"/>
    <x v="1873"/>
    <d v="2016-06-08T17:15:33"/>
    <x v="2"/>
    <d v="2016-06-28T17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96.07843137254903"/>
    <n v="17"/>
    <x v="6"/>
    <s v="mobile games"/>
    <x v="1874"/>
    <d v="2016-06-07T15:35:08"/>
    <x v="2"/>
    <d v="2016-08-06T15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5"/>
    <d v="2014-05-17T00:50:05"/>
    <x v="3"/>
    <d v="2014-06-16T00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6"/>
    <d v="2015-01-30T18:42:05"/>
    <x v="0"/>
    <d v="2015-02-28T18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7"/>
    <d v="2014-05-13T18:12:35"/>
    <x v="3"/>
    <d v="2014-06-12T18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833.33333333333337"/>
    <n v="3"/>
    <x v="6"/>
    <s v="mobile games"/>
    <x v="1878"/>
    <d v="2016-02-13T09:35:29"/>
    <x v="2"/>
    <d v="2016-03-14T08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4.9800796812749004"/>
    <n v="41.833333333333336"/>
    <x v="6"/>
    <s v="mobile games"/>
    <x v="1879"/>
    <d v="2016-03-01T07:36:20"/>
    <x v="2"/>
    <d v="2016-03-30T06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0.57909076958267824"/>
    <n v="49.338428571428572"/>
    <x v="4"/>
    <s v="indie rock"/>
    <x v="1880"/>
    <d v="2015-02-07T21:39:49"/>
    <x v="0"/>
    <d v="2015-03-09T20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0.99112426035502954"/>
    <n v="41.728395061728392"/>
    <x v="4"/>
    <s v="indie rock"/>
    <x v="1881"/>
    <d v="2012-06-07T16:46:52"/>
    <x v="5"/>
    <d v="2012-07-10T17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0.95415472779369626"/>
    <n v="32.71875"/>
    <x v="4"/>
    <s v="indie rock"/>
    <x v="1882"/>
    <d v="2012-03-09T16:45:08"/>
    <x v="5"/>
    <d v="2012-04-08T15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0.74019245003700962"/>
    <n v="51.96153846153846"/>
    <x v="4"/>
    <s v="indie rock"/>
    <x v="1883"/>
    <d v="2012-10-22T22:45:35"/>
    <x v="5"/>
    <d v="2012-11-27T06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0.85963923337091319"/>
    <n v="50.685714285714283"/>
    <x v="4"/>
    <s v="indie rock"/>
    <x v="1884"/>
    <d v="2012-07-08T20:15:10"/>
    <x v="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0.97959183673469385"/>
    <n v="42.241379310344826"/>
    <x v="4"/>
    <s v="indie rock"/>
    <x v="1885"/>
    <d v="2014-10-13T15:45:38"/>
    <x v="3"/>
    <d v="2014-11-12T16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0.8995502248875562"/>
    <n v="416.875"/>
    <x v="4"/>
    <s v="indie rock"/>
    <x v="1886"/>
    <d v="2015-11-15T13:12:12"/>
    <x v="0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0.60211946050096343"/>
    <n v="46.651685393258425"/>
    <x v="4"/>
    <s v="indie rock"/>
    <x v="1887"/>
    <d v="2010-04-30T23:45:32"/>
    <x v="7"/>
    <d v="2010-05-31T22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0.93808630393996251"/>
    <n v="48.454545454545453"/>
    <x v="4"/>
    <s v="indie rock"/>
    <x v="1888"/>
    <d v="2013-01-25T13:02:26"/>
    <x v="4"/>
    <d v="2013-03-11T12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0.6916374689987913"/>
    <n v="70.5289837398374"/>
    <x v="4"/>
    <s v="indie rock"/>
    <x v="1889"/>
    <d v="2012-11-15T12:52:08"/>
    <x v="5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0.94741828517290383"/>
    <n v="87.958333333333329"/>
    <x v="4"/>
    <s v="indie rock"/>
    <x v="1890"/>
    <d v="2010-06-06T13:09:14"/>
    <x v="7"/>
    <d v="2010-07-22T00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0.7320644216691069"/>
    <n v="26.26923076923077"/>
    <x v="4"/>
    <s v="indie rock"/>
    <x v="1891"/>
    <d v="2011-05-08T09:18:01"/>
    <x v="6"/>
    <d v="2011-06-07T09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0.96153846153846156"/>
    <n v="57.777777777777779"/>
    <x v="4"/>
    <s v="indie rock"/>
    <x v="1892"/>
    <d v="2011-03-30T16:36:25"/>
    <x v="6"/>
    <d v="2011-04-15T21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0.8733624454148472"/>
    <n v="57.25"/>
    <x v="4"/>
    <s v="indie rock"/>
    <x v="1893"/>
    <d v="2012-01-12T15:43:03"/>
    <x v="5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0.98309492847854352"/>
    <n v="196.34042553191489"/>
    <x v="4"/>
    <s v="indie rock"/>
    <x v="1894"/>
    <d v="2015-09-20T11:55:22"/>
    <x v="0"/>
    <d v="2015-10-20T11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0.80679785330948117"/>
    <n v="43"/>
    <x v="4"/>
    <s v="indie rock"/>
    <x v="1895"/>
    <d v="2012-03-13T11:02:45"/>
    <x v="5"/>
    <d v="2012-04-12T11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0.97602213341530897"/>
    <n v="35.551912568306008"/>
    <x v="4"/>
    <s v="indie rock"/>
    <x v="1896"/>
    <d v="2014-02-10T08:00:06"/>
    <x v="3"/>
    <d v="2014-03-04T15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0.69204152249134943"/>
    <n v="68.80952380952381"/>
    <x v="4"/>
    <s v="indie rock"/>
    <x v="1897"/>
    <d v="2015-12-27T22:37:53"/>
    <x v="2"/>
    <d v="2016-02-01T12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0.75"/>
    <n v="28.571428571428573"/>
    <x v="4"/>
    <s v="indie rock"/>
    <x v="1898"/>
    <d v="2015-02-23T16:36:06"/>
    <x v="0"/>
    <d v="2015-03-25T15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0.91437433022080306"/>
    <n v="50.631666666666668"/>
    <x v="4"/>
    <s v="indie rock"/>
    <x v="1899"/>
    <d v="2012-09-08T14:55:31"/>
    <x v="5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7.078651685393261"/>
    <n v="106.8"/>
    <x v="2"/>
    <s v="gadgets"/>
    <x v="1900"/>
    <d v="2015-04-22T07:02:09"/>
    <x v="0"/>
    <d v="2015-05-22T07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83.333333333333329"/>
    <n v="4"/>
    <x v="2"/>
    <s v="gadgets"/>
    <x v="1901"/>
    <d v="2015-02-02T12:57:27"/>
    <x v="0"/>
    <d v="2015-03-04T12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2.1459227467811157"/>
    <n v="34.097560975609753"/>
    <x v="2"/>
    <s v="gadgets"/>
    <x v="1902"/>
    <d v="2016-11-28T12:29:51"/>
    <x v="1"/>
    <d v="2017-01-27T12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000"/>
    <n v="25"/>
    <x v="2"/>
    <s v="gadgets"/>
    <x v="1903"/>
    <d v="2015-11-18T10:27:01"/>
    <x v="2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595.23809523809518"/>
    <n v="10.5"/>
    <x v="2"/>
    <s v="gadgets"/>
    <x v="1904"/>
    <d v="2014-08-08T16:13:14"/>
    <x v="3"/>
    <d v="2014-09-07T16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2.3386342376052385"/>
    <n v="215.95959595959596"/>
    <x v="2"/>
    <s v="gadgets"/>
    <x v="1905"/>
    <d v="2016-05-24T10:06:23"/>
    <x v="2"/>
    <d v="2016-06-23T10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352.94117647058823"/>
    <n v="21.25"/>
    <x v="2"/>
    <s v="gadgets"/>
    <x v="1906"/>
    <d v="2014-05-08T08:05:25"/>
    <x v="3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57.736720554272516"/>
    <n v="108.25"/>
    <x v="2"/>
    <s v="gadgets"/>
    <x v="1907"/>
    <d v="2016-11-29T16:01:40"/>
    <x v="2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7.0864547479246811"/>
    <n v="129.97368421052633"/>
    <x v="2"/>
    <s v="gadgets"/>
    <x v="1908"/>
    <d v="2014-09-23T04:17:59"/>
    <x v="3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2.5383742459535328"/>
    <n v="117.49473684210527"/>
    <x v="2"/>
    <s v="gadgets"/>
    <x v="1909"/>
    <d v="2015-09-17T17:06:57"/>
    <x v="0"/>
    <d v="2015-10-31T16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4250"/>
    <n v="10"/>
    <x v="2"/>
    <s v="gadgets"/>
    <x v="1910"/>
    <d v="2014-07-09T18:48:54"/>
    <x v="3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1.6863406408094435"/>
    <n v="70.595238095238102"/>
    <x v="2"/>
    <s v="gadgets"/>
    <x v="1911"/>
    <d v="2015-05-04T23:26:00"/>
    <x v="0"/>
    <d v="2015-06-03T23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75.353218210361064"/>
    <n v="24.5"/>
    <x v="2"/>
    <s v="gadgets"/>
    <x v="1912"/>
    <d v="2014-09-08T06:16:18"/>
    <x v="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11.1"/>
    <n v="30"/>
    <x v="2"/>
    <s v="gadgets"/>
    <x v="1913"/>
    <d v="2014-10-16T22:11:13"/>
    <x v="3"/>
    <d v="2014-10-31T21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62.5"/>
    <n v="2"/>
    <x v="2"/>
    <s v="gadgets"/>
    <x v="1914"/>
    <d v="2014-08-12T19:10:22"/>
    <x v="3"/>
    <d v="2014-09-01T19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96.07843137254903"/>
    <n v="17"/>
    <x v="2"/>
    <s v="gadgets"/>
    <x v="1915"/>
    <d v="2016-10-13T11:12:55"/>
    <x v="2"/>
    <d v="2016-11-07T12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1.9022070479209852"/>
    <n v="2928.9285714285716"/>
    <x v="2"/>
    <s v="gadgets"/>
    <x v="1916"/>
    <d v="2017-01-11T00:28:53"/>
    <x v="1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96.15384615384616"/>
    <n v="28.888888888888889"/>
    <x v="2"/>
    <s v="gadgets"/>
    <x v="1917"/>
    <d v="2014-07-08T12:57:31"/>
    <x v="3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2.109704641350211"/>
    <n v="29.625"/>
    <x v="2"/>
    <s v="gadgets"/>
    <x v="1918"/>
    <d v="2015-04-19T15:00:49"/>
    <x v="0"/>
    <d v="2015-05-19T15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2.3239600278875203"/>
    <n v="40.980952380952381"/>
    <x v="2"/>
    <s v="gadgets"/>
    <x v="1919"/>
    <d v="2015-09-23T15:01:01"/>
    <x v="0"/>
    <d v="2015-10-21T17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0.73099415204678364"/>
    <n v="54"/>
    <x v="4"/>
    <s v="indie rock"/>
    <x v="1920"/>
    <d v="2012-06-13T23:19:03"/>
    <x v="5"/>
    <d v="2012-07-13T23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0.86542622241453915"/>
    <n v="36.109375"/>
    <x v="4"/>
    <s v="indie rock"/>
    <x v="1921"/>
    <d v="2013-11-12T00:08:27"/>
    <x v="4"/>
    <d v="2013-12-12T00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0.41528239202657807"/>
    <n v="23.153846153846153"/>
    <x v="4"/>
    <s v="indie rock"/>
    <x v="1922"/>
    <d v="2011-08-17T14:22:12"/>
    <x v="6"/>
    <d v="2011-09-26T22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0.87412587412587417"/>
    <n v="104"/>
    <x v="4"/>
    <s v="indie rock"/>
    <x v="1923"/>
    <d v="2013-12-18T12:15:55"/>
    <x v="3"/>
    <d v="2014-01-15T13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0.90634441087613293"/>
    <n v="31.826923076923077"/>
    <x v="4"/>
    <s v="indie rock"/>
    <x v="1924"/>
    <d v="2013-09-18T15:38:08"/>
    <x v="4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0.51182486035711727"/>
    <n v="27.3896261682243"/>
    <x v="4"/>
    <s v="indie rock"/>
    <x v="1925"/>
    <d v="2010-10-05T16:54:16"/>
    <x v="7"/>
    <d v="2010-11-01T18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0.967741935483871"/>
    <n v="56.363636363636367"/>
    <x v="4"/>
    <s v="indie rock"/>
    <x v="1926"/>
    <d v="2012-02-21T14:40:39"/>
    <x v="5"/>
    <d v="2012-03-07T22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0.96958174904942962"/>
    <n v="77.352941176470594"/>
    <x v="4"/>
    <s v="indie rock"/>
    <x v="1927"/>
    <d v="2013-04-07T09:33:14"/>
    <x v="4"/>
    <d v="2013-05-07T09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0.99688473520249221"/>
    <n v="42.8"/>
    <x v="4"/>
    <s v="indie rock"/>
    <x v="1928"/>
    <d v="2011-05-23T18:31:06"/>
    <x v="6"/>
    <d v="2011-07-04T18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0.78740157480314965"/>
    <n v="48.846153846153847"/>
    <x v="4"/>
    <s v="indie rock"/>
    <x v="1929"/>
    <d v="2013-05-08T07:24:42"/>
    <x v="4"/>
    <d v="2013-07-07T07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0.8291805208912032"/>
    <n v="48.240400000000001"/>
    <x v="4"/>
    <s v="indie rock"/>
    <x v="1930"/>
    <d v="2012-05-08T15:25:09"/>
    <x v="5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0.93466263129784588"/>
    <n v="70.212500000000006"/>
    <x v="4"/>
    <s v="indie rock"/>
    <x v="1931"/>
    <d v="2012-01-03T13:26:13"/>
    <x v="5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0.57993427411560028"/>
    <n v="94.054545454545448"/>
    <x v="4"/>
    <s v="indie rock"/>
    <x v="1932"/>
    <d v="2014-08-27T21:08:27"/>
    <x v="3"/>
    <d v="2014-09-26T21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0.80893059375505583"/>
    <n v="80.272727272727266"/>
    <x v="4"/>
    <s v="indie rock"/>
    <x v="1933"/>
    <d v="2011-11-18T14:48:41"/>
    <x v="6"/>
    <d v="2011-12-24T23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0.92250922509225097"/>
    <n v="54.2"/>
    <x v="4"/>
    <s v="indie rock"/>
    <x v="1934"/>
    <d v="2014-05-14T16:22:51"/>
    <x v="3"/>
    <d v="2014-06-20T22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0.85822078244560884"/>
    <n v="60.26903448275862"/>
    <x v="4"/>
    <s v="indie rock"/>
    <x v="1935"/>
    <d v="2011-11-05T15:21:10"/>
    <x v="6"/>
    <d v="2011-12-05T23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0.53405965446340353"/>
    <n v="38.740344827586206"/>
    <x v="4"/>
    <s v="indie rock"/>
    <x v="1936"/>
    <d v="2012-05-29T20:51:21"/>
    <x v="5"/>
    <d v="2012-06-14T21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0.86256469235192634"/>
    <n v="152.54385964912279"/>
    <x v="4"/>
    <s v="indie rock"/>
    <x v="1937"/>
    <d v="2013-06-01T00:13:51"/>
    <x v="4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0.90334236675700086"/>
    <n v="115.3125"/>
    <x v="4"/>
    <s v="indie rock"/>
    <x v="1938"/>
    <d v="2013-02-08T17:38:28"/>
    <x v="4"/>
    <d v="2013-03-10T16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0.58505850585058505"/>
    <n v="35.838709677419352"/>
    <x v="4"/>
    <s v="indie rock"/>
    <x v="1939"/>
    <d v="2011-05-07T06:10:33"/>
    <x v="6"/>
    <d v="2011-06-14T21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0.79290599062360123"/>
    <n v="64.570118779438872"/>
    <x v="2"/>
    <s v="hardware"/>
    <x v="1940"/>
    <d v="2014-04-15T00:58:51"/>
    <x v="3"/>
    <d v="2014-05-15T00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0.72233284615995819"/>
    <n v="87.436000000000007"/>
    <x v="2"/>
    <s v="hardware"/>
    <x v="1941"/>
    <d v="2011-04-05T13:52:20"/>
    <x v="6"/>
    <d v="2011-07-04T13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5.8642427796510778E-2"/>
    <n v="68.815577078288939"/>
    <x v="2"/>
    <s v="hardware"/>
    <x v="1942"/>
    <d v="2016-06-27T00:28:36"/>
    <x v="2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0.12689461592489362"/>
    <n v="176.200223588597"/>
    <x v="2"/>
    <s v="hardware"/>
    <x v="1943"/>
    <d v="2014-04-01T08:01:30"/>
    <x v="3"/>
    <d v="2014-05-01T08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0.28734145934980376"/>
    <n v="511.79117647058825"/>
    <x v="2"/>
    <s v="hardware"/>
    <x v="1944"/>
    <d v="2015-06-02T00:02:38"/>
    <x v="0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0.66779449737334162"/>
    <n v="160.44285714285715"/>
    <x v="2"/>
    <s v="hardware"/>
    <x v="1945"/>
    <d v="2014-02-18T21:36:01"/>
    <x v="3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0.99370241097047451"/>
    <n v="35.003043478260871"/>
    <x v="2"/>
    <s v="hardware"/>
    <x v="1946"/>
    <d v="2009-10-16T16:02:00"/>
    <x v="8"/>
    <d v="2009-11-22T23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0.12496703994321498"/>
    <n v="188.50671378091872"/>
    <x v="2"/>
    <s v="hardware"/>
    <x v="1947"/>
    <d v="2016-04-13T08:30:09"/>
    <x v="2"/>
    <d v="2016-06-06T11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0.9433730870752226"/>
    <n v="56.204984093319197"/>
    <x v="2"/>
    <s v="hardware"/>
    <x v="1948"/>
    <d v="2014-06-10T04:09:11"/>
    <x v="3"/>
    <d v="2014-07-10T04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x v="2"/>
    <s v="hardware"/>
    <x v="1949"/>
    <d v="2011-03-21T22:21:13"/>
    <x v="6"/>
    <d v="2011-04-21T22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0.47071228182485736"/>
    <n v="127.36450839328538"/>
    <x v="2"/>
    <s v="hardware"/>
    <x v="1950"/>
    <d v="2016-10-08T04:05:37"/>
    <x v="2"/>
    <d v="2016-11-07T05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0.50384846656598337"/>
    <n v="101.85532258064516"/>
    <x v="2"/>
    <s v="hardware"/>
    <x v="1951"/>
    <d v="2013-09-09T08:33:35"/>
    <x v="4"/>
    <d v="2013-10-16T08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0.44258232031157796"/>
    <n v="230.55782312925169"/>
    <x v="2"/>
    <s v="hardware"/>
    <x v="1952"/>
    <d v="2012-02-01T22:47:45"/>
    <x v="5"/>
    <d v="2012-03-01T21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0.14307215987455432"/>
    <n v="842.10602409638557"/>
    <x v="2"/>
    <s v="hardware"/>
    <x v="1953"/>
    <d v="2016-01-25T07:56:16"/>
    <x v="2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x v="2"/>
    <s v="hardware"/>
    <x v="1954"/>
    <d v="2012-04-21T00:31:21"/>
    <x v="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0.34009749461512301"/>
    <n v="483.34246575342468"/>
    <x v="2"/>
    <s v="hardware"/>
    <x v="1955"/>
    <d v="2015-03-04T16:10:05"/>
    <x v="0"/>
    <d v="2015-04-18T15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0.59699817378258635"/>
    <n v="76.138500000000008"/>
    <x v="2"/>
    <s v="hardware"/>
    <x v="1956"/>
    <d v="2012-09-26T20:21:53"/>
    <x v="5"/>
    <d v="2012-10-26T20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6.9658658640927726E-2"/>
    <n v="74.107684365781708"/>
    <x v="2"/>
    <s v="hardware"/>
    <x v="1957"/>
    <d v="2013-02-21T17:42:41"/>
    <x v="4"/>
    <d v="2013-03-23T16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0.63802202962463883"/>
    <n v="36.965660377358489"/>
    <x v="2"/>
    <s v="hardware"/>
    <x v="1958"/>
    <d v="2014-08-20T14:17:40"/>
    <x v="3"/>
    <d v="2014-09-30T18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0.84815586681529587"/>
    <n v="2500.969696969697"/>
    <x v="2"/>
    <s v="hardware"/>
    <x v="1959"/>
    <d v="2014-11-21T02:42:21"/>
    <x v="3"/>
    <d v="2014-12-21T02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9.0466528650930564E-2"/>
    <n v="67.690214329454989"/>
    <x v="2"/>
    <s v="hardware"/>
    <x v="1960"/>
    <d v="2012-08-26T22:40:17"/>
    <x v="5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0.5183361409874303"/>
    <n v="63.04738562091503"/>
    <x v="2"/>
    <s v="hardware"/>
    <x v="1961"/>
    <d v="2014-04-13T12:43:56"/>
    <x v="3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0.78812012609922022"/>
    <n v="117.6"/>
    <x v="2"/>
    <s v="hardware"/>
    <x v="1962"/>
    <d v="2014-08-12T04:18:54"/>
    <x v="3"/>
    <d v="2014-09-16T04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0.38524141853145971"/>
    <n v="180.75185011709601"/>
    <x v="2"/>
    <s v="hardware"/>
    <x v="1963"/>
    <d v="2016-03-23T00:32:52"/>
    <x v="2"/>
    <d v="2016-04-22T00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0.38127192313558028"/>
    <n v="127.32038834951456"/>
    <x v="2"/>
    <s v="hardware"/>
    <x v="1964"/>
    <d v="2011-12-20T20:08:30"/>
    <x v="5"/>
    <d v="2012-01-11T19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0.48369210308310667"/>
    <n v="136.6444745538665"/>
    <x v="2"/>
    <s v="hardware"/>
    <x v="1965"/>
    <d v="2014-07-15T06:58:18"/>
    <x v="3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0.27017534379812497"/>
    <n v="182.78024691358024"/>
    <x v="2"/>
    <s v="hardware"/>
    <x v="1966"/>
    <d v="2014-04-01T09:55:29"/>
    <x v="3"/>
    <d v="2014-05-01T09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0.35091905701031001"/>
    <n v="279.37843137254902"/>
    <x v="2"/>
    <s v="hardware"/>
    <x v="1967"/>
    <d v="2016-11-02T08:05:15"/>
    <x v="2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0.17268771154244664"/>
    <n v="61.375728669846318"/>
    <x v="2"/>
    <s v="hardware"/>
    <x v="1968"/>
    <d v="2016-07-06T13:01:08"/>
    <x v="2"/>
    <d v="2016-08-05T13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8.8354833009365613E-2"/>
    <n v="80.727532097004286"/>
    <x v="2"/>
    <s v="hardware"/>
    <x v="1969"/>
    <d v="2013-02-18T22:38:21"/>
    <x v="4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x v="2"/>
    <s v="hardware"/>
    <x v="1970"/>
    <d v="2013-10-14T06:01:01"/>
    <x v="4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0.14826236508124777"/>
    <n v="70.848739495798313"/>
    <x v="2"/>
    <s v="hardware"/>
    <x v="1971"/>
    <d v="2012-10-18T18:17:24"/>
    <x v="5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0.38936138067230952"/>
    <n v="247.94003412969283"/>
    <x v="2"/>
    <s v="hardware"/>
    <x v="1972"/>
    <d v="2016-06-28T11:21:04"/>
    <x v="2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x v="2"/>
    <s v="hardware"/>
    <x v="1973"/>
    <d v="2013-06-20T02:01:09"/>
    <x v="4"/>
    <d v="2013-08-19T02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x v="2"/>
    <s v="hardware"/>
    <x v="1974"/>
    <d v="2013-02-08T12:07:31"/>
    <x v="4"/>
    <d v="2013-03-10T12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0.28851702250432776"/>
    <n v="29.310782241014799"/>
    <x v="2"/>
    <s v="hardware"/>
    <x v="1975"/>
    <d v="2013-06-13T15:35:25"/>
    <x v="4"/>
    <d v="2013-07-13T15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0.24855218353093231"/>
    <n v="245.02436053593178"/>
    <x v="2"/>
    <s v="hardware"/>
    <x v="1976"/>
    <d v="2015-11-02T23:12:20"/>
    <x v="0"/>
    <d v="2015-12-19T01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9.7385668105708714E-2"/>
    <n v="1323.2540463917526"/>
    <x v="2"/>
    <s v="hardware"/>
    <x v="1977"/>
    <d v="2012-05-09T23:24:52"/>
    <x v="5"/>
    <d v="2012-06-12T01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0.87031327056721053"/>
    <n v="282.65966789667897"/>
    <x v="2"/>
    <s v="hardware"/>
    <x v="1978"/>
    <d v="2015-10-13T05:02:26"/>
    <x v="0"/>
    <d v="2015-11-18T22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0.28182984906151504"/>
    <n v="91.214401028277635"/>
    <x v="2"/>
    <s v="hardware"/>
    <x v="1979"/>
    <d v="2016-02-23T07:01:02"/>
    <x v="2"/>
    <d v="2016-04-03T06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19.685039370078741"/>
    <n v="31.75"/>
    <x v="8"/>
    <s v="people"/>
    <x v="1980"/>
    <d v="2014-06-09T11:24:25"/>
    <x v="3"/>
    <d v="2014-07-09T11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1"/>
    <d v="2016-11-04T08:04:47"/>
    <x v="2"/>
    <d v="2016-12-04T09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23.255813953488371"/>
    <n v="88.6875"/>
    <x v="8"/>
    <s v="people"/>
    <x v="1982"/>
    <d v="2016-08-10T18:16:58"/>
    <x v="2"/>
    <d v="2016-09-02T01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4.7288776796973515"/>
    <n v="453.14285714285717"/>
    <x v="8"/>
    <s v="people"/>
    <x v="1983"/>
    <d v="2014-10-01T12:58:01"/>
    <x v="3"/>
    <d v="2014-11-30T13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1.372549019607842"/>
    <n v="12.75"/>
    <x v="8"/>
    <s v="people"/>
    <x v="1984"/>
    <d v="2016-07-04T10:46:11"/>
    <x v="2"/>
    <d v="2016-08-02T17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2000"/>
    <n v="1"/>
    <x v="8"/>
    <s v="people"/>
    <x v="1985"/>
    <d v="2016-02-13T04:24:43"/>
    <x v="2"/>
    <d v="2016-03-14T03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2.3544520547945207"/>
    <n v="83.428571428571431"/>
    <x v="8"/>
    <s v="people"/>
    <x v="1986"/>
    <d v="2015-01-30T09:21:16"/>
    <x v="0"/>
    <d v="2015-03-01T09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240"/>
    <n v="25"/>
    <x v="8"/>
    <s v="people"/>
    <x v="1987"/>
    <d v="2015-07-21T12:19:02"/>
    <x v="0"/>
    <d v="2015-08-20T12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00"/>
    <n v="50"/>
    <x v="8"/>
    <s v="people"/>
    <x v="1988"/>
    <d v="2016-11-11T10:20:08"/>
    <x v="2"/>
    <d v="2016-12-11T10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5.8939096267190569"/>
    <n v="101.8"/>
    <x v="8"/>
    <s v="people"/>
    <x v="1989"/>
    <d v="2016-01-28T22:42:12"/>
    <x v="2"/>
    <d v="2016-02-12T22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14.285714285714286"/>
    <n v="46.666666666666664"/>
    <x v="8"/>
    <s v="people"/>
    <x v="1990"/>
    <d v="2015-06-12T15:26:26"/>
    <x v="0"/>
    <d v="2015-07-03T15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750"/>
    <n v="1"/>
    <x v="8"/>
    <s v="people"/>
    <x v="1991"/>
    <d v="2015-01-18T21:26:31"/>
    <x v="0"/>
    <d v="2015-02-17T21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2"/>
    <d v="2015-11-21T08:07:17"/>
    <x v="0"/>
    <d v="2015-12-21T08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3"/>
    <d v="2016-10-07T18:09:02"/>
    <x v="2"/>
    <d v="2016-12-06T19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12.820512820512821"/>
    <n v="26"/>
    <x v="8"/>
    <s v="people"/>
    <x v="1994"/>
    <d v="2015-06-26T15:38:56"/>
    <x v="0"/>
    <d v="2015-07-16T15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5"/>
    <d v="2014-06-10T13:40:11"/>
    <x v="3"/>
    <d v="2014-07-10T13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6"/>
    <d v="2014-07-27T16:20:12"/>
    <x v="3"/>
    <d v="2014-08-26T16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3.8167938931297711"/>
    <n v="218.33333333333334"/>
    <x v="8"/>
    <s v="people"/>
    <x v="1997"/>
    <d v="2014-06-16T20:50:38"/>
    <x v="3"/>
    <d v="2014-07-31T20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31.35593220338984"/>
    <n v="33.714285714285715"/>
    <x v="8"/>
    <s v="people"/>
    <x v="1998"/>
    <d v="2014-10-14T05:35:08"/>
    <x v="3"/>
    <d v="2014-11-13T06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8"/>
    <n v="25"/>
    <x v="8"/>
    <s v="people"/>
    <x v="1999"/>
    <d v="2015-12-07T16:50:13"/>
    <x v="2"/>
    <d v="2016-01-06T16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0.26169167011623867"/>
    <n v="128.38790470372632"/>
    <x v="2"/>
    <s v="hardware"/>
    <x v="2000"/>
    <d v="2015-05-11T23:01:56"/>
    <x v="0"/>
    <d v="2015-06-12T14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0.46126691016024318"/>
    <n v="78.834261818181815"/>
    <x v="2"/>
    <s v="hardware"/>
    <x v="2001"/>
    <d v="2016-12-24T11:05:43"/>
    <x v="1"/>
    <d v="2017-01-23T11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0.32051282051282054"/>
    <n v="91.764705882352942"/>
    <x v="2"/>
    <s v="hardware"/>
    <x v="2002"/>
    <d v="2010-06-17T21:00:52"/>
    <x v="7"/>
    <d v="2010-07-02T17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x v="2"/>
    <s v="hardware"/>
    <x v="2003"/>
    <d v="2014-06-10T08:31:03"/>
    <x v="3"/>
    <d v="2014-07-10T08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0.80853750926786128"/>
    <n v="194.26193717277485"/>
    <x v="2"/>
    <s v="hardware"/>
    <x v="2004"/>
    <d v="2013-09-18T13:30:18"/>
    <x v="4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0.40348612007746931"/>
    <n v="408.97689768976898"/>
    <x v="2"/>
    <s v="hardware"/>
    <x v="2005"/>
    <d v="2014-10-29T06:00:45"/>
    <x v="3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0.86423551454854064"/>
    <n v="84.459270072992695"/>
    <x v="2"/>
    <s v="hardware"/>
    <x v="2006"/>
    <d v="2010-06-18T14:06:26"/>
    <x v="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0.85415443175638928"/>
    <n v="44.853658536585364"/>
    <x v="2"/>
    <s v="hardware"/>
    <x v="2007"/>
    <d v="2011-08-06T08:30:22"/>
    <x v="6"/>
    <d v="2011-09-19T08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0.32769909358430716"/>
    <n v="383.3643216080402"/>
    <x v="2"/>
    <s v="hardware"/>
    <x v="2008"/>
    <d v="2016-10-18T01:45:43"/>
    <x v="2"/>
    <d v="2016-11-23T02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0.31244825075846816"/>
    <n v="55.276856649395505"/>
    <x v="2"/>
    <s v="hardware"/>
    <x v="2009"/>
    <d v="2016-07-19T17:54:51"/>
    <x v="2"/>
    <d v="2016-08-18T17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0.12201609636343226"/>
    <n v="422.02059732234807"/>
    <x v="2"/>
    <s v="hardware"/>
    <x v="2010"/>
    <d v="2015-12-09T02:36:13"/>
    <x v="2"/>
    <d v="2016-01-11T17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0.42571306939123033"/>
    <n v="64.180327868852459"/>
    <x v="2"/>
    <s v="hardware"/>
    <x v="2011"/>
    <d v="2015-01-06T13:44:01"/>
    <x v="0"/>
    <d v="2015-02-05T13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0.20205540864443552"/>
    <n v="173.57781674704077"/>
    <x v="2"/>
    <s v="hardware"/>
    <x v="2012"/>
    <d v="2016-05-09T17:03:34"/>
    <x v="2"/>
    <d v="2016-07-08T17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1.2797899533647527E-2"/>
    <n v="88.601680840609291"/>
    <x v="2"/>
    <s v="hardware"/>
    <x v="2013"/>
    <d v="2013-02-18T23:08:59"/>
    <x v="4"/>
    <d v="2013-03-24T22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0.88495466450999938"/>
    <n v="50.222283950617282"/>
    <x v="2"/>
    <s v="hardware"/>
    <x v="2014"/>
    <d v="2011-08-10T15:02:43"/>
    <x v="6"/>
    <d v="2011-09-09T15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0.10851375010281678"/>
    <n v="192.38876826722338"/>
    <x v="2"/>
    <s v="hardware"/>
    <x v="2015"/>
    <d v="2013-02-07T15:08:19"/>
    <x v="4"/>
    <d v="2013-03-09T15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x v="2"/>
    <s v="hardware"/>
    <x v="2016"/>
    <d v="2012-02-21T19:22:35"/>
    <x v="5"/>
    <d v="2012-03-23T22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0.97805794707442562"/>
    <n v="147.68495555555555"/>
    <x v="2"/>
    <s v="hardware"/>
    <x v="2017"/>
    <d v="2015-07-14T02:46:49"/>
    <x v="0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0.20622394167162034"/>
    <n v="108.96848314606741"/>
    <x v="2"/>
    <s v="hardware"/>
    <x v="2018"/>
    <d v="2016-08-23T11:00:21"/>
    <x v="2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0.51993067590987874"/>
    <n v="23.647540983606557"/>
    <x v="2"/>
    <s v="hardware"/>
    <x v="2019"/>
    <d v="2014-04-07T20:20:24"/>
    <x v="3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0.3557452863749555"/>
    <n v="147.94736842105263"/>
    <x v="2"/>
    <s v="hardware"/>
    <x v="2020"/>
    <d v="2014-08-09T19:41:37"/>
    <x v="3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0.79912415992072683"/>
    <n v="385.03692307692307"/>
    <x v="2"/>
    <s v="hardware"/>
    <x v="2021"/>
    <d v="2016-05-12T07:39:32"/>
    <x v="2"/>
    <d v="2016-06-11T07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0.61935228138412846"/>
    <n v="457.39093484419266"/>
    <x v="2"/>
    <s v="hardware"/>
    <x v="2022"/>
    <d v="2015-05-12T04:05:53"/>
    <x v="0"/>
    <d v="2015-06-11T04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0.17083796019475528"/>
    <n v="222.99047619047619"/>
    <x v="2"/>
    <s v="hardware"/>
    <x v="2023"/>
    <d v="2012-07-09T17:12:24"/>
    <x v="5"/>
    <d v="2012-08-12T21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0.49714143673875216"/>
    <n v="220.74074074074073"/>
    <x v="2"/>
    <s v="hardware"/>
    <x v="2024"/>
    <d v="2015-05-11T22:25:46"/>
    <x v="0"/>
    <d v="2015-06-10T22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x v="2"/>
    <s v="hardware"/>
    <x v="2025"/>
    <d v="2014-03-06T11:39:45"/>
    <x v="3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0.83160774725777342"/>
    <n v="223.09647495361781"/>
    <x v="2"/>
    <s v="hardware"/>
    <x v="2026"/>
    <d v="2015-02-13T13:31:59"/>
    <x v="0"/>
    <d v="2015-03-30T12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0.79260237780713338"/>
    <n v="47.911392405063289"/>
    <x v="2"/>
    <s v="hardware"/>
    <x v="2027"/>
    <d v="2010-02-06T16:03:26"/>
    <x v="7"/>
    <d v="2010-03-15T15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0.27685492801771872"/>
    <n v="96.063829787234042"/>
    <x v="2"/>
    <s v="hardware"/>
    <x v="2028"/>
    <d v="2014-07-27T18:31:21"/>
    <x v="3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0.44201041357541748"/>
    <n v="118.6144"/>
    <x v="2"/>
    <s v="hardware"/>
    <x v="2029"/>
    <d v="2012-10-30T17:54:56"/>
    <x v="5"/>
    <d v="2012-11-29T17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0.83090984628167841"/>
    <n v="118.45472440944881"/>
    <x v="2"/>
    <s v="hardware"/>
    <x v="2030"/>
    <d v="2014-12-02T01:54:13"/>
    <x v="0"/>
    <d v="2015-01-08T19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0.32874406616960566"/>
    <n v="143.21468926553672"/>
    <x v="2"/>
    <s v="hardware"/>
    <x v="2031"/>
    <d v="2016-11-15T07:34:34"/>
    <x v="2"/>
    <d v="2016-12-14T23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0.55967225592692915"/>
    <n v="282.71518987341773"/>
    <x v="2"/>
    <s v="hardware"/>
    <x v="2032"/>
    <d v="2014-03-26T19:58:38"/>
    <x v="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x v="2"/>
    <s v="hardware"/>
    <x v="2033"/>
    <d v="2015-03-12T21:07:13"/>
    <x v="0"/>
    <d v="2015-05-07T00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0.47385184808736214"/>
    <n v="262.15704968944101"/>
    <x v="2"/>
    <s v="hardware"/>
    <x v="2034"/>
    <d v="2015-11-03T09:00:07"/>
    <x v="0"/>
    <d v="2015-12-18T19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0.75948405716383338"/>
    <n v="46.580778301886795"/>
    <x v="2"/>
    <s v="hardware"/>
    <x v="2035"/>
    <d v="2014-04-09T14:45:19"/>
    <x v="3"/>
    <d v="2014-05-09T14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0.33280483924860654"/>
    <n v="70.041118881118877"/>
    <x v="2"/>
    <s v="hardware"/>
    <x v="2036"/>
    <d v="2013-10-30T23:02:33"/>
    <x v="4"/>
    <d v="2013-12-30T00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0.23780505930263665"/>
    <n v="164.90686274509804"/>
    <x v="2"/>
    <s v="hardware"/>
    <x v="2037"/>
    <d v="2013-05-30T00:30:21"/>
    <x v="4"/>
    <d v="2013-07-01T12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0.73412383788196467"/>
    <n v="449.26385224274406"/>
    <x v="2"/>
    <s v="hardware"/>
    <x v="2038"/>
    <d v="2016-11-01T04:32:05"/>
    <x v="2"/>
    <d v="2016-11-30T22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0.4029474261061578"/>
    <n v="27.472841328413285"/>
    <x v="2"/>
    <s v="hardware"/>
    <x v="2039"/>
    <d v="2013-10-31T16:15:03"/>
    <x v="4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0.5498639810152226"/>
    <n v="143.97499999999999"/>
    <x v="2"/>
    <s v="hardware"/>
    <x v="2040"/>
    <d v="2016-10-11T06:37:07"/>
    <x v="2"/>
    <d v="2016-11-10T07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0.80951995466688254"/>
    <n v="88.23571428571428"/>
    <x v="2"/>
    <s v="hardware"/>
    <x v="2041"/>
    <d v="2015-11-23T10:59:34"/>
    <x v="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0.19754671230922835"/>
    <n v="36.326424870466319"/>
    <x v="2"/>
    <s v="hardware"/>
    <x v="2042"/>
    <d v="2016-10-17T22:14:37"/>
    <x v="2"/>
    <d v="2016-12-10T22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0.92410054213898474"/>
    <n v="90.177777777777777"/>
    <x v="2"/>
    <s v="hardware"/>
    <x v="2043"/>
    <d v="2015-05-14T10:25:14"/>
    <x v="0"/>
    <d v="2015-06-13T10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0.12207271497939337"/>
    <n v="152.62361216730039"/>
    <x v="2"/>
    <s v="hardware"/>
    <x v="2044"/>
    <d v="2012-06-08T20:07:27"/>
    <x v="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0.82576383154417832"/>
    <n v="55.806451612903224"/>
    <x v="2"/>
    <s v="hardware"/>
    <x v="2045"/>
    <d v="2013-04-22T22:07:24"/>
    <x v="4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0.97088340482865887"/>
    <n v="227.85327313769753"/>
    <x v="2"/>
    <s v="hardware"/>
    <x v="2046"/>
    <d v="2015-03-18T15:41:10"/>
    <x v="0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0.67416202651518908"/>
    <n v="91.82989803350327"/>
    <x v="2"/>
    <s v="hardware"/>
    <x v="2047"/>
    <d v="2013-04-23T09:38:11"/>
    <x v="4"/>
    <d v="2013-05-23T09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0.83201112898086127"/>
    <n v="80.991037735849048"/>
    <x v="2"/>
    <s v="hardware"/>
    <x v="2048"/>
    <d v="2013-10-28T06:39:23"/>
    <x v="4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0.21129587761742769"/>
    <n v="278.39411764705881"/>
    <x v="2"/>
    <s v="hardware"/>
    <x v="2049"/>
    <d v="2015-04-20T19:42:58"/>
    <x v="0"/>
    <d v="2015-05-30T19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0.76709176335219098"/>
    <n v="43.095041322314053"/>
    <x v="2"/>
    <s v="hardware"/>
    <x v="2050"/>
    <d v="2013-11-25T18:32:17"/>
    <x v="4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0.28324760372527247"/>
    <n v="326.29205175600737"/>
    <x v="2"/>
    <s v="hardware"/>
    <x v="2051"/>
    <d v="2016-01-05T20:00:53"/>
    <x v="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0.98990298950702826"/>
    <n v="41.743801652892564"/>
    <x v="2"/>
    <s v="hardware"/>
    <x v="2052"/>
    <d v="2015-10-26T08:49:11"/>
    <x v="0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0.88034811479739417"/>
    <n v="64.020933977455712"/>
    <x v="2"/>
    <s v="hardware"/>
    <x v="2053"/>
    <d v="2014-04-02T06:30:10"/>
    <x v="3"/>
    <d v="2014-05-02T06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0.59731209556993525"/>
    <n v="99.455445544554451"/>
    <x v="2"/>
    <s v="hardware"/>
    <x v="2054"/>
    <d v="2014-11-03T10:10:43"/>
    <x v="3"/>
    <d v="2014-12-02T22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0.65166957745744603"/>
    <n v="138.49458483754512"/>
    <x v="2"/>
    <s v="hardware"/>
    <x v="2055"/>
    <d v="2013-03-18T12:15:42"/>
    <x v="4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0.49448109648216254"/>
    <n v="45.547792792792798"/>
    <x v="2"/>
    <s v="hardware"/>
    <x v="2056"/>
    <d v="2016-01-27T05:52:12"/>
    <x v="2"/>
    <d v="2016-02-26T05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0.59424326833797581"/>
    <n v="10.507317073170732"/>
    <x v="2"/>
    <s v="hardware"/>
    <x v="2057"/>
    <d v="2015-01-22T02:53:50"/>
    <x v="0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0.69707461021911377"/>
    <n v="114.76533333333333"/>
    <x v="2"/>
    <s v="hardware"/>
    <x v="2058"/>
    <d v="2015-12-23T08:27:34"/>
    <x v="2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0.50916496945010181"/>
    <n v="35.997067448680355"/>
    <x v="2"/>
    <s v="hardware"/>
    <x v="2059"/>
    <d v="2014-05-24T09:25:50"/>
    <x v="3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0.92661230541141582"/>
    <n v="154.17142857142858"/>
    <x v="2"/>
    <s v="hardware"/>
    <x v="2060"/>
    <d v="2016-12-01T12:20:54"/>
    <x v="2"/>
    <d v="2016-12-31T12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0.86973916522434924"/>
    <n v="566.38916256157631"/>
    <x v="2"/>
    <s v="hardware"/>
    <x v="2061"/>
    <d v="2016-02-23T03:11:38"/>
    <x v="2"/>
    <d v="2016-03-24T02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0.67544748395812226"/>
    <n v="120.85714285714286"/>
    <x v="2"/>
    <s v="hardware"/>
    <x v="2062"/>
    <d v="2016-04-12T11:35:01"/>
    <x v="2"/>
    <d v="2016-05-15T11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0.52310349124983502"/>
    <n v="86.163845492085343"/>
    <x v="2"/>
    <s v="hardware"/>
    <x v="2063"/>
    <d v="2013-04-25T02:45:23"/>
    <x v="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0.50196991819772718"/>
    <n v="51.212114395886893"/>
    <x v="2"/>
    <s v="hardware"/>
    <x v="2064"/>
    <d v="2013-11-25T02:00:29"/>
    <x v="4"/>
    <d v="2013-12-25T02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0.45745654162854527"/>
    <n v="67.261538461538464"/>
    <x v="2"/>
    <s v="hardware"/>
    <x v="2065"/>
    <d v="2014-07-24T12:31:23"/>
    <x v="3"/>
    <d v="2014-08-23T12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0.78821656050955413"/>
    <n v="62.8"/>
    <x v="2"/>
    <s v="hardware"/>
    <x v="2066"/>
    <d v="2015-04-21T14:29:36"/>
    <x v="0"/>
    <d v="2015-05-24T14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0.95035461532116094"/>
    <n v="346.13118421052633"/>
    <x v="2"/>
    <s v="hardware"/>
    <x v="2067"/>
    <d v="2016-09-20T14:11:55"/>
    <x v="2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0.7787758049309903"/>
    <n v="244.11912547528519"/>
    <x v="2"/>
    <s v="hardware"/>
    <x v="2068"/>
    <d v="2015-12-02T17:19:51"/>
    <x v="2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0.31513214120945193"/>
    <n v="259.25424836601309"/>
    <x v="2"/>
    <s v="hardware"/>
    <x v="2069"/>
    <d v="2016-05-29T09:45:23"/>
    <x v="2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0.3562141559505575"/>
    <n v="201.96402877697841"/>
    <x v="2"/>
    <s v="hardware"/>
    <x v="2070"/>
    <d v="2016-08-18T00:41:24"/>
    <x v="2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0.90308564788501133"/>
    <n v="226.20857142857142"/>
    <x v="2"/>
    <s v="hardware"/>
    <x v="2071"/>
    <d v="2016-04-07T07:57:12"/>
    <x v="2"/>
    <d v="2016-05-07T07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0.65528952984942102"/>
    <n v="324.69"/>
    <x v="2"/>
    <s v="hardware"/>
    <x v="2072"/>
    <d v="2015-03-24T10:01:58"/>
    <x v="0"/>
    <d v="2015-05-08T10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0.97560975609756095"/>
    <n v="205"/>
    <x v="2"/>
    <s v="hardware"/>
    <x v="2073"/>
    <d v="2016-04-06T13:49:42"/>
    <x v="2"/>
    <d v="2016-05-06T13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5.9581481653622974E-2"/>
    <n v="20.465926829268295"/>
    <x v="2"/>
    <s v="hardware"/>
    <x v="2074"/>
    <d v="2013-06-25T10:21:28"/>
    <x v="4"/>
    <d v="2013-07-25T10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0.18404371998667193"/>
    <n v="116.35303146309367"/>
    <x v="2"/>
    <s v="hardware"/>
    <x v="2075"/>
    <d v="2014-06-13T15:08:09"/>
    <x v="3"/>
    <d v="2014-07-23T15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0.86574090106312984"/>
    <n v="307.20212765957444"/>
    <x v="2"/>
    <s v="hardware"/>
    <x v="2076"/>
    <d v="2015-04-08T19:01:16"/>
    <x v="0"/>
    <d v="2015-06-05T15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0.76216607598795783"/>
    <n v="546.6875"/>
    <x v="2"/>
    <s v="hardware"/>
    <x v="2077"/>
    <d v="2016-11-18T12:30:57"/>
    <x v="2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0.34701738557101713"/>
    <n v="47.474464579901152"/>
    <x v="2"/>
    <s v="hardware"/>
    <x v="2078"/>
    <d v="2015-05-26T11:03:13"/>
    <x v="0"/>
    <d v="2015-06-25T13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0.19692792437967704"/>
    <n v="101.56"/>
    <x v="2"/>
    <s v="hardware"/>
    <x v="2079"/>
    <d v="2015-10-12T16:58:20"/>
    <x v="0"/>
    <d v="2015-11-11T17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0.87281795511221949"/>
    <n v="72.909090909090907"/>
    <x v="4"/>
    <s v="indie rock"/>
    <x v="2080"/>
    <d v="2012-04-04T21:45:55"/>
    <x v="5"/>
    <d v="2012-05-15T22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0.90307043949428056"/>
    <n v="43.710526315789473"/>
    <x v="4"/>
    <s v="indie rock"/>
    <x v="2081"/>
    <d v="2011-09-24T20:53:16"/>
    <x v="6"/>
    <d v="2011-11-23T21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0.88235294117647056"/>
    <n v="34"/>
    <x v="4"/>
    <s v="indie rock"/>
    <x v="2082"/>
    <d v="2012-05-05T11:19:55"/>
    <x v="5"/>
    <d v="2012-06-04T11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0.92307692307692313"/>
    <n v="70.652173913043484"/>
    <x v="4"/>
    <s v="indie rock"/>
    <x v="2083"/>
    <d v="2014-04-02T13:59:42"/>
    <x v="3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0.80949811117107395"/>
    <n v="89.301204819277103"/>
    <x v="4"/>
    <s v="indie rock"/>
    <x v="2084"/>
    <d v="2012-06-15T14:03:07"/>
    <x v="5"/>
    <d v="2012-07-15T14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0.99304865938430986"/>
    <n v="115.08571428571429"/>
    <x v="4"/>
    <s v="indie rock"/>
    <x v="2085"/>
    <d v="2011-11-13T10:05:32"/>
    <x v="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0.96587250482936249"/>
    <n v="62.12"/>
    <x v="4"/>
    <s v="indie rock"/>
    <x v="2086"/>
    <d v="2011-08-08T22:54:18"/>
    <x v="6"/>
    <d v="2011-09-07T22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0.86572091466300372"/>
    <n v="46.204266666666669"/>
    <x v="4"/>
    <s v="indie rock"/>
    <x v="2087"/>
    <d v="2010-08-05T11:09:12"/>
    <x v="7"/>
    <d v="2010-09-10T21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0.83056202471088125"/>
    <n v="48.54854838709678"/>
    <x v="4"/>
    <s v="indie rock"/>
    <x v="2088"/>
    <d v="2013-06-27T19:49:54"/>
    <x v="4"/>
    <d v="2013-08-01T19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0.86926003153240772"/>
    <n v="57.520187499999999"/>
    <x v="4"/>
    <s v="indie rock"/>
    <x v="2089"/>
    <d v="2013-01-25T03:09:15"/>
    <x v="4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0.83009749033858748"/>
    <n v="88.147154471544724"/>
    <x v="4"/>
    <s v="indie rock"/>
    <x v="2090"/>
    <d v="2011-01-12T01:44:38"/>
    <x v="6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0.98732927431298334"/>
    <n v="110.49090909090908"/>
    <x v="4"/>
    <s v="indie rock"/>
    <x v="2091"/>
    <d v="2011-08-08T10:58:52"/>
    <x v="6"/>
    <d v="2011-10-07T10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0.97592713077423554"/>
    <n v="66.826086956521735"/>
    <x v="4"/>
    <s v="indie rock"/>
    <x v="2092"/>
    <d v="2012-10-23T14:30:32"/>
    <x v="5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0.82958046930552265"/>
    <n v="58.597222222222221"/>
    <x v="4"/>
    <s v="indie rock"/>
    <x v="2093"/>
    <d v="2012-01-30T18:28:50"/>
    <x v="5"/>
    <d v="2012-03-04T21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1:36:13"/>
    <x v="6"/>
    <d v="2011-10-02T11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0.98360655737704916"/>
    <n v="43.571428571428569"/>
    <x v="4"/>
    <s v="indie rock"/>
    <x v="2095"/>
    <d v="2012-10-10T12:12:15"/>
    <x v="5"/>
    <d v="2012-10-25T21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08:02:15"/>
    <x v="6"/>
    <d v="2011-12-01T09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0.99667774086378735"/>
    <n v="188.125"/>
    <x v="4"/>
    <s v="indie rock"/>
    <x v="2097"/>
    <d v="2012-02-06T20:43:55"/>
    <x v="5"/>
    <d v="2012-03-07T20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0.75547720977083854"/>
    <n v="63.031746031746032"/>
    <x v="4"/>
    <s v="indie rock"/>
    <x v="2098"/>
    <d v="2015-06-18T11:54:44"/>
    <x v="0"/>
    <d v="2015-07-01T21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0.73170731707317072"/>
    <n v="30.37037037037037"/>
    <x v="4"/>
    <s v="indie rock"/>
    <x v="2099"/>
    <d v="2012-06-14T14:02:21"/>
    <x v="5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0.88300220750551872"/>
    <n v="51.477272727272727"/>
    <x v="4"/>
    <s v="indie rock"/>
    <x v="2100"/>
    <d v="2011-12-14T21:35:14"/>
    <x v="5"/>
    <d v="2012-02-12T21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0.73529411764705888"/>
    <n v="35.789473684210527"/>
    <x v="4"/>
    <s v="indie rock"/>
    <x v="2101"/>
    <d v="2011-04-05T14:50:48"/>
    <x v="6"/>
    <d v="2011-05-05T14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0.68435410066877855"/>
    <n v="98.817391304347822"/>
    <x v="4"/>
    <s v="indie rock"/>
    <x v="2102"/>
    <d v="2012-10-10T12:07:07"/>
    <x v="5"/>
    <d v="2012-11-09T13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0.77220077220077221"/>
    <n v="28"/>
    <x v="4"/>
    <s v="indie rock"/>
    <x v="2103"/>
    <d v="2013-04-29T19:47:14"/>
    <x v="4"/>
    <d v="2013-05-30T18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0.39370078740157483"/>
    <n v="51.313131313131315"/>
    <x v="4"/>
    <s v="indie rock"/>
    <x v="2104"/>
    <d v="2014-11-08T12:55:53"/>
    <x v="3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0.93418259023354566"/>
    <n v="53.522727272727273"/>
    <x v="4"/>
    <s v="indie rock"/>
    <x v="2105"/>
    <d v="2012-12-26T23:09:34"/>
    <x v="4"/>
    <d v="2013-01-25T23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0.92822069375214655"/>
    <n v="37.149310344827583"/>
    <x v="4"/>
    <s v="indie rock"/>
    <x v="2106"/>
    <d v="2014-10-22T11:03:13"/>
    <x v="3"/>
    <d v="2014-11-12T12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0.93185789167152011"/>
    <n v="89.895287958115176"/>
    <x v="4"/>
    <s v="indie rock"/>
    <x v="2107"/>
    <d v="2012-08-13T22:13:00"/>
    <x v="5"/>
    <d v="2012-09-09T21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0.93874677305796761"/>
    <n v="106.52500000000001"/>
    <x v="4"/>
    <s v="indie rock"/>
    <x v="2108"/>
    <d v="2015-06-05T11:00:17"/>
    <x v="0"/>
    <d v="2015-07-05T11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0.99651220727453915"/>
    <n v="52.815789473684212"/>
    <x v="4"/>
    <s v="indie rock"/>
    <x v="2109"/>
    <d v="2014-04-30T10:06:09"/>
    <x v="3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0.93896713615023475"/>
    <n v="54.615384615384613"/>
    <x v="4"/>
    <s v="indie rock"/>
    <x v="2110"/>
    <d v="2011-06-08T22:43:45"/>
    <x v="6"/>
    <d v="2011-08-14T19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16:16:33"/>
    <x v="4"/>
    <d v="2013-04-15T16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0.9536784741144414"/>
    <n v="68.598130841121488"/>
    <x v="4"/>
    <s v="indie rock"/>
    <x v="2112"/>
    <d v="2014-08-19T14:46:16"/>
    <x v="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0.95510983763132762"/>
    <n v="35.612244897959187"/>
    <x v="4"/>
    <s v="indie rock"/>
    <x v="2113"/>
    <d v="2010-10-07T13:34:30"/>
    <x v="7"/>
    <d v="2010-12-08T22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0.44313146233382572"/>
    <n v="94.027777777777771"/>
    <x v="4"/>
    <s v="indie rock"/>
    <x v="2114"/>
    <d v="2011-01-20T19:56:41"/>
    <x v="6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0.99103935252095632"/>
    <n v="526.45652173913038"/>
    <x v="4"/>
    <s v="indie rock"/>
    <x v="2115"/>
    <d v="2012-08-15T12:40:03"/>
    <x v="5"/>
    <d v="2012-10-02T12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0.67681895093062605"/>
    <n v="50.657142857142858"/>
    <x v="4"/>
    <s v="indie rock"/>
    <x v="2116"/>
    <d v="2015-10-12T19:25:49"/>
    <x v="0"/>
    <d v="2015-10-26T22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0.74288133956363156"/>
    <n v="79.182941176470578"/>
    <x v="4"/>
    <s v="indie rock"/>
    <x v="2117"/>
    <d v="2011-06-24T14:08:56"/>
    <x v="6"/>
    <d v="2011-07-24T14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0.99255583126550873"/>
    <n v="91.590909090909093"/>
    <x v="4"/>
    <s v="indie rock"/>
    <x v="2118"/>
    <d v="2012-07-16T21:07:25"/>
    <x v="5"/>
    <d v="2012-08-15T21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0.99127307962524913"/>
    <n v="116.96275362318841"/>
    <x v="4"/>
    <s v="indie rock"/>
    <x v="2119"/>
    <d v="2013-11-13T17:08:56"/>
    <x v="3"/>
    <d v="2014-01-01T17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76.05633802816902"/>
    <n v="28.4"/>
    <x v="6"/>
    <s v="video games"/>
    <x v="2120"/>
    <d v="2016-12-12T11:49:08"/>
    <x v="1"/>
    <d v="2017-01-11T11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258.06451612903226"/>
    <n v="103.33333333333333"/>
    <x v="6"/>
    <s v="video games"/>
    <x v="2121"/>
    <d v="2016-12-08T01:12:49"/>
    <x v="1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1-20T04:11:47"/>
    <x v="7"/>
    <d v="2010-03-15T00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9.5652173913043477"/>
    <n v="23"/>
    <x v="6"/>
    <s v="video games"/>
    <x v="2123"/>
    <d v="2010-10-12T18:40:35"/>
    <x v="7"/>
    <d v="2010-11-29T23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70.422535211267601"/>
    <n v="31.555555555555557"/>
    <x v="6"/>
    <s v="video games"/>
    <x v="2124"/>
    <d v="2015-07-05T18:33:53"/>
    <x v="0"/>
    <d v="2015-08-04T18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2000"/>
    <n v="5"/>
    <x v="6"/>
    <s v="video games"/>
    <x v="2125"/>
    <d v="2014-11-08T17:21:27"/>
    <x v="3"/>
    <d v="2014-12-08T17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3.4670629024269441"/>
    <n v="34.220338983050844"/>
    <x v="6"/>
    <s v="video games"/>
    <x v="2126"/>
    <d v="2015-02-10T06:07:43"/>
    <x v="0"/>
    <d v="2015-03-12T05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600"/>
    <n v="25"/>
    <x v="6"/>
    <s v="video games"/>
    <x v="2127"/>
    <d v="2014-07-23T12:32:49"/>
    <x v="3"/>
    <d v="2014-09-21T12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8.4745762711864412"/>
    <n v="19.666666666666668"/>
    <x v="6"/>
    <s v="video games"/>
    <x v="2128"/>
    <d v="2016-02-08T18:35:00"/>
    <x v="2"/>
    <d v="2016-03-09T18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494.11764705882354"/>
    <n v="21.25"/>
    <x v="6"/>
    <s v="video games"/>
    <x v="2129"/>
    <d v="2014-07-11T20:04:23"/>
    <x v="3"/>
    <d v="2014-08-15T20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20"/>
    <n v="8.3333333333333339"/>
    <x v="6"/>
    <s v="video games"/>
    <x v="2130"/>
    <d v="2015-06-11T22:58:11"/>
    <x v="0"/>
    <d v="2015-07-11T22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47.326300645057479"/>
    <n v="21.34333333333333"/>
    <x v="6"/>
    <s v="video games"/>
    <x v="2131"/>
    <d v="2014-01-04T05:41:32"/>
    <x v="3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62.5"/>
    <n v="5.333333333333333"/>
    <x v="6"/>
    <s v="video games"/>
    <x v="2132"/>
    <d v="2011-03-16T20:19:59"/>
    <x v="6"/>
    <d v="2011-04-24T00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57.692307692307693"/>
    <n v="34.666666666666664"/>
    <x v="6"/>
    <s v="video games"/>
    <x v="2133"/>
    <d v="2013-03-28T15:16:31"/>
    <x v="4"/>
    <d v="2013-04-27T15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.460251046025105"/>
    <n v="21.727272727272727"/>
    <x v="6"/>
    <s v="video games"/>
    <x v="2134"/>
    <d v="2012-09-04T17:07:13"/>
    <x v="5"/>
    <d v="2012-10-04T17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1677.5005242189138"/>
    <n v="11.922499999999999"/>
    <x v="6"/>
    <s v="video games"/>
    <x v="2135"/>
    <d v="2013-09-19T06:13:06"/>
    <x v="4"/>
    <d v="2013-10-19T06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3.5203830176723225"/>
    <n v="26.59737827715356"/>
    <x v="6"/>
    <s v="video games"/>
    <x v="2136"/>
    <d v="2014-11-05T12:30:29"/>
    <x v="3"/>
    <d v="2014-12-05T12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7.8125"/>
    <n v="10.666666666666666"/>
    <x v="6"/>
    <s v="video games"/>
    <x v="2137"/>
    <d v="2013-10-09T18:18:59"/>
    <x v="4"/>
    <d v="2013-11-08T19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18.450184501845019"/>
    <n v="29.035714285714285"/>
    <x v="6"/>
    <s v="video games"/>
    <x v="2138"/>
    <d v="2016-10-04T12:00:08"/>
    <x v="2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892.85714285714289"/>
    <n v="50.909090909090907"/>
    <x v="6"/>
    <s v="video games"/>
    <x v="2139"/>
    <d v="2012-12-12T14:00:24"/>
    <x v="4"/>
    <d v="2013-01-11T14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0"/>
    <d v="2014-10-14T23:39:19"/>
    <x v="3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17.470881863560731"/>
    <n v="50.083333333333336"/>
    <x v="6"/>
    <s v="video games"/>
    <x v="2141"/>
    <d v="2015-12-02T10:50:10"/>
    <x v="0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8.8888888888888893"/>
    <n v="45"/>
    <x v="6"/>
    <s v="video games"/>
    <x v="2142"/>
    <d v="2010-06-03T15:16:52"/>
    <x v="7"/>
    <d v="2010-07-21T13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58.484349258649097"/>
    <n v="25.291666666666668"/>
    <x v="6"/>
    <s v="video games"/>
    <x v="2143"/>
    <d v="2013-08-13T07:07:20"/>
    <x v="4"/>
    <d v="2013-09-14T07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.285870755750274"/>
    <n v="51.292134831460672"/>
    <x v="6"/>
    <s v="video games"/>
    <x v="2144"/>
    <d v="2013-10-27T23:41:54"/>
    <x v="4"/>
    <d v="2013-11-27T00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5000"/>
    <n v="1"/>
    <x v="6"/>
    <s v="video games"/>
    <x v="2145"/>
    <d v="2016-01-28T10:18:30"/>
    <x v="2"/>
    <d v="2016-02-11T10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43.59351988217966"/>
    <n v="49.381818181818183"/>
    <x v="6"/>
    <s v="video games"/>
    <x v="2146"/>
    <d v="2014-10-15T01:05:48"/>
    <x v="3"/>
    <d v="2014-11-16T02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50"/>
    <n v="1"/>
    <x v="6"/>
    <s v="video games"/>
    <x v="2147"/>
    <d v="2015-03-03T11:36:22"/>
    <x v="0"/>
    <d v="2015-04-02T10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8"/>
    <d v="2010-06-25T18:35:56"/>
    <x v="7"/>
    <d v="2010-07-30T18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23.45679012345678"/>
    <n v="101.25"/>
    <x v="6"/>
    <s v="video games"/>
    <x v="2149"/>
    <d v="2016-06-13T00:49:59"/>
    <x v="2"/>
    <d v="2016-07-13T00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381.35593220338984"/>
    <n v="19.666666666666668"/>
    <x v="6"/>
    <s v="video games"/>
    <x v="2150"/>
    <d v="2016-05-30T14:20:14"/>
    <x v="2"/>
    <d v="2016-06-29T14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600"/>
    <n v="12.5"/>
    <x v="6"/>
    <s v="video games"/>
    <x v="2151"/>
    <d v="2014-02-13T13:58:29"/>
    <x v="3"/>
    <d v="2014-03-15T12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10959.558823529413"/>
    <n v="8.5"/>
    <x v="6"/>
    <s v="video games"/>
    <x v="2152"/>
    <d v="2014-12-01T15:51:58"/>
    <x v="0"/>
    <d v="2015-01-10T01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25"/>
    <n v="1"/>
    <x v="6"/>
    <s v="video games"/>
    <x v="2153"/>
    <d v="2014-01-08T09:10:27"/>
    <x v="3"/>
    <d v="2014-01-28T09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43.478260869565219"/>
    <n v="23"/>
    <x v="6"/>
    <s v="video games"/>
    <x v="2154"/>
    <d v="2016-03-01T11:56:25"/>
    <x v="2"/>
    <d v="2016-03-31T10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7.508372404554585"/>
    <n v="17.987951807228917"/>
    <x v="6"/>
    <s v="video games"/>
    <x v="2155"/>
    <d v="2013-08-02T14:30:06"/>
    <x v="4"/>
    <d v="2013-09-16T14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3.547105561861521"/>
    <n v="370.94736842105266"/>
    <x v="6"/>
    <s v="video games"/>
    <x v="2156"/>
    <d v="2016-11-20T17:33:03"/>
    <x v="2"/>
    <d v="2016-12-23T01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15.174422398256763"/>
    <n v="63.569485530546629"/>
    <x v="6"/>
    <s v="video games"/>
    <x v="2157"/>
    <d v="2012-12-21T14:29:34"/>
    <x v="4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38.46153846153845"/>
    <n v="13"/>
    <x v="6"/>
    <s v="video games"/>
    <x v="2158"/>
    <d v="2011-06-16T11:32:54"/>
    <x v="6"/>
    <d v="2011-07-16T11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17.64705882352941"/>
    <n v="5.3125"/>
    <x v="6"/>
    <s v="video games"/>
    <x v="2159"/>
    <d v="2012-04-19T11:05:05"/>
    <x v="5"/>
    <d v="2012-05-19T11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0.86393088552915764"/>
    <n v="35.615384615384613"/>
    <x v="4"/>
    <s v="rock"/>
    <x v="2160"/>
    <d v="2015-08-24T14:27:39"/>
    <x v="0"/>
    <d v="2015-09-23T14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0.89073634204275531"/>
    <n v="87.103448275862064"/>
    <x v="4"/>
    <s v="rock"/>
    <x v="2161"/>
    <d v="2014-06-23T12:23:11"/>
    <x v="3"/>
    <d v="2014-07-24T12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0.75642965204236001"/>
    <n v="75.11363636363636"/>
    <x v="4"/>
    <s v="rock"/>
    <x v="2162"/>
    <d v="2015-04-17T15:35:20"/>
    <x v="0"/>
    <d v="2015-06-07T21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0.97431355181576618"/>
    <n v="68.01204819277109"/>
    <x v="4"/>
    <s v="rock"/>
    <x v="2163"/>
    <d v="2016-05-25T11:13:34"/>
    <x v="2"/>
    <d v="2016-06-24T21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0.72129255626081934"/>
    <n v="29.623931623931625"/>
    <x v="4"/>
    <s v="rock"/>
    <x v="2164"/>
    <d v="2016-03-09T10:00:35"/>
    <x v="2"/>
    <d v="2016-04-08T09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0.68212824010914053"/>
    <n v="91.625"/>
    <x v="4"/>
    <s v="rock"/>
    <x v="2165"/>
    <d v="2014-10-21T14:06:58"/>
    <x v="3"/>
    <d v="2014-12-05T15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0.83333333333333337"/>
    <n v="22.5"/>
    <x v="4"/>
    <s v="rock"/>
    <x v="2166"/>
    <d v="2012-08-31T19:35:37"/>
    <x v="5"/>
    <d v="2012-09-14T19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0.82249280204563102"/>
    <n v="64.366735294117646"/>
    <x v="4"/>
    <s v="rock"/>
    <x v="2167"/>
    <d v="2017-01-10T08:24:21"/>
    <x v="1"/>
    <d v="2017-02-09T23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0:49:11"/>
    <x v="1"/>
    <d v="2017-03-02T10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0.55292259083728279"/>
    <n v="33.315789473684212"/>
    <x v="4"/>
    <s v="rock"/>
    <x v="2169"/>
    <d v="2015-07-13T12:00:22"/>
    <x v="0"/>
    <d v="2015-08-22T12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0.94272920103700208"/>
    <n v="90.276595744680847"/>
    <x v="4"/>
    <s v="rock"/>
    <x v="2170"/>
    <d v="2015-05-17T16:58:15"/>
    <x v="0"/>
    <d v="2015-06-21T23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07:55:20"/>
    <x v="0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0.78784468204839619"/>
    <n v="59.233333333333334"/>
    <x v="4"/>
    <s v="rock"/>
    <x v="2172"/>
    <d v="2013-08-09T10:37:23"/>
    <x v="4"/>
    <d v="2013-09-09T21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0.97110949259529011"/>
    <n v="65.38095238095238"/>
    <x v="4"/>
    <s v="rock"/>
    <x v="2173"/>
    <d v="2016-04-05T07:01:47"/>
    <x v="2"/>
    <d v="2016-05-05T07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0.4"/>
    <n v="67.307692307692307"/>
    <x v="4"/>
    <s v="rock"/>
    <x v="2174"/>
    <d v="2016-07-13T18:13:06"/>
    <x v="2"/>
    <d v="2016-07-20T18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0.79352483732740831"/>
    <n v="88.74647887323944"/>
    <x v="4"/>
    <s v="rock"/>
    <x v="2175"/>
    <d v="2015-04-02T09:11:49"/>
    <x v="0"/>
    <d v="2015-05-02T09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0.99880143827407109"/>
    <n v="65.868421052631575"/>
    <x v="4"/>
    <s v="rock"/>
    <x v="2176"/>
    <d v="2016-05-12T00:01:07"/>
    <x v="2"/>
    <d v="2016-06-06T00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0.72129255626081934"/>
    <n v="40.349243306169967"/>
    <x v="4"/>
    <s v="rock"/>
    <x v="2177"/>
    <d v="2016-12-19T09:16:37"/>
    <x v="1"/>
    <d v="2017-01-18T09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0.61957868649318459"/>
    <n v="76.857142857142861"/>
    <x v="4"/>
    <s v="rock"/>
    <x v="2178"/>
    <d v="2015-03-11T22:06:32"/>
    <x v="0"/>
    <d v="2015-04-10T22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0.93297333002438787"/>
    <n v="68.707820512820518"/>
    <x v="4"/>
    <s v="rock"/>
    <x v="2179"/>
    <d v="2015-10-02T10:04:28"/>
    <x v="0"/>
    <d v="2015-11-13T11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0.6531678641410843"/>
    <n v="57.773584905660378"/>
    <x v="6"/>
    <s v="tabletop games"/>
    <x v="2180"/>
    <d v="2017-02-06T18:07:33"/>
    <x v="1"/>
    <d v="2017-02-20T18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0.19077901430842609"/>
    <n v="44.171348314606739"/>
    <x v="6"/>
    <s v="tabletop games"/>
    <x v="2181"/>
    <d v="2014-08-28T15:37:05"/>
    <x v="3"/>
    <d v="2014-10-02T15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0.2043828772567276"/>
    <n v="31.566308243727597"/>
    <x v="6"/>
    <s v="tabletop games"/>
    <x v="2182"/>
    <d v="2017-01-10T02:46:17"/>
    <x v="1"/>
    <d v="2017-02-08T23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0.35119758376062371"/>
    <n v="107.04511278195488"/>
    <x v="6"/>
    <s v="tabletop games"/>
    <x v="2183"/>
    <d v="2016-01-11T10:34:01"/>
    <x v="2"/>
    <d v="2016-01-25T10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5.3851166147002916E-2"/>
    <n v="149.03451043338683"/>
    <x v="6"/>
    <s v="tabletop games"/>
    <x v="2184"/>
    <d v="2013-02-14T02:23:59"/>
    <x v="4"/>
    <d v="2013-03-26T02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0.91178481878276729"/>
    <n v="55.956632653061227"/>
    <x v="6"/>
    <s v="tabletop games"/>
    <x v="2185"/>
    <d v="2016-08-01T08:45:43"/>
    <x v="2"/>
    <d v="2016-09-06T20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9.8556880871834174E-2"/>
    <n v="56.970381807973048"/>
    <x v="6"/>
    <s v="tabletop games"/>
    <x v="2186"/>
    <d v="2015-03-04T23:01:06"/>
    <x v="0"/>
    <d v="2015-04-02T21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0.24261426363435637"/>
    <n v="44.056420233463037"/>
    <x v="6"/>
    <s v="tabletop games"/>
    <x v="2187"/>
    <d v="2016-09-20T08:04:01"/>
    <x v="2"/>
    <d v="2016-10-25T11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0.19870839542970692"/>
    <n v="68.625"/>
    <x v="6"/>
    <s v="tabletop games"/>
    <x v="2188"/>
    <d v="2016-04-07T12:55:00"/>
    <x v="2"/>
    <d v="2016-04-21T16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0.54168092142775692"/>
    <n v="65.318435754189949"/>
    <x v="6"/>
    <s v="tabletop games"/>
    <x v="2189"/>
    <d v="2016-02-17T09:00:04"/>
    <x v="2"/>
    <d v="2016-03-23T00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0.83518930957683746"/>
    <n v="35.92"/>
    <x v="6"/>
    <s v="tabletop games"/>
    <x v="2190"/>
    <d v="2017-02-02T14:00:27"/>
    <x v="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9.2486390242315877E-2"/>
    <n v="40.070667078443485"/>
    <x v="6"/>
    <s v="tabletop games"/>
    <x v="2191"/>
    <d v="2016-11-17T14:25:44"/>
    <x v="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0.2210563546333412"/>
    <n v="75.647714604236342"/>
    <x v="6"/>
    <s v="tabletop games"/>
    <x v="2192"/>
    <d v="2016-10-21T03:44:32"/>
    <x v="2"/>
    <d v="2016-11-20T22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0.18609151980944227"/>
    <n v="61.203872437357631"/>
    <x v="6"/>
    <s v="tabletop games"/>
    <x v="2193"/>
    <d v="2016-02-25T12:11:30"/>
    <x v="2"/>
    <d v="2016-03-26T11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0.83107497741644087"/>
    <n v="48.130434782608695"/>
    <x v="6"/>
    <s v="tabletop games"/>
    <x v="2194"/>
    <d v="2015-07-12T12:31:40"/>
    <x v="0"/>
    <d v="2015-08-11T12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0.87845893204492687"/>
    <n v="68.106837606837601"/>
    <x v="6"/>
    <s v="tabletop games"/>
    <x v="2195"/>
    <d v="2016-11-01T05:41:42"/>
    <x v="2"/>
    <d v="2016-12-02T01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0.10514903245540549"/>
    <n v="65.891300230946882"/>
    <x v="6"/>
    <s v="tabletop games"/>
    <x v="2196"/>
    <d v="2015-01-29T08:00:59"/>
    <x v="0"/>
    <d v="2015-02-28T08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0.75248791316289487"/>
    <n v="81.654377880184327"/>
    <x v="6"/>
    <s v="tabletop games"/>
    <x v="2197"/>
    <d v="2015-10-15T06:20:00"/>
    <x v="0"/>
    <d v="2015-11-14T07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0.68037496220139104"/>
    <n v="52.701195219123505"/>
    <x v="6"/>
    <s v="tabletop games"/>
    <x v="2198"/>
    <d v="2015-09-15T03:59:58"/>
    <x v="0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0.18445079774970027"/>
    <n v="41.228136882129277"/>
    <x v="6"/>
    <s v="tabletop games"/>
    <x v="2199"/>
    <d v="2015-06-08T09:01:08"/>
    <x v="0"/>
    <d v="2015-07-05T21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0.26128886671892443"/>
    <n v="15.035357142857142"/>
    <x v="4"/>
    <s v="electronic music"/>
    <x v="2200"/>
    <d v="2013-01-02T14:19:25"/>
    <x v="4"/>
    <d v="2013-01-16T14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0.14200889330694336"/>
    <n v="39.066920943134534"/>
    <x v="4"/>
    <s v="electronic music"/>
    <x v="2201"/>
    <d v="2012-10-02T14:22:48"/>
    <x v="5"/>
    <d v="2012-11-01T14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0.91282519397535367"/>
    <n v="43.82"/>
    <x v="4"/>
    <s v="electronic music"/>
    <x v="2202"/>
    <d v="2015-08-25T14:38:02"/>
    <x v="0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0.7526342197691922"/>
    <n v="27.301369863013697"/>
    <x v="4"/>
    <s v="electronic music"/>
    <x v="2203"/>
    <d v="2013-02-07T01:28:39"/>
    <x v="4"/>
    <d v="2013-03-09T01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0.65789473684210531"/>
    <n v="42.222222222222221"/>
    <x v="4"/>
    <s v="electronic music"/>
    <x v="2204"/>
    <d v="2012-05-02T13:43:09"/>
    <x v="5"/>
    <d v="2012-06-01T13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0.97345132743362828"/>
    <n v="33.235294117647058"/>
    <x v="4"/>
    <s v="electronic music"/>
    <x v="2205"/>
    <d v="2012-03-29T00:10:24"/>
    <x v="5"/>
    <d v="2012-04-16T00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6T22:39:33"/>
    <x v="4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0.98425196850393704"/>
    <n v="42.333333333333336"/>
    <x v="4"/>
    <s v="electronic music"/>
    <x v="2207"/>
    <d v="2012-02-07T15:10:26"/>
    <x v="5"/>
    <d v="2012-04-06T22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0.66312997347480107"/>
    <n v="50.266666666666666"/>
    <x v="4"/>
    <s v="electronic music"/>
    <x v="2208"/>
    <d v="2014-04-03T05:30:44"/>
    <x v="3"/>
    <d v="2014-04-14T17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0.89746466232892075"/>
    <n v="61.902777777777779"/>
    <x v="4"/>
    <s v="electronic music"/>
    <x v="2209"/>
    <d v="2012-02-16T19:35:10"/>
    <x v="5"/>
    <d v="2012-04-14T11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0.5112474437627812"/>
    <n v="40.75"/>
    <x v="4"/>
    <s v="electronic music"/>
    <x v="2210"/>
    <d v="2014-03-18T12:50:25"/>
    <x v="3"/>
    <d v="2014-04-10T00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0.87425324202243915"/>
    <n v="55.796747967479675"/>
    <x v="4"/>
    <s v="electronic music"/>
    <x v="2211"/>
    <d v="2013-10-01T11:56:17"/>
    <x v="4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0.5"/>
    <n v="10"/>
    <x v="4"/>
    <s v="electronic music"/>
    <x v="2212"/>
    <d v="2015-04-15T13:49:39"/>
    <x v="0"/>
    <d v="2015-05-15T13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0.34187839385530566"/>
    <n v="73.125416666666666"/>
    <x v="4"/>
    <s v="electronic music"/>
    <x v="2213"/>
    <d v="2014-01-07T13:00:48"/>
    <x v="3"/>
    <d v="2014-02-06T13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0.63953488372093026"/>
    <n v="26.060606060606062"/>
    <x v="4"/>
    <s v="electronic music"/>
    <x v="2214"/>
    <d v="2012-02-19T11:12:52"/>
    <x v="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0.94637223974763407"/>
    <n v="22.642857142857142"/>
    <x v="4"/>
    <s v="electronic music"/>
    <x v="2215"/>
    <d v="2015-07-09T12:02:25"/>
    <x v="0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0.9882352941176471"/>
    <n v="47.222222222222221"/>
    <x v="4"/>
    <s v="electronic music"/>
    <x v="2216"/>
    <d v="2015-10-22T12:38:33"/>
    <x v="0"/>
    <d v="2015-11-02T02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0.81411347113560695"/>
    <n v="32.324473684210524"/>
    <x v="4"/>
    <s v="electronic music"/>
    <x v="2217"/>
    <d v="2012-08-06T13:29:43"/>
    <x v="5"/>
    <d v="2012-08-28T18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0.98522167487684731"/>
    <n v="53.421052631578945"/>
    <x v="4"/>
    <s v="electronic music"/>
    <x v="2218"/>
    <d v="2015-07-20T11:15:12"/>
    <x v="0"/>
    <d v="2015-08-19T11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0.98870056497175141"/>
    <n v="51.304347826086953"/>
    <x v="4"/>
    <s v="electronic music"/>
    <x v="2219"/>
    <d v="2013-06-26T19:27:16"/>
    <x v="4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0.92489826119126894"/>
    <n v="37.197247706422019"/>
    <x v="6"/>
    <s v="tabletop games"/>
    <x v="2220"/>
    <d v="2016-03-23T10:00:09"/>
    <x v="2"/>
    <d v="2016-04-22T18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0.61500615006150061"/>
    <n v="27.1"/>
    <x v="6"/>
    <s v="tabletop games"/>
    <x v="2221"/>
    <d v="2011-12-29T12:54:07"/>
    <x v="5"/>
    <d v="2012-01-28T12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0.94517958412098302"/>
    <n v="206.31"/>
    <x v="6"/>
    <s v="tabletop games"/>
    <x v="2222"/>
    <d v="2015-05-28T09:22:48"/>
    <x v="0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0.41126876413736374"/>
    <n v="82.145270270270274"/>
    <x v="6"/>
    <s v="tabletop games"/>
    <x v="2223"/>
    <d v="2016-10-01T10:01:15"/>
    <x v="2"/>
    <d v="2016-10-29T13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0.10583876693602969"/>
    <n v="164.79651993355483"/>
    <x v="6"/>
    <s v="tabletop games"/>
    <x v="2224"/>
    <d v="2014-08-22T13:00:15"/>
    <x v="3"/>
    <d v="2014-09-21T13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x v="6"/>
    <s v="tabletop games"/>
    <x v="2225"/>
    <d v="2016-01-12T13:10:22"/>
    <x v="2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0.63541717581504475"/>
    <n v="67.970099667774093"/>
    <x v="6"/>
    <s v="tabletop games"/>
    <x v="2226"/>
    <d v="2013-10-14T13:22:35"/>
    <x v="4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8.5143338810888133E-2"/>
    <n v="81.561805555555551"/>
    <x v="6"/>
    <s v="tabletop games"/>
    <x v="2227"/>
    <d v="2015-07-17T00:40:36"/>
    <x v="0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0.58463274016314548"/>
    <n v="25.42547309833024"/>
    <x v="6"/>
    <s v="tabletop games"/>
    <x v="2228"/>
    <d v="2013-07-29T09:56:31"/>
    <x v="4"/>
    <d v="2013-09-02T22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0.79394731926022788"/>
    <n v="21.497991967871485"/>
    <x v="6"/>
    <s v="tabletop games"/>
    <x v="2229"/>
    <d v="2014-03-26T15:08:47"/>
    <x v="3"/>
    <d v="2014-04-25T15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8.2499429103950597E-2"/>
    <n v="27.226630727762803"/>
    <x v="6"/>
    <s v="tabletop games"/>
    <x v="2230"/>
    <d v="2013-05-29T15:51:41"/>
    <x v="4"/>
    <d v="2013-06-24T23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0.20169423154497781"/>
    <n v="25.091093117408906"/>
    <x v="6"/>
    <s v="tabletop games"/>
    <x v="2231"/>
    <d v="2014-06-16T13:03:28"/>
    <x v="3"/>
    <d v="2014-07-18T21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0.30116853391157694"/>
    <n v="21.230179028132991"/>
    <x v="6"/>
    <s v="tabletop games"/>
    <x v="2232"/>
    <d v="2015-11-23T03:05:39"/>
    <x v="0"/>
    <d v="2015-12-13T18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8.5836909871244635E-2"/>
    <n v="41.607142857142854"/>
    <x v="6"/>
    <s v="tabletop games"/>
    <x v="2233"/>
    <d v="2016-12-06T13:47:27"/>
    <x v="1"/>
    <d v="2017-01-05T13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0.65225026340876024"/>
    <n v="135.58503401360545"/>
    <x v="6"/>
    <s v="tabletop games"/>
    <x v="2234"/>
    <d v="2015-02-26T18:31:51"/>
    <x v="0"/>
    <d v="2015-03-28T17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0.18618259192765477"/>
    <n v="22.116176470588236"/>
    <x v="6"/>
    <s v="tabletop games"/>
    <x v="2235"/>
    <d v="2016-01-02T08:48:43"/>
    <x v="2"/>
    <d v="2016-02-01T08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0.28334408991452453"/>
    <n v="64.625635808748726"/>
    <x v="6"/>
    <s v="tabletop games"/>
    <x v="2236"/>
    <d v="2014-10-02T18:04:43"/>
    <x v="3"/>
    <d v="2014-11-12T01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0.72780203784570596"/>
    <n v="69.569620253164558"/>
    <x v="6"/>
    <s v="tabletop games"/>
    <x v="2237"/>
    <d v="2017-02-08T08:55:16"/>
    <x v="1"/>
    <d v="2017-03-10T08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0.78108719213838873"/>
    <n v="75.133028169014082"/>
    <x v="6"/>
    <s v="tabletop games"/>
    <x v="2238"/>
    <d v="2013-10-25T17:00:14"/>
    <x v="4"/>
    <d v="2013-11-30T22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0.36943992906753365"/>
    <n v="140.97916666666666"/>
    <x v="6"/>
    <s v="tabletop games"/>
    <x v="2239"/>
    <d v="2016-03-23T13:49:04"/>
    <x v="2"/>
    <d v="2016-04-22T13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0.12400793650793651"/>
    <n v="49.472392638036808"/>
    <x v="6"/>
    <s v="tabletop games"/>
    <x v="2240"/>
    <d v="2017-01-31T13:51:40"/>
    <x v="1"/>
    <d v="2017-03-02T13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7.3524135326758902E-2"/>
    <n v="53.865251485148519"/>
    <x v="6"/>
    <s v="tabletop games"/>
    <x v="2241"/>
    <d v="2013-10-22T07:48:53"/>
    <x v="4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1.0749798441279227E-4"/>
    <n v="4.5712530712530715"/>
    <x v="6"/>
    <s v="tabletop games"/>
    <x v="2242"/>
    <d v="2017-03-06T12:01:30"/>
    <x v="1"/>
    <d v="2017-03-12T21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0.2652379184128163"/>
    <n v="65.00344827586207"/>
    <x v="6"/>
    <s v="tabletop games"/>
    <x v="2243"/>
    <d v="2016-10-04T13:39:06"/>
    <x v="2"/>
    <d v="2016-10-16T14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3.7778260499995275E-2"/>
    <n v="53.475252525252522"/>
    <x v="6"/>
    <s v="tabletop games"/>
    <x v="2244"/>
    <d v="2014-01-21T11:00:17"/>
    <x v="3"/>
    <d v="2014-02-21T12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0.99880143827407109"/>
    <n v="43.912280701754383"/>
    <x v="6"/>
    <s v="tabletop games"/>
    <x v="2245"/>
    <d v="2015-08-05T13:00:10"/>
    <x v="0"/>
    <d v="2015-09-04T13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0.95735872490167662"/>
    <n v="50.852631578947367"/>
    <x v="6"/>
    <s v="tabletop games"/>
    <x v="2246"/>
    <d v="2015-07-15T09:59:25"/>
    <x v="0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0.93271152564956694"/>
    <n v="58.6328125"/>
    <x v="6"/>
    <s v="tabletop games"/>
    <x v="2247"/>
    <d v="2016-11-14T15:01:18"/>
    <x v="2"/>
    <d v="2016-12-14T15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0.59251735229388858"/>
    <n v="32.81666666666667"/>
    <x v="6"/>
    <s v="tabletop games"/>
    <x v="2248"/>
    <d v="2013-03-03T10:52:45"/>
    <x v="4"/>
    <d v="2013-04-02T09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0.10255232219478377"/>
    <n v="426.93169877408059"/>
    <x v="6"/>
    <s v="tabletop games"/>
    <x v="2249"/>
    <d v="2016-11-02T18:07:53"/>
    <x v="2"/>
    <d v="2016-12-02T19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0.74377482348473378"/>
    <n v="23.808729166666669"/>
    <x v="6"/>
    <s v="tabletop games"/>
    <x v="2250"/>
    <d v="2014-07-26T02:17:57"/>
    <x v="3"/>
    <d v="2014-08-16T02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0.36727198530912059"/>
    <n v="98.413654618473899"/>
    <x v="6"/>
    <s v="tabletop games"/>
    <x v="2251"/>
    <d v="2016-07-22T01:52:18"/>
    <x v="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0.88740987243483083"/>
    <n v="107.32142857142857"/>
    <x v="6"/>
    <s v="tabletop games"/>
    <x v="2252"/>
    <d v="2015-10-19T09:09:07"/>
    <x v="0"/>
    <d v="2015-11-18T10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0.21748586341887777"/>
    <n v="11.67005076142132"/>
    <x v="6"/>
    <s v="tabletop games"/>
    <x v="2253"/>
    <d v="2017-01-17T09:32:48"/>
    <x v="1"/>
    <d v="2017-01-24T09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0.34884747858341431"/>
    <n v="41.782287822878232"/>
    <x v="6"/>
    <s v="tabletop games"/>
    <x v="2254"/>
    <d v="2016-04-07T16:50:51"/>
    <x v="2"/>
    <d v="2016-05-07T16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0.44901777362020578"/>
    <n v="21.38"/>
    <x v="6"/>
    <s v="tabletop games"/>
    <x v="2255"/>
    <d v="2016-11-08T04:50:46"/>
    <x v="2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0.15719810104693935"/>
    <n v="94.103550295857985"/>
    <x v="6"/>
    <s v="tabletop games"/>
    <x v="2256"/>
    <d v="2016-05-15T16:28:49"/>
    <x v="2"/>
    <d v="2016-06-19T17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0.68259385665529015"/>
    <n v="15.721951219512196"/>
    <x v="6"/>
    <s v="tabletop games"/>
    <x v="2257"/>
    <d v="2015-05-12T12:01:27"/>
    <x v="0"/>
    <d v="2015-06-11T12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5.3558995233249425E-2"/>
    <n v="90.635922330097088"/>
    <x v="6"/>
    <s v="tabletop games"/>
    <x v="2258"/>
    <d v="2016-11-28T13:18:56"/>
    <x v="2"/>
    <d v="2016-12-08T13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0.30588523186100575"/>
    <n v="97.297619047619051"/>
    <x v="6"/>
    <s v="tabletop games"/>
    <x v="2259"/>
    <d v="2014-02-24T18:24:10"/>
    <x v="3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0.12828736369467608"/>
    <n v="37.11904761904762"/>
    <x v="6"/>
    <s v="tabletop games"/>
    <x v="2260"/>
    <d v="2017-01-24T11:23:40"/>
    <x v="1"/>
    <d v="2017-02-14T11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0.64871240416748577"/>
    <n v="28.104972375690608"/>
    <x v="6"/>
    <s v="tabletop games"/>
    <x v="2261"/>
    <d v="2014-10-14T08:02:38"/>
    <x v="3"/>
    <d v="2014-11-17T18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0.86545118855296566"/>
    <n v="144.43333333333334"/>
    <x v="6"/>
    <s v="tabletop games"/>
    <x v="2262"/>
    <d v="2015-01-10T13:58:33"/>
    <x v="0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0.55545269394556562"/>
    <n v="24.274157303370785"/>
    <x v="6"/>
    <s v="tabletop games"/>
    <x v="2263"/>
    <d v="2016-05-06T07:58:34"/>
    <x v="2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0.33500837520938026"/>
    <n v="35.117647058823529"/>
    <x v="6"/>
    <s v="tabletop games"/>
    <x v="2264"/>
    <d v="2016-11-15T14:28:27"/>
    <x v="2"/>
    <d v="2016-11-22T14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0.31223980016652791"/>
    <n v="24.762886597938145"/>
    <x v="6"/>
    <s v="tabletop games"/>
    <x v="2265"/>
    <d v="2016-04-09T14:59:52"/>
    <x v="2"/>
    <d v="2016-04-26T20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0.26279482294198803"/>
    <n v="188.37871287128712"/>
    <x v="6"/>
    <s v="tabletop games"/>
    <x v="2266"/>
    <d v="2014-11-25T13:54:57"/>
    <x v="3"/>
    <d v="2014-12-20T19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0.97465886939571145"/>
    <n v="148.08247422680412"/>
    <x v="6"/>
    <s v="tabletop games"/>
    <x v="2267"/>
    <d v="2017-02-09T19:58:35"/>
    <x v="1"/>
    <d v="2017-03-11T19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5.5504984347594412E-2"/>
    <n v="49.934589800443462"/>
    <x v="6"/>
    <s v="tabletop games"/>
    <x v="2268"/>
    <d v="2017-02-10T10:54:23"/>
    <x v="1"/>
    <d v="2017-03-06T23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0.13884106585509437"/>
    <n v="107.82155688622754"/>
    <x v="6"/>
    <s v="tabletop games"/>
    <x v="2269"/>
    <d v="2016-12-21T14:51:53"/>
    <x v="1"/>
    <d v="2017-01-10T15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0.35324455120279769"/>
    <n v="42.63403614457831"/>
    <x v="6"/>
    <s v="tabletop games"/>
    <x v="2270"/>
    <d v="2016-11-09T18:00:04"/>
    <x v="2"/>
    <d v="2016-12-09T18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7.371369600471768E-2"/>
    <n v="14.370762711864407"/>
    <x v="6"/>
    <s v="tabletop games"/>
    <x v="2271"/>
    <d v="2015-11-07T10:47:16"/>
    <x v="0"/>
    <d v="2015-12-07T10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0.45380286803412595"/>
    <n v="37.476190476190474"/>
    <x v="6"/>
    <s v="tabletop games"/>
    <x v="2272"/>
    <d v="2017-02-15T07:10:42"/>
    <x v="1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0.83612040133779264"/>
    <n v="30.202020202020201"/>
    <x v="6"/>
    <s v="tabletop games"/>
    <x v="2273"/>
    <d v="2014-01-24T06:00:57"/>
    <x v="3"/>
    <d v="2014-02-23T06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0.2452367477834371"/>
    <n v="33.550632911392405"/>
    <x v="6"/>
    <s v="tabletop games"/>
    <x v="2274"/>
    <d v="2014-11-22T08:47:59"/>
    <x v="3"/>
    <d v="2014-12-22T08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0.94501647446457993"/>
    <n v="64.74666666666667"/>
    <x v="6"/>
    <s v="tabletop games"/>
    <x v="2275"/>
    <d v="2013-12-06T09:38:09"/>
    <x v="3"/>
    <d v="2014-01-05T09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0.70880587058038691"/>
    <n v="57.932367149758456"/>
    <x v="6"/>
    <s v="tabletop games"/>
    <x v="2276"/>
    <d v="2012-01-28T10:17:03"/>
    <x v="5"/>
    <d v="2012-02-27T10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0.36941263391207979"/>
    <n v="53.078431372549019"/>
    <x v="6"/>
    <s v="tabletop games"/>
    <x v="2277"/>
    <d v="2015-11-30T11:01:07"/>
    <x v="2"/>
    <d v="2016-01-03T16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0.65019505851755521"/>
    <n v="48.0625"/>
    <x v="6"/>
    <s v="tabletop games"/>
    <x v="2278"/>
    <d v="2015-01-16T13:21:39"/>
    <x v="0"/>
    <d v="2015-02-03T22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0.24778447807233789"/>
    <n v="82.396874999999994"/>
    <x v="6"/>
    <s v="tabletop games"/>
    <x v="2279"/>
    <d v="2015-08-18T08:59:51"/>
    <x v="0"/>
    <d v="2015-09-17T08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0.54054054054054057"/>
    <n v="50.454545454545453"/>
    <x v="4"/>
    <s v="rock"/>
    <x v="2280"/>
    <d v="2011-05-24T00:51:37"/>
    <x v="6"/>
    <d v="2011-07-25T00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0.53956834532374098"/>
    <n v="115.83333333333333"/>
    <x v="4"/>
    <s v="rock"/>
    <x v="2281"/>
    <d v="2015-11-14T22:11:26"/>
    <x v="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0.99151920572701502"/>
    <n v="63.03458333333333"/>
    <x v="4"/>
    <s v="rock"/>
    <x v="2282"/>
    <d v="2012-03-09T21:00:04"/>
    <x v="5"/>
    <d v="2012-05-08T20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0.94143194937606589"/>
    <n v="108.02152542372882"/>
    <x v="4"/>
    <s v="rock"/>
    <x v="2283"/>
    <d v="2011-02-11T13:07:25"/>
    <x v="6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0.82394946443284811"/>
    <n v="46.088607594936711"/>
    <x v="4"/>
    <s v="rock"/>
    <x v="2284"/>
    <d v="2012-05-29T22:27:23"/>
    <x v="5"/>
    <d v="2012-06-28T22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0.99933377748167884"/>
    <n v="107.21428571428571"/>
    <x v="4"/>
    <s v="rock"/>
    <x v="2285"/>
    <d v="2013-08-08T17:07:34"/>
    <x v="4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0.83348922668869552"/>
    <n v="50.9338679245283"/>
    <x v="4"/>
    <s v="rock"/>
    <x v="2286"/>
    <d v="2014-06-02T10:01:00"/>
    <x v="3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0.99900099900099903"/>
    <n v="40.04"/>
    <x v="4"/>
    <s v="rock"/>
    <x v="2287"/>
    <d v="2012-06-07T13:51:29"/>
    <x v="5"/>
    <d v="2012-06-26T12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0.93109869646182497"/>
    <n v="64.44"/>
    <x v="4"/>
    <s v="rock"/>
    <x v="2288"/>
    <d v="2013-10-24T17:57:40"/>
    <x v="4"/>
    <d v="2013-12-06T17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0.96092248558616267"/>
    <n v="53.827586206896555"/>
    <x v="4"/>
    <s v="rock"/>
    <x v="2289"/>
    <d v="2009-09-14T00:05:30"/>
    <x v="8"/>
    <d v="2009-12-01T11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0.57870370370370372"/>
    <n v="100.46511627906976"/>
    <x v="4"/>
    <s v="rock"/>
    <x v="2290"/>
    <d v="2012-03-19T17:26:58"/>
    <x v="5"/>
    <d v="2012-04-22T22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0.93239658556370353"/>
    <n v="46.630652173913049"/>
    <x v="4"/>
    <s v="rock"/>
    <x v="2291"/>
    <d v="2012-03-19T10:44:36"/>
    <x v="5"/>
    <d v="2012-04-18T10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0.92391304347826086"/>
    <n v="34.074074074074076"/>
    <x v="4"/>
    <s v="rock"/>
    <x v="2292"/>
    <d v="2012-08-30T10:59:59"/>
    <x v="5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0.68455265852870462"/>
    <n v="65.214642857142863"/>
    <x v="4"/>
    <s v="rock"/>
    <x v="2293"/>
    <d v="2012-12-21T11:21:20"/>
    <x v="4"/>
    <d v="2013-01-20T11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0.79840319361277445"/>
    <n v="44.205882352941174"/>
    <x v="4"/>
    <s v="rock"/>
    <x v="2294"/>
    <d v="2012-12-27T16:54:16"/>
    <x v="4"/>
    <d v="2013-01-26T16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0.6708193579300431"/>
    <n v="71.965517241379317"/>
    <x v="4"/>
    <s v="rock"/>
    <x v="2295"/>
    <d v="2012-01-19T11:33:46"/>
    <x v="5"/>
    <d v="2012-02-23T11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0.99403578528827041"/>
    <n v="52.94736842105263"/>
    <x v="4"/>
    <s v="rock"/>
    <x v="2296"/>
    <d v="2012-02-08T19:00:49"/>
    <x v="5"/>
    <d v="2012-03-13T21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0.95171626165852419"/>
    <n v="109.45138888888889"/>
    <x v="4"/>
    <s v="rock"/>
    <x v="2297"/>
    <d v="2014-02-24T14:10:33"/>
    <x v="3"/>
    <d v="2014-03-26T13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0.28557829604950025"/>
    <n v="75.035714285714292"/>
    <x v="4"/>
    <s v="rock"/>
    <x v="2298"/>
    <d v="2011-01-21T18:46:49"/>
    <x v="6"/>
    <d v="2011-02-05T18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0.98765432098765427"/>
    <n v="115.71428571428571"/>
    <x v="4"/>
    <s v="rock"/>
    <x v="2299"/>
    <d v="2012-06-14T11:26:56"/>
    <x v="5"/>
    <d v="2012-06-28T11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0.74847834352760834"/>
    <n v="31.659810426540286"/>
    <x v="4"/>
    <s v="indie rock"/>
    <x v="2300"/>
    <d v="2013-05-21T21:31:36"/>
    <x v="4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0.5859872611464968"/>
    <n v="46.176470588235297"/>
    <x v="4"/>
    <s v="indie rock"/>
    <x v="2301"/>
    <d v="2013-11-27T14:50:34"/>
    <x v="4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0.91442537934476109"/>
    <n v="68.481650485436887"/>
    <x v="4"/>
    <s v="indie rock"/>
    <x v="2302"/>
    <d v="2011-11-02T20:39:56"/>
    <x v="6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0.99304537224305767"/>
    <n v="53.469203539823013"/>
    <x v="4"/>
    <s v="indie rock"/>
    <x v="1254"/>
    <d v="2010-11-20T13:34:51"/>
    <x v="7"/>
    <d v="2010-12-31T22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0.98787113769826029"/>
    <n v="109.10778443113773"/>
    <x v="4"/>
    <s v="indie rock"/>
    <x v="2303"/>
    <d v="2014-07-14T10:41:12"/>
    <x v="3"/>
    <d v="2014-08-08T12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0.93669293867337511"/>
    <n v="51.185616438356163"/>
    <x v="4"/>
    <s v="indie rock"/>
    <x v="2304"/>
    <d v="2012-02-08T22:02:09"/>
    <x v="5"/>
    <d v="2012-03-09T22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0.93757815259204103"/>
    <n v="27.936800000000002"/>
    <x v="4"/>
    <s v="indie rock"/>
    <x v="2305"/>
    <d v="2012-04-05T13:15:33"/>
    <x v="5"/>
    <d v="2012-05-05T13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0.98710622111850588"/>
    <n v="82.496921824104234"/>
    <x v="4"/>
    <s v="indie rock"/>
    <x v="2306"/>
    <d v="2014-07-31T17:06:36"/>
    <x v="3"/>
    <d v="2014-08-28T19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0.93743115739937843"/>
    <n v="59.817476635514019"/>
    <x v="4"/>
    <s v="indie rock"/>
    <x v="2307"/>
    <d v="2013-02-02T17:42:17"/>
    <x v="4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x v="4"/>
    <s v="indie rock"/>
    <x v="2308"/>
    <d v="2013-02-19T13:03:35"/>
    <x v="4"/>
    <d v="2013-03-21T12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0.96051227321237997"/>
    <n v="90.09615384615384"/>
    <x v="4"/>
    <s v="indie rock"/>
    <x v="2309"/>
    <d v="2014-04-06T18:06:29"/>
    <x v="3"/>
    <d v="2014-05-06T18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0.92707045735475901"/>
    <n v="40.962025316455694"/>
    <x v="4"/>
    <s v="indie rock"/>
    <x v="2310"/>
    <d v="2014-03-18T09:11:18"/>
    <x v="3"/>
    <d v="2014-04-18T17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0.56869752343602487"/>
    <n v="56.000127388535034"/>
    <x v="4"/>
    <s v="indie rock"/>
    <x v="2311"/>
    <d v="2012-04-03T17:00:26"/>
    <x v="5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0.63706440721156909"/>
    <n v="37.672800000000002"/>
    <x v="4"/>
    <s v="indie rock"/>
    <x v="2312"/>
    <d v="2012-05-08T07:14:17"/>
    <x v="5"/>
    <d v="2012-06-07T07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0.97465886939571145"/>
    <n v="40.078125"/>
    <x v="4"/>
    <s v="indie rock"/>
    <x v="2313"/>
    <d v="2012-04-05T11:25:43"/>
    <x v="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0.9611441459913882"/>
    <n v="78.031999999999996"/>
    <x v="4"/>
    <s v="indie rock"/>
    <x v="2314"/>
    <d v="2009-09-23T11:24:10"/>
    <x v="8"/>
    <d v="2009-12-09T12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0.96153846153846156"/>
    <n v="18.90909090909091"/>
    <x v="4"/>
    <s v="indie rock"/>
    <x v="2315"/>
    <d v="2010-01-14T07:00:49"/>
    <x v="7"/>
    <d v="2010-02-14T23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0.82603667602841568"/>
    <n v="37.134969325153371"/>
    <x v="4"/>
    <s v="indie rock"/>
    <x v="2316"/>
    <d v="2009-08-25T09:26:54"/>
    <x v="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0.92850510677808729"/>
    <n v="41.961038961038959"/>
    <x v="4"/>
    <s v="indie rock"/>
    <x v="2317"/>
    <d v="2013-11-14T19:58:05"/>
    <x v="4"/>
    <d v="2013-12-14T19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0.92030185900975525"/>
    <n v="61.044943820224717"/>
    <x v="4"/>
    <s v="indie rock"/>
    <x v="2318"/>
    <d v="2014-02-26T13:36:40"/>
    <x v="3"/>
    <d v="2014-04-02T12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2.5561743341404357"/>
    <n v="64.53125"/>
    <x v="7"/>
    <s v="small batch"/>
    <x v="2319"/>
    <d v="2017-03-05T00:15:01"/>
    <x v="1"/>
    <d v="2017-04-03T23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1.764705882352942"/>
    <n v="21.25"/>
    <x v="7"/>
    <s v="small batch"/>
    <x v="2320"/>
    <d v="2017-03-10T15:29:29"/>
    <x v="1"/>
    <d v="2017-04-09T14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2.0833333333333335"/>
    <n v="30"/>
    <x v="7"/>
    <s v="small batch"/>
    <x v="2321"/>
    <d v="2017-03-13T12:07:27"/>
    <x v="1"/>
    <d v="2017-03-20T12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4.823151125401929"/>
    <n v="25.491803278688526"/>
    <x v="7"/>
    <s v="small batch"/>
    <x v="2322"/>
    <d v="2017-02-24T15:14:45"/>
    <x v="1"/>
    <d v="2017-03-26T14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12.5"/>
    <n v="11.428571428571429"/>
    <x v="7"/>
    <s v="small batch"/>
    <x v="2323"/>
    <d v="2017-02-27T18:32:11"/>
    <x v="1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38.88888888888889"/>
    <n v="108"/>
    <x v="7"/>
    <s v="small batch"/>
    <x v="2324"/>
    <d v="2017-03-09T18:49:08"/>
    <x v="1"/>
    <d v="2017-04-30T11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0.19007998620127917"/>
    <n v="54.883162444113267"/>
    <x v="7"/>
    <s v="small batch"/>
    <x v="2325"/>
    <d v="2014-07-22T16:00:40"/>
    <x v="3"/>
    <d v="2014-08-26T16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0.39300451955197485"/>
    <n v="47.383612662942269"/>
    <x v="7"/>
    <s v="small batch"/>
    <x v="2326"/>
    <d v="2015-05-15T12:45:37"/>
    <x v="0"/>
    <d v="2015-06-14T12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0.9441087613293051"/>
    <n v="211.84"/>
    <x v="7"/>
    <s v="small batch"/>
    <x v="2327"/>
    <d v="2014-06-17T08:59:06"/>
    <x v="3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0.97634456594510155"/>
    <n v="219.92638036809817"/>
    <x v="7"/>
    <s v="small batch"/>
    <x v="2328"/>
    <d v="2015-11-24T15:35:43"/>
    <x v="0"/>
    <d v="2015-12-24T18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0.69293466492278111"/>
    <n v="40.795406360424032"/>
    <x v="7"/>
    <s v="small batch"/>
    <x v="2329"/>
    <d v="2014-07-18T18:08:10"/>
    <x v="3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0.94066297926778797"/>
    <n v="75.502840909090907"/>
    <x v="7"/>
    <s v="small batch"/>
    <x v="2330"/>
    <d v="2015-01-07T09:04:31"/>
    <x v="0"/>
    <d v="2015-02-06T09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0.47132757266300079"/>
    <n v="13.542553191489361"/>
    <x v="7"/>
    <s v="small batch"/>
    <x v="2331"/>
    <d v="2014-05-08T09:36:30"/>
    <x v="3"/>
    <d v="2014-05-29T11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0.98087297694948505"/>
    <n v="60.865671641791046"/>
    <x v="7"/>
    <s v="small batch"/>
    <x v="2332"/>
    <d v="2014-10-06T10:04:58"/>
    <x v="3"/>
    <d v="2014-11-05T11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0.97778473091364204"/>
    <n v="115.69230769230769"/>
    <x v="7"/>
    <s v="small batch"/>
    <x v="2333"/>
    <d v="2014-05-12T07:44:03"/>
    <x v="3"/>
    <d v="2014-06-11T07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0.19203715995860063"/>
    <n v="48.104623556581984"/>
    <x v="7"/>
    <s v="small batch"/>
    <x v="2334"/>
    <d v="2014-01-27T16:11:35"/>
    <x v="3"/>
    <d v="2014-03-08T16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0.9036825062128172"/>
    <n v="74.184357541899445"/>
    <x v="7"/>
    <s v="small batch"/>
    <x v="2335"/>
    <d v="2014-05-27T09:22:23"/>
    <x v="3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0.98869591009458524"/>
    <n v="123.34552845528455"/>
    <x v="7"/>
    <s v="small batch"/>
    <x v="2336"/>
    <d v="2014-05-30T15:31:24"/>
    <x v="3"/>
    <d v="2014-06-29T15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0.33989558407657167"/>
    <n v="66.623188405797094"/>
    <x v="7"/>
    <s v="small batch"/>
    <x v="2337"/>
    <d v="2016-11-18T13:11:49"/>
    <x v="2"/>
    <d v="2016-12-19T01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0.94538063387771498"/>
    <n v="104.99007444168734"/>
    <x v="7"/>
    <s v="small batch"/>
    <x v="2338"/>
    <d v="2016-09-30T09:25:38"/>
    <x v="2"/>
    <d v="2016-10-30T09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e v="#DIV/0!"/>
    <e v="#DIV/0!"/>
    <x v="2"/>
    <s v="web"/>
    <x v="2339"/>
    <d v="2015-06-12T13:31:44"/>
    <x v="0"/>
    <d v="2015-07-12T13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e v="#DIV/0!"/>
    <e v="#DIV/0!"/>
    <x v="2"/>
    <s v="web"/>
    <x v="2340"/>
    <d v="2014-09-15T10:51:10"/>
    <x v="3"/>
    <d v="2014-10-05T23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3.333333333333336"/>
    <n v="300"/>
    <x v="2"/>
    <s v="web"/>
    <x v="2341"/>
    <d v="2015-11-19T13:48:25"/>
    <x v="2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000"/>
    <n v="1"/>
    <x v="2"/>
    <s v="web"/>
    <x v="2342"/>
    <d v="2016-05-25T11:27:49"/>
    <x v="2"/>
    <d v="2016-06-24T11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e v="#DIV/0!"/>
    <e v="#DIV/0!"/>
    <x v="2"/>
    <s v="web"/>
    <x v="2343"/>
    <d v="2015-02-24T18:02:36"/>
    <x v="0"/>
    <d v="2015-03-31T17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1538.4615384615386"/>
    <n v="13"/>
    <x v="2"/>
    <s v="web"/>
    <x v="2344"/>
    <d v="2016-09-02T13:10:31"/>
    <x v="2"/>
    <d v="2016-10-17T13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66.666666666666671"/>
    <n v="15"/>
    <x v="2"/>
    <s v="web"/>
    <x v="2345"/>
    <d v="2016-07-26T08:34:36"/>
    <x v="2"/>
    <d v="2016-08-25T08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259.25925925925924"/>
    <n v="54"/>
    <x v="2"/>
    <s v="web"/>
    <x v="2346"/>
    <d v="2015-12-22T16:22:18"/>
    <x v="2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e v="#DIV/0!"/>
    <e v="#DIV/0!"/>
    <x v="2"/>
    <s v="web"/>
    <x v="2347"/>
    <d v="2015-07-13T12:37:08"/>
    <x v="0"/>
    <d v="2015-08-11T12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e v="#DIV/0!"/>
    <e v="#DIV/0!"/>
    <x v="2"/>
    <s v="web"/>
    <x v="2348"/>
    <d v="2016-12-04T14:12:50"/>
    <x v="1"/>
    <d v="2017-01-03T14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75"/>
    <n v="15.428571428571429"/>
    <x v="2"/>
    <s v="web"/>
    <x v="2349"/>
    <d v="2015-03-30T20:25:39"/>
    <x v="0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e v="#DIV/0!"/>
    <e v="#DIV/0!"/>
    <x v="2"/>
    <s v="web"/>
    <x v="2350"/>
    <d v="2015-04-07T09:12:32"/>
    <x v="0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e v="#DIV/0!"/>
    <e v="#DIV/0!"/>
    <x v="2"/>
    <s v="web"/>
    <x v="2351"/>
    <d v="2015-04-09T10:13:42"/>
    <x v="0"/>
    <d v="2015-04-21T10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1400"/>
    <n v="25"/>
    <x v="2"/>
    <s v="web"/>
    <x v="2352"/>
    <d v="2014-11-11T11:21:00"/>
    <x v="0"/>
    <d v="2015-01-10T11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45.45454545454547"/>
    <n v="27.5"/>
    <x v="2"/>
    <s v="web"/>
    <x v="2353"/>
    <d v="2015-04-02T16:02:16"/>
    <x v="0"/>
    <d v="2015-05-02T16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e v="#DIV/0!"/>
    <e v="#DIV/0!"/>
    <x v="2"/>
    <s v="web"/>
    <x v="2354"/>
    <d v="2015-05-06T12:48:24"/>
    <x v="0"/>
    <d v="2015-06-05T12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e v="#DIV/0!"/>
    <e v="#DIV/0!"/>
    <x v="2"/>
    <s v="web"/>
    <x v="2355"/>
    <d v="2015-09-17T08:52:58"/>
    <x v="0"/>
    <d v="2015-10-17T08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e v="#DIV/0!"/>
    <e v="#DIV/0!"/>
    <x v="2"/>
    <s v="web"/>
    <x v="2356"/>
    <d v="2014-12-05T16:20:36"/>
    <x v="0"/>
    <d v="2015-01-30T18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6.8119891008174385"/>
    <n v="367"/>
    <x v="2"/>
    <s v="web"/>
    <x v="2357"/>
    <d v="2015-06-04T09:35:24"/>
    <x v="0"/>
    <d v="2015-08-03T09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2500"/>
    <n v="2"/>
    <x v="2"/>
    <s v="web"/>
    <x v="2358"/>
    <d v="2016-01-08T10:58:00"/>
    <x v="2"/>
    <d v="2016-02-07T10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e v="#DIV/0!"/>
    <e v="#DIV/0!"/>
    <x v="2"/>
    <s v="web"/>
    <x v="2359"/>
    <d v="2016-04-06T14:36:48"/>
    <x v="2"/>
    <d v="2016-04-30T16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3.5"/>
    <n v="60"/>
    <x v="2"/>
    <s v="web"/>
    <x v="2360"/>
    <d v="2014-11-11T10:31:10"/>
    <x v="3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e v="#DIV/0!"/>
    <e v="#DIV/0!"/>
    <x v="2"/>
    <s v="web"/>
    <x v="2361"/>
    <d v="2015-11-13T18:16:40"/>
    <x v="0"/>
    <d v="2015-12-28T18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e v="#DIV/0!"/>
    <e v="#DIV/0!"/>
    <x v="2"/>
    <s v="web"/>
    <x v="2362"/>
    <d v="2015-09-01T16:25:56"/>
    <x v="0"/>
    <d v="2015-10-26T16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e v="#DIV/0!"/>
    <e v="#DIV/0!"/>
    <x v="2"/>
    <s v="web"/>
    <x v="2363"/>
    <d v="2015-12-08T11:40:25"/>
    <x v="2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9.5057034220532319"/>
    <n v="97.407407407407405"/>
    <x v="2"/>
    <s v="web"/>
    <x v="2364"/>
    <d v="2015-09-21T06:45:33"/>
    <x v="0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74.626865671641795"/>
    <n v="47.857142857142854"/>
    <x v="2"/>
    <s v="web"/>
    <x v="2365"/>
    <d v="2016-02-25T17:16:56"/>
    <x v="2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400"/>
    <n v="50"/>
    <x v="2"/>
    <s v="web"/>
    <x v="2366"/>
    <d v="2015-02-28T11:19:25"/>
    <x v="0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e v="#DIV/0!"/>
    <e v="#DIV/0!"/>
    <x v="2"/>
    <s v="web"/>
    <x v="2367"/>
    <d v="2016-01-11T13:30:11"/>
    <x v="2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04.8780487804878"/>
    <n v="20.5"/>
    <x v="2"/>
    <s v="web"/>
    <x v="2368"/>
    <d v="2014-11-17T22:32:21"/>
    <x v="3"/>
    <d v="2014-12-17T22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e v="#DIV/0!"/>
    <e v="#DIV/0!"/>
    <x v="2"/>
    <s v="web"/>
    <x v="2369"/>
    <d v="2015-05-26T12:39:56"/>
    <x v="0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0.555555555555557"/>
    <n v="30"/>
    <x v="2"/>
    <s v="web"/>
    <x v="2370"/>
    <d v="2015-03-24T19:39:31"/>
    <x v="0"/>
    <d v="2015-04-23T19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17000"/>
    <n v="50"/>
    <x v="2"/>
    <s v="web"/>
    <x v="2371"/>
    <d v="2015-07-30T09:53:44"/>
    <x v="0"/>
    <d v="2015-08-29T09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2200"/>
    <n v="10"/>
    <x v="2"/>
    <s v="web"/>
    <x v="2372"/>
    <d v="2015-01-13T14:14:20"/>
    <x v="0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e v="#DIV/0!"/>
    <e v="#DIV/0!"/>
    <x v="2"/>
    <s v="web"/>
    <x v="2373"/>
    <d v="2016-08-10T14:03:57"/>
    <x v="2"/>
    <d v="2016-09-09T14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9.1931480403272765"/>
    <n v="81.582499999999996"/>
    <x v="2"/>
    <s v="web"/>
    <x v="2374"/>
    <d v="2015-11-10T16:12:46"/>
    <x v="0"/>
    <d v="2015-12-10T16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e v="#DIV/0!"/>
    <e v="#DIV/0!"/>
    <x v="2"/>
    <s v="web"/>
    <x v="2375"/>
    <d v="2016-10-26T14:53:03"/>
    <x v="2"/>
    <d v="2016-11-25T15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e v="#DIV/0!"/>
    <e v="#DIV/0!"/>
    <x v="2"/>
    <s v="web"/>
    <x v="2376"/>
    <d v="2015-07-27T18:18:50"/>
    <x v="0"/>
    <d v="2015-08-25T18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e v="#DIV/0!"/>
    <e v="#DIV/0!"/>
    <x v="2"/>
    <s v="web"/>
    <x v="2377"/>
    <d v="2015-08-20T18:23:36"/>
    <x v="0"/>
    <d v="2015-10-04T18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272.72727272727275"/>
    <n v="18.333333333333332"/>
    <x v="2"/>
    <s v="web"/>
    <x v="2378"/>
    <d v="2015-09-01T13:02:22"/>
    <x v="0"/>
    <d v="2015-10-01T13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54.964990451941439"/>
    <n v="224.42857142857142"/>
    <x v="2"/>
    <s v="web"/>
    <x v="2379"/>
    <d v="2015-03-11T16:27:28"/>
    <x v="0"/>
    <d v="2015-04-10T16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40"/>
    <n v="37.5"/>
    <x v="2"/>
    <s v="web"/>
    <x v="2380"/>
    <d v="2015-07-09T22:30:03"/>
    <x v="0"/>
    <d v="2015-08-03T22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22.988505747126435"/>
    <n v="145"/>
    <x v="2"/>
    <s v="web"/>
    <x v="2381"/>
    <d v="2015-01-22T19:21:47"/>
    <x v="0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25"/>
    <n v="1"/>
    <x v="2"/>
    <s v="web"/>
    <x v="2382"/>
    <d v="2014-10-14T19:37:23"/>
    <x v="3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82.487309644670049"/>
    <n v="112.57142857142857"/>
    <x v="2"/>
    <s v="web"/>
    <x v="2383"/>
    <d v="2015-07-06T10:50:32"/>
    <x v="0"/>
    <d v="2015-08-05T10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e v="#DIV/0!"/>
    <e v="#DIV/0!"/>
    <x v="2"/>
    <s v="web"/>
    <x v="2384"/>
    <d v="2014-11-11T14:07:04"/>
    <x v="0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46.19883040935673"/>
    <n v="342"/>
    <x v="2"/>
    <s v="web"/>
    <x v="2385"/>
    <d v="2016-06-07T09:02:20"/>
    <x v="2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79.91360691144709"/>
    <n v="57.875"/>
    <x v="2"/>
    <s v="web"/>
    <x v="2386"/>
    <d v="2014-12-16T14:29:19"/>
    <x v="0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533.33333333333337"/>
    <n v="30"/>
    <x v="2"/>
    <s v="web"/>
    <x v="2387"/>
    <d v="2015-06-24T09:40:52"/>
    <x v="0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e v="#DIV/0!"/>
    <e v="#DIV/0!"/>
    <x v="2"/>
    <s v="web"/>
    <x v="2388"/>
    <d v="2014-11-25T00:17:44"/>
    <x v="0"/>
    <d v="2015-01-04T00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800"/>
    <n v="25"/>
    <x v="2"/>
    <s v="web"/>
    <x v="2389"/>
    <d v="2015-03-01T13:04:04"/>
    <x v="0"/>
    <d v="2015-03-31T12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e v="#DIV/0!"/>
    <e v="#DIV/0!"/>
    <x v="2"/>
    <s v="web"/>
    <x v="2390"/>
    <d v="2015-09-28T20:53:43"/>
    <x v="0"/>
    <d v="2015-10-28T20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2000"/>
    <n v="50"/>
    <x v="2"/>
    <s v="web"/>
    <x v="2391"/>
    <d v="2015-07-09T09:33:37"/>
    <x v="0"/>
    <d v="2015-08-08T09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1666.6666666666667"/>
    <n v="1.5"/>
    <x v="2"/>
    <s v="web"/>
    <x v="2392"/>
    <d v="2015-01-27T02:41:33"/>
    <x v="0"/>
    <d v="2015-02-26T02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e v="#DIV/0!"/>
    <e v="#DIV/0!"/>
    <x v="2"/>
    <s v="web"/>
    <x v="2393"/>
    <d v="2016-12-12T20:54:47"/>
    <x v="1"/>
    <d v="2017-01-10T02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500"/>
    <n v="10"/>
    <x v="2"/>
    <s v="web"/>
    <x v="2394"/>
    <d v="2015-09-15T14:22:38"/>
    <x v="0"/>
    <d v="2015-10-15T14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e v="#DIV/0!"/>
    <e v="#DIV/0!"/>
    <x v="2"/>
    <s v="web"/>
    <x v="2395"/>
    <d v="2014-12-03T15:14:16"/>
    <x v="0"/>
    <d v="2015-01-02T15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e v="#DIV/0!"/>
    <e v="#DIV/0!"/>
    <x v="2"/>
    <s v="web"/>
    <x v="2396"/>
    <d v="2015-06-02T15:59:44"/>
    <x v="0"/>
    <d v="2015-07-02T15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e v="#DIV/0!"/>
    <e v="#DIV/0!"/>
    <x v="2"/>
    <s v="web"/>
    <x v="2397"/>
    <d v="2014-11-13T14:28:26"/>
    <x v="3"/>
    <d v="2014-12-18T14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e v="#DIV/0!"/>
    <e v="#DIV/0!"/>
    <x v="2"/>
    <s v="web"/>
    <x v="2398"/>
    <d v="2016-03-15T00:26:04"/>
    <x v="2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39.30348258706468"/>
    <n v="22.333333333333332"/>
    <x v="7"/>
    <s v="food trucks"/>
    <x v="2399"/>
    <d v="2016-01-05T13:44:56"/>
    <x v="2"/>
    <d v="2016-03-05T13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230.76923076923077"/>
    <n v="52"/>
    <x v="7"/>
    <s v="food trucks"/>
    <x v="2400"/>
    <d v="2015-04-13T10:18:51"/>
    <x v="0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5.9405940594059405"/>
    <n v="16.833333333333332"/>
    <x v="7"/>
    <s v="food trucks"/>
    <x v="2401"/>
    <d v="2016-01-30T15:10:58"/>
    <x v="2"/>
    <d v="2016-03-30T14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2"/>
    <d v="2015-12-03T18:56:47"/>
    <x v="2"/>
    <d v="2016-01-02T18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4.4404973357015987"/>
    <n v="56.3"/>
    <x v="7"/>
    <s v="food trucks"/>
    <x v="2403"/>
    <d v="2016-08-13T08:02:55"/>
    <x v="2"/>
    <d v="2016-09-03T08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2.4163568773234201"/>
    <n v="84.0625"/>
    <x v="7"/>
    <s v="food trucks"/>
    <x v="2404"/>
    <d v="2014-12-09T20:39:50"/>
    <x v="0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3.9589706676264171"/>
    <n v="168.39393939393941"/>
    <x v="7"/>
    <s v="food trucks"/>
    <x v="2405"/>
    <d v="2015-03-19T07:48:48"/>
    <x v="0"/>
    <d v="2015-04-11T00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500"/>
    <n v="15"/>
    <x v="7"/>
    <s v="food trucks"/>
    <x v="2406"/>
    <d v="2014-10-06T21:22:37"/>
    <x v="3"/>
    <d v="2014-11-05T22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54.347826086956523"/>
    <n v="76.666666666666671"/>
    <x v="7"/>
    <s v="food trucks"/>
    <x v="2407"/>
    <d v="2015-07-19T15:01:15"/>
    <x v="0"/>
    <d v="2015-08-18T15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08"/>
    <d v="2015-08-08T03:47:55"/>
    <x v="0"/>
    <d v="2015-09-07T03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65.56291390728478"/>
    <n v="50.333333333333336"/>
    <x v="7"/>
    <s v="food trucks"/>
    <x v="2409"/>
    <d v="2015-07-26T11:34:42"/>
    <x v="0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0"/>
    <d v="2016-10-12T11:41:13"/>
    <x v="2"/>
    <d v="2016-11-26T12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20"/>
    <n v="8.3333333333333339"/>
    <x v="7"/>
    <s v="food trucks"/>
    <x v="2411"/>
    <d v="2014-04-30T20:38:02"/>
    <x v="3"/>
    <d v="2014-05-31T17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2.608695652173914"/>
    <n v="35.384615384615387"/>
    <x v="7"/>
    <s v="food trucks"/>
    <x v="2412"/>
    <d v="2015-07-13T10:41:00"/>
    <x v="0"/>
    <d v="2015-08-21T21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79.1044776119403"/>
    <n v="55.833333333333336"/>
    <x v="7"/>
    <s v="food trucks"/>
    <x v="2413"/>
    <d v="2016-06-15T14:42:26"/>
    <x v="2"/>
    <d v="2016-07-15T14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4000"/>
    <n v="5"/>
    <x v="7"/>
    <s v="food trucks"/>
    <x v="2414"/>
    <d v="2015-01-15T11:42:23"/>
    <x v="0"/>
    <d v="2015-03-14T09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5"/>
    <d v="2014-07-11T15:13:07"/>
    <x v="3"/>
    <d v="2014-08-10T15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5000"/>
    <n v="1"/>
    <x v="7"/>
    <s v="food trucks"/>
    <x v="2416"/>
    <d v="2015-01-23T14:34:04"/>
    <x v="0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7"/>
    <d v="2014-12-20T11:43:09"/>
    <x v="0"/>
    <d v="2015-02-18T11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6.7453018792483004"/>
    <n v="69.472222222222229"/>
    <x v="7"/>
    <s v="food trucks"/>
    <x v="2418"/>
    <d v="2014-09-10T18:41:35"/>
    <x v="3"/>
    <d v="2014-11-09T19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6000"/>
    <n v="1"/>
    <x v="7"/>
    <s v="food trucks"/>
    <x v="2419"/>
    <d v="2015-01-22T10:29:56"/>
    <x v="0"/>
    <d v="2015-02-21T10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500"/>
    <n v="1"/>
    <x v="7"/>
    <s v="food trucks"/>
    <x v="2420"/>
    <d v="2015-02-09T11:23:56"/>
    <x v="0"/>
    <d v="2015-03-11T10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7500"/>
    <n v="8"/>
    <x v="7"/>
    <s v="food trucks"/>
    <x v="2421"/>
    <d v="2014-12-01T10:54:50"/>
    <x v="3"/>
    <d v="2014-12-31T10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80.645161290322577"/>
    <n v="34.444444444444443"/>
    <x v="7"/>
    <s v="food trucks"/>
    <x v="2422"/>
    <d v="2014-09-27T15:25:08"/>
    <x v="3"/>
    <d v="2014-10-27T15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3500"/>
    <n v="1"/>
    <x v="7"/>
    <s v="food trucks"/>
    <x v="2423"/>
    <d v="2016-05-12T15:55:49"/>
    <x v="2"/>
    <d v="2016-05-27T16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4"/>
    <d v="2015-06-08T22:04:52"/>
    <x v="0"/>
    <d v="2015-08-07T22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50000"/>
    <n v="1"/>
    <x v="7"/>
    <s v="food trucks"/>
    <x v="2425"/>
    <d v="2016-02-12T01:38:53"/>
    <x v="2"/>
    <d v="2016-03-23T00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35000"/>
    <n v="1"/>
    <x v="7"/>
    <s v="food trucks"/>
    <x v="2426"/>
    <d v="2015-02-10T12:49:11"/>
    <x v="0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69.825436408977552"/>
    <n v="501.25"/>
    <x v="7"/>
    <s v="food trucks"/>
    <x v="2427"/>
    <d v="2016-12-30T15:06:06"/>
    <x v="1"/>
    <d v="2017-02-05T10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42.85714285714286"/>
    <n v="10.5"/>
    <x v="7"/>
    <s v="food trucks"/>
    <x v="2428"/>
    <d v="2016-01-12T21:08:24"/>
    <x v="2"/>
    <d v="2016-02-11T21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50000"/>
    <n v="1"/>
    <x v="7"/>
    <s v="food trucks"/>
    <x v="2429"/>
    <d v="2016-04-28T20:23:33"/>
    <x v="2"/>
    <d v="2016-06-27T20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7000"/>
    <n v="1"/>
    <x v="7"/>
    <s v="food trucks"/>
    <x v="2430"/>
    <d v="2015-02-05T23:14:57"/>
    <x v="0"/>
    <d v="2015-03-07T23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1"/>
    <d v="2016-01-28T15:35:43"/>
    <x v="2"/>
    <d v="2016-02-27T15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769.23076923076928"/>
    <n v="13"/>
    <x v="7"/>
    <s v="food trucks"/>
    <x v="2432"/>
    <d v="2015-06-24T22:27:54"/>
    <x v="0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204.24836601307189"/>
    <n v="306"/>
    <x v="7"/>
    <s v="food trucks"/>
    <x v="2433"/>
    <d v="2015-09-05T00:39:46"/>
    <x v="0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2600"/>
    <n v="22.5"/>
    <x v="7"/>
    <s v="food trucks"/>
    <x v="2434"/>
    <d v="2015-11-30T08:46:10"/>
    <x v="2"/>
    <d v="2016-01-29T08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5"/>
    <d v="2015-01-27T17:09:48"/>
    <x v="0"/>
    <d v="2015-03-17T12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00"/>
    <n v="50"/>
    <x v="7"/>
    <s v="food trucks"/>
    <x v="2436"/>
    <d v="2015-10-08T15:57:42"/>
    <x v="0"/>
    <d v="2015-12-07T16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7"/>
    <d v="2015-09-18T13:38:49"/>
    <x v="0"/>
    <d v="2015-10-18T13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500"/>
    <n v="5"/>
    <x v="7"/>
    <s v="food trucks"/>
    <x v="2438"/>
    <d v="2016-01-14T15:35:13"/>
    <x v="2"/>
    <d v="2016-02-13T15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0.9269558769002596"/>
    <n v="74.22935779816514"/>
    <x v="7"/>
    <s v="small batch"/>
    <x v="2439"/>
    <d v="2015-07-01T21:00:54"/>
    <x v="0"/>
    <d v="2015-07-22T22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0.79401839475947855"/>
    <n v="81.252688172043008"/>
    <x v="7"/>
    <s v="small batch"/>
    <x v="2440"/>
    <d v="2015-02-17T10:00:28"/>
    <x v="0"/>
    <d v="2015-03-19T09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0.49379070532817454"/>
    <n v="130.23469453376205"/>
    <x v="7"/>
    <s v="small batch"/>
    <x v="2441"/>
    <d v="2014-07-16T09:00:22"/>
    <x v="3"/>
    <d v="2014-08-15T09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0.92081031307550643"/>
    <n v="53.409836065573771"/>
    <x v="7"/>
    <s v="small batch"/>
    <x v="2442"/>
    <d v="2016-04-25T12:06:31"/>
    <x v="2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0.57870370370370372"/>
    <n v="75.130434782608702"/>
    <x v="7"/>
    <s v="small batch"/>
    <x v="2443"/>
    <d v="2015-08-26T22:33:41"/>
    <x v="0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0.59530896535301825"/>
    <n v="75.666666666666671"/>
    <x v="7"/>
    <s v="small batch"/>
    <x v="2444"/>
    <d v="2016-10-27T08:27:51"/>
    <x v="2"/>
    <d v="2016-11-26T09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0.23408239700374531"/>
    <n v="31.691394658753708"/>
    <x v="7"/>
    <s v="small batch"/>
    <x v="2445"/>
    <d v="2016-10-11T05:16:33"/>
    <x v="2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0.93023255813953487"/>
    <n v="47.777777777777779"/>
    <x v="7"/>
    <s v="small batch"/>
    <x v="2446"/>
    <d v="2016-08-25T01:35:13"/>
    <x v="2"/>
    <d v="2016-08-30T23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0.92592592592592593"/>
    <n v="90"/>
    <x v="7"/>
    <s v="small batch"/>
    <x v="2447"/>
    <d v="2014-10-30T21:25:15"/>
    <x v="3"/>
    <d v="2014-11-29T22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0.98489628713797672"/>
    <n v="149.31401960784314"/>
    <x v="7"/>
    <s v="small batch"/>
    <x v="2448"/>
    <d v="2014-09-19T19:44:16"/>
    <x v="3"/>
    <d v="2014-10-27T21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0.86617583369423989"/>
    <n v="62.06989247311828"/>
    <x v="7"/>
    <s v="small batch"/>
    <x v="2449"/>
    <d v="2017-02-13T15:48:10"/>
    <x v="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0.74906367041198507"/>
    <n v="53.4"/>
    <x v="7"/>
    <s v="small batch"/>
    <x v="2450"/>
    <d v="2015-11-30T14:15:00"/>
    <x v="0"/>
    <d v="2015-12-29T17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0.64641241111829351"/>
    <n v="69.268656716417908"/>
    <x v="7"/>
    <s v="small batch"/>
    <x v="2451"/>
    <d v="2017-01-03T10:36:49"/>
    <x v="1"/>
    <d v="2017-02-02T10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0.99161378059836813"/>
    <n v="271.50769230769231"/>
    <x v="7"/>
    <s v="small batch"/>
    <x v="2452"/>
    <d v="2017-02-03T22:50:08"/>
    <x v="1"/>
    <d v="2017-03-10T22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0.5494505494505495"/>
    <n v="34.125"/>
    <x v="7"/>
    <s v="small batch"/>
    <x v="2453"/>
    <d v="2016-03-23T12:45:50"/>
    <x v="2"/>
    <d v="2016-04-20T12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0.5528934758569849"/>
    <n v="40.492537313432834"/>
    <x v="7"/>
    <s v="small batch"/>
    <x v="2454"/>
    <d v="2017-01-26T17:03:59"/>
    <x v="1"/>
    <d v="2017-02-25T17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0.97747556311092221"/>
    <n v="189.75806451612902"/>
    <x v="7"/>
    <s v="small batch"/>
    <x v="2455"/>
    <d v="2016-02-23T08:27:36"/>
    <x v="2"/>
    <d v="2016-03-24T07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0.9076057360682519"/>
    <n v="68.862499999999997"/>
    <x v="7"/>
    <s v="small batch"/>
    <x v="2456"/>
    <d v="2016-05-05T14:55:18"/>
    <x v="2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0.97799511002444983"/>
    <n v="108.77659574468085"/>
    <x v="7"/>
    <s v="small batch"/>
    <x v="2457"/>
    <d v="2016-02-07T09:18:05"/>
    <x v="2"/>
    <d v="2016-03-23T08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0.99217929263452787"/>
    <n v="125.98529411764706"/>
    <x v="7"/>
    <s v="small batch"/>
    <x v="2458"/>
    <d v="2016-11-29T22:29:27"/>
    <x v="1"/>
    <d v="2017-01-02T22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0.96339113680154143"/>
    <n v="90.523255813953483"/>
    <x v="4"/>
    <s v="indie rock"/>
    <x v="1837"/>
    <d v="2011-08-28T18:18:17"/>
    <x v="6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0.90327436958976293"/>
    <n v="28.880434782608695"/>
    <x v="4"/>
    <s v="indie rock"/>
    <x v="2459"/>
    <d v="2012-06-28T22:28:16"/>
    <x v="5"/>
    <d v="2012-07-18T22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0.86021505376344087"/>
    <n v="31"/>
    <x v="4"/>
    <s v="indie rock"/>
    <x v="2460"/>
    <d v="2013-03-07T20:40:25"/>
    <x v="4"/>
    <d v="2013-04-16T13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0.90009000900090008"/>
    <n v="51.674418604651166"/>
    <x v="4"/>
    <s v="indie rock"/>
    <x v="2461"/>
    <d v="2015-09-01T15:36:37"/>
    <x v="0"/>
    <d v="2015-09-30T13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0.55511498810467885"/>
    <n v="26.270833333333332"/>
    <x v="4"/>
    <s v="indie rock"/>
    <x v="2462"/>
    <d v="2012-08-24T11:15:48"/>
    <x v="5"/>
    <d v="2012-09-23T11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8T20:27:33"/>
    <x v="4"/>
    <d v="2013-05-08T20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0.84388185654008441"/>
    <n v="27.558139534883722"/>
    <x v="4"/>
    <s v="indie rock"/>
    <x v="2464"/>
    <d v="2012-04-26T14:58:51"/>
    <x v="5"/>
    <d v="2012-05-10T11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0.93268791329733147"/>
    <n v="36.97137931034483"/>
    <x v="4"/>
    <s v="indie rock"/>
    <x v="2465"/>
    <d v="2012-09-21T21:42:01"/>
    <x v="5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0.87976539589442815"/>
    <n v="29.021276595744681"/>
    <x v="4"/>
    <s v="indie rock"/>
    <x v="2466"/>
    <d v="2011-01-14T04:18:49"/>
    <x v="6"/>
    <d v="2011-02-08T04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0.96933038656895809"/>
    <n v="28.65666666666667"/>
    <x v="4"/>
    <s v="indie rock"/>
    <x v="2467"/>
    <d v="2012-04-23T19:47:35"/>
    <x v="5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0.78125"/>
    <n v="37.647058823529413"/>
    <x v="4"/>
    <s v="indie rock"/>
    <x v="2468"/>
    <d v="2011-12-16T17:49:52"/>
    <x v="5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0.73659254254067463"/>
    <n v="97.904038461538462"/>
    <x v="4"/>
    <s v="indie rock"/>
    <x v="2469"/>
    <d v="2010-06-24T20:46:20"/>
    <x v="7"/>
    <d v="2010-09-03T19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1:57:49"/>
    <x v="5"/>
    <d v="2012-11-10T12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0.99996400129595331"/>
    <n v="131.58368421052631"/>
    <x v="4"/>
    <s v="indie rock"/>
    <x v="2471"/>
    <d v="2010-08-26T18:16:16"/>
    <x v="7"/>
    <d v="2010-10-10T18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0.95492742551566079"/>
    <n v="32.320987654320987"/>
    <x v="4"/>
    <s v="indie rock"/>
    <x v="2472"/>
    <d v="2010-05-12T00:54:15"/>
    <x v="7"/>
    <d v="2010-07-10T16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0.95217691447070874"/>
    <n v="61.103999999999999"/>
    <x v="4"/>
    <s v="indie rock"/>
    <x v="2473"/>
    <d v="2014-10-01T01:52:50"/>
    <x v="3"/>
    <d v="2014-11-03T02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0.58365758754863817"/>
    <n v="31.341463414634145"/>
    <x v="4"/>
    <s v="indie rock"/>
    <x v="2474"/>
    <d v="2012-06-28T10:35:45"/>
    <x v="5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0.78431372549019607"/>
    <n v="129.1139240506329"/>
    <x v="4"/>
    <s v="indie rock"/>
    <x v="2475"/>
    <d v="2012-12-14T16:48:33"/>
    <x v="4"/>
    <d v="2013-01-13T16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0.74938176004796042"/>
    <n v="25.020624999999999"/>
    <x v="4"/>
    <s v="indie rock"/>
    <x v="2476"/>
    <d v="2012-07-17T11:26:34"/>
    <x v="5"/>
    <d v="2012-07-27T20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16:28:04"/>
    <x v="0"/>
    <d v="2015-10-10T16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0.88565330215833715"/>
    <n v="47.541473684210523"/>
    <x v="4"/>
    <s v="indie rock"/>
    <x v="2478"/>
    <d v="2012-03-31T09:30:08"/>
    <x v="5"/>
    <d v="2012-04-30T09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0.99900099900099903"/>
    <n v="40.04"/>
    <x v="4"/>
    <s v="indie rock"/>
    <x v="2479"/>
    <d v="2011-06-17T12:46:23"/>
    <x v="6"/>
    <d v="2011-08-01T12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0.87929656274980017"/>
    <n v="65.84210526315789"/>
    <x v="4"/>
    <s v="indie rock"/>
    <x v="2480"/>
    <d v="2012-03-02T12:00:03"/>
    <x v="5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0.83810052896116249"/>
    <n v="46.401222222222216"/>
    <x v="4"/>
    <s v="indie rock"/>
    <x v="2481"/>
    <d v="2011-08-16T16:00:03"/>
    <x v="6"/>
    <d v="2011-09-15T16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0.96852300242130751"/>
    <n v="50.365853658536587"/>
    <x v="4"/>
    <s v="indie rock"/>
    <x v="2482"/>
    <d v="2011-09-07T17:57:59"/>
    <x v="6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0.37641154328732745"/>
    <n v="26.566666666666666"/>
    <x v="4"/>
    <s v="indie rock"/>
    <x v="2483"/>
    <d v="2012-03-23T10:59:36"/>
    <x v="5"/>
    <d v="2012-04-22T10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0.99949358991444337"/>
    <n v="39.493684210526318"/>
    <x v="4"/>
    <s v="indie rock"/>
    <x v="2484"/>
    <d v="2012-04-26T19:59:57"/>
    <x v="5"/>
    <d v="2012-05-26T19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0.93720712277413309"/>
    <n v="49.246153846153845"/>
    <x v="4"/>
    <s v="indie rock"/>
    <x v="2485"/>
    <d v="2011-10-17T09:11:48"/>
    <x v="6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0.74810302447365606"/>
    <n v="62.38"/>
    <x v="4"/>
    <s v="indie rock"/>
    <x v="2486"/>
    <d v="2013-04-09T10:33:59"/>
    <x v="4"/>
    <d v="2013-05-09T10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0.82372322899505768"/>
    <n v="37.9375"/>
    <x v="4"/>
    <s v="indie rock"/>
    <x v="2487"/>
    <d v="2012-04-23T23:27:56"/>
    <x v="5"/>
    <d v="2012-06-22T23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0.96899224806201545"/>
    <n v="51.6"/>
    <x v="4"/>
    <s v="indie rock"/>
    <x v="2488"/>
    <d v="2010-12-30T14:08:34"/>
    <x v="6"/>
    <d v="2011-01-15T19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0.8"/>
    <n v="27.777777777777779"/>
    <x v="4"/>
    <s v="indie rock"/>
    <x v="2489"/>
    <d v="2012-04-25T17:39:48"/>
    <x v="5"/>
    <d v="2012-06-16T03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0.77700077700077697"/>
    <n v="99.382239382239376"/>
    <x v="4"/>
    <s v="indie rock"/>
    <x v="2490"/>
    <d v="2013-03-14T22:02:20"/>
    <x v="4"/>
    <d v="2013-04-28T22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0.9900467302056658"/>
    <n v="38.848205128205123"/>
    <x v="4"/>
    <s v="indie rock"/>
    <x v="2491"/>
    <d v="2012-04-23T09:29:04"/>
    <x v="5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0.78408823606283162"/>
    <n v="45.548809523809524"/>
    <x v="4"/>
    <s v="indie rock"/>
    <x v="2492"/>
    <d v="2012-05-07T16:42:55"/>
    <x v="5"/>
    <d v="2012-06-06T16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17:54:52"/>
    <x v="4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0.88674886828675692"/>
    <n v="80.551071428571419"/>
    <x v="4"/>
    <s v="indie rock"/>
    <x v="2494"/>
    <d v="2011-07-06T15:05:38"/>
    <x v="6"/>
    <d v="2011-08-05T15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0.94696969696969702"/>
    <n v="52.8"/>
    <x v="4"/>
    <s v="indie rock"/>
    <x v="2495"/>
    <d v="2015-01-13T17:13:07"/>
    <x v="0"/>
    <d v="2015-01-27T17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0.49352251696483651"/>
    <n v="47.676470588235297"/>
    <x v="4"/>
    <s v="indie rock"/>
    <x v="2496"/>
    <d v="2012-11-13T09:33:57"/>
    <x v="5"/>
    <d v="2012-12-31T12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0.88235294117647056"/>
    <n v="23.448275862068964"/>
    <x v="4"/>
    <s v="indie rock"/>
    <x v="2497"/>
    <d v="2012-05-24T12:32:55"/>
    <x v="5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9.145907473309606"/>
    <n v="40.142857142857146"/>
    <x v="7"/>
    <s v="restaurants"/>
    <x v="2498"/>
    <d v="2015-08-28T12:38:24"/>
    <x v="0"/>
    <d v="2015-09-27T12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1279.0697674418604"/>
    <n v="17.2"/>
    <x v="7"/>
    <s v="restaurants"/>
    <x v="2499"/>
    <d v="2014-08-07T13:48:38"/>
    <x v="3"/>
    <d v="2014-09-21T13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0"/>
    <d v="2016-05-08T15:35:08"/>
    <x v="2"/>
    <d v="2016-06-07T15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1"/>
    <d v="2014-10-15T18:22:14"/>
    <x v="3"/>
    <d v="2014-11-14T19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2"/>
    <d v="2015-02-11T19:20:16"/>
    <x v="0"/>
    <d v="2015-03-13T18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66.66666666666666"/>
    <n v="15"/>
    <x v="7"/>
    <s v="restaurants"/>
    <x v="2503"/>
    <d v="2015-09-11T01:07:49"/>
    <x v="0"/>
    <d v="2015-10-03T15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4"/>
    <d v="2015-04-10T19:45:04"/>
    <x v="0"/>
    <d v="2015-05-10T19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5"/>
    <d v="2014-07-15T16:50:34"/>
    <x v="3"/>
    <d v="2014-08-14T16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95"/>
    <n v="35.714285714285715"/>
    <x v="7"/>
    <s v="restaurants"/>
    <x v="2506"/>
    <d v="2015-02-23T13:25:49"/>
    <x v="0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666.66666666666663"/>
    <n v="37.5"/>
    <x v="7"/>
    <s v="restaurants"/>
    <x v="2507"/>
    <d v="2015-03-15T17:56:12"/>
    <x v="0"/>
    <d v="2015-05-14T17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08"/>
    <d v="2016-01-02T04:43:33"/>
    <x v="2"/>
    <d v="2016-02-01T04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09"/>
    <d v="2014-11-28T15:02:41"/>
    <x v="3"/>
    <d v="2014-12-13T15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0"/>
    <d v="2016-12-27T18:09:49"/>
    <x v="1"/>
    <d v="2017-02-25T18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57.142857142857146"/>
    <n v="52.5"/>
    <x v="7"/>
    <s v="restaurants"/>
    <x v="2511"/>
    <d v="2014-08-03T03:21:17"/>
    <x v="3"/>
    <d v="2014-08-20T03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5.376344086021505"/>
    <n v="77.5"/>
    <x v="7"/>
    <s v="restaurants"/>
    <x v="2512"/>
    <d v="2015-01-23T14:09:13"/>
    <x v="0"/>
    <d v="2015-02-22T14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3"/>
    <d v="2014-10-30T09:40:52"/>
    <x v="3"/>
    <d v="2014-11-29T10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.186757215619695"/>
    <n v="53.545454545454547"/>
    <x v="7"/>
    <s v="restaurants"/>
    <x v="2514"/>
    <d v="2015-02-17T13:15:30"/>
    <x v="0"/>
    <d v="2015-03-19T12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5"/>
    <d v="2014-10-14T10:20:28"/>
    <x v="3"/>
    <d v="2014-11-13T11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2307.6923076923076"/>
    <n v="16.25"/>
    <x v="7"/>
    <s v="restaurants"/>
    <x v="2516"/>
    <d v="2014-06-18T21:43:24"/>
    <x v="3"/>
    <d v="2014-07-18T21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e v="#DIV/0!"/>
    <e v="#DIV/0!"/>
    <x v="7"/>
    <s v="restaurants"/>
    <x v="2517"/>
    <d v="2016-08-30T08:24:45"/>
    <x v="2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0.91334276877303"/>
    <n v="103.68174242424243"/>
    <x v="4"/>
    <s v="classical music"/>
    <x v="2518"/>
    <d v="2015-09-22T17:13:41"/>
    <x v="0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07:46:00"/>
    <x v="2"/>
    <d v="2016-04-22T08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0.63920454545454541"/>
    <n v="54.153846153846153"/>
    <x v="4"/>
    <s v="classical music"/>
    <x v="2520"/>
    <d v="2014-10-18T17:24:52"/>
    <x v="3"/>
    <d v="2014-11-17T18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0.98425196850393704"/>
    <n v="177.2093023255814"/>
    <x v="4"/>
    <s v="classical music"/>
    <x v="2521"/>
    <d v="2014-11-18T13:22:37"/>
    <x v="3"/>
    <d v="2014-12-20T22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0.99676052828308004"/>
    <n v="100.325"/>
    <x v="4"/>
    <s v="classical music"/>
    <x v="2522"/>
    <d v="2012-05-29T14:16:11"/>
    <x v="5"/>
    <d v="2012-06-28T14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0.88534749889331565"/>
    <n v="136.90909090909091"/>
    <x v="4"/>
    <s v="classical music"/>
    <x v="2523"/>
    <d v="2014-11-09T20:11:14"/>
    <x v="3"/>
    <d v="2014-12-07T22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0.97919216646266827"/>
    <n v="57.535211267605632"/>
    <x v="4"/>
    <s v="classical music"/>
    <x v="2524"/>
    <d v="2013-09-29T12:01:31"/>
    <x v="4"/>
    <d v="2013-10-17T21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0.93240310583474562"/>
    <n v="52.962839506172834"/>
    <x v="4"/>
    <s v="classical music"/>
    <x v="2525"/>
    <d v="2015-08-01T14:01:43"/>
    <x v="0"/>
    <d v="2015-08-20T05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0.95892600287677798"/>
    <n v="82.328947368421055"/>
    <x v="4"/>
    <s v="classical music"/>
    <x v="2526"/>
    <d v="2012-02-08T19:56:15"/>
    <x v="5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14:45:05"/>
    <x v="0"/>
    <d v="2015-04-19T22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0.99601593625498008"/>
    <n v="74.06557377049181"/>
    <x v="4"/>
    <s v="classical music"/>
    <x v="2528"/>
    <d v="2015-07-23T10:19:14"/>
    <x v="0"/>
    <d v="2015-08-14T21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0.79286422200198214"/>
    <n v="84.083333333333329"/>
    <x v="4"/>
    <s v="classical music"/>
    <x v="2529"/>
    <d v="2012-07-17T14:22:46"/>
    <x v="5"/>
    <d v="2012-08-16T14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0.90361445783132532"/>
    <n v="61.029411764705884"/>
    <x v="4"/>
    <s v="classical music"/>
    <x v="2530"/>
    <d v="2013-01-30T12:01:51"/>
    <x v="4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0.95238095238095233"/>
    <n v="150"/>
    <x v="4"/>
    <s v="classical music"/>
    <x v="2531"/>
    <d v="2009-11-10T10:48:32"/>
    <x v="7"/>
    <d v="2010-01-01T00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0.96362322331968198"/>
    <n v="266.08974358974359"/>
    <x v="4"/>
    <s v="classical music"/>
    <x v="2532"/>
    <d v="2014-10-31T12:59:05"/>
    <x v="3"/>
    <d v="2014-12-01T13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0.86206896551724133"/>
    <n v="7.25"/>
    <x v="4"/>
    <s v="classical music"/>
    <x v="2533"/>
    <d v="2013-07-08T20:32:46"/>
    <x v="4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0.90909090909090906"/>
    <n v="100"/>
    <x v="4"/>
    <s v="classical music"/>
    <x v="2534"/>
    <d v="2011-06-02T09:34:15"/>
    <x v="6"/>
    <d v="2011-08-01T09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x v="4"/>
    <s v="classical music"/>
    <x v="2535"/>
    <d v="2013-01-24T06:14:21"/>
    <x v="4"/>
    <d v="2013-02-23T22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0.99750623441396513"/>
    <n v="169.91525423728814"/>
    <x v="4"/>
    <s v="classical music"/>
    <x v="2536"/>
    <d v="2014-12-04T15:39:12"/>
    <x v="0"/>
    <d v="2015-02-02T15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0.96711798839458418"/>
    <n v="95.740740740740748"/>
    <x v="4"/>
    <s v="classical music"/>
    <x v="2537"/>
    <d v="2011-08-30T10:12:01"/>
    <x v="6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0.93432995194874535"/>
    <n v="59.460317460317462"/>
    <x v="4"/>
    <s v="classical music"/>
    <x v="2538"/>
    <d v="2013-07-28T04:46:58"/>
    <x v="4"/>
    <d v="2013-09-26T04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0.96551724137931039"/>
    <n v="55.769230769230766"/>
    <x v="4"/>
    <s v="classical music"/>
    <x v="2539"/>
    <d v="2013-08-23T04:14:17"/>
    <x v="4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0.63938618925831203"/>
    <n v="30.076923076923077"/>
    <x v="4"/>
    <s v="classical music"/>
    <x v="2540"/>
    <d v="2010-12-01T20:34:58"/>
    <x v="6"/>
    <d v="2011-01-01T21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0.99186669311644515"/>
    <n v="88.438596491228068"/>
    <x v="4"/>
    <s v="classical music"/>
    <x v="2541"/>
    <d v="2012-06-08T06:29:29"/>
    <x v="5"/>
    <d v="2012-07-08T06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0.51203277009728621"/>
    <n v="64.032786885245898"/>
    <x v="4"/>
    <s v="classical music"/>
    <x v="2542"/>
    <d v="2015-01-22T21:18:58"/>
    <x v="0"/>
    <d v="2015-02-26T18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0.8951406649616368"/>
    <n v="60.153846153846153"/>
    <x v="4"/>
    <s v="classical music"/>
    <x v="2543"/>
    <d v="2013-09-07T14:36:19"/>
    <x v="4"/>
    <d v="2013-10-04T23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0.83434466019417475"/>
    <n v="49.194029850746269"/>
    <x v="4"/>
    <s v="classical music"/>
    <x v="2544"/>
    <d v="2012-03-05T12:33:23"/>
    <x v="5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0.98183603338242509"/>
    <n v="165.16216216216216"/>
    <x v="4"/>
    <s v="classical music"/>
    <x v="2545"/>
    <d v="2016-09-05T09:00:37"/>
    <x v="2"/>
    <d v="2016-09-29T22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0.97273853779429986"/>
    <n v="43.621621621621621"/>
    <x v="4"/>
    <s v="classical music"/>
    <x v="2546"/>
    <d v="2013-04-26T12:11:10"/>
    <x v="4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0.99160945842868042"/>
    <n v="43.7"/>
    <x v="4"/>
    <s v="classical music"/>
    <x v="2547"/>
    <d v="2015-08-12T09:13:26"/>
    <x v="0"/>
    <d v="2015-10-07T21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0.97338100913786252"/>
    <n v="67.419642857142861"/>
    <x v="4"/>
    <s v="classical music"/>
    <x v="2548"/>
    <d v="2012-02-22T00:03:05"/>
    <x v="5"/>
    <d v="2012-03-21T14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0.93896713615023475"/>
    <n v="177.5"/>
    <x v="4"/>
    <s v="classical music"/>
    <x v="2549"/>
    <d v="2017-02-03T13:26:21"/>
    <x v="1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0.64294899271324479"/>
    <n v="38.883333333333333"/>
    <x v="4"/>
    <s v="classical music"/>
    <x v="2550"/>
    <d v="2012-07-22T22:46:47"/>
    <x v="5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0.81433224755700329"/>
    <n v="54.985074626865675"/>
    <x v="4"/>
    <s v="classical music"/>
    <x v="2551"/>
    <d v="2015-04-30T19:52:43"/>
    <x v="0"/>
    <d v="2015-05-31T21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0.9315323707498836"/>
    <n v="61.342857142857142"/>
    <x v="4"/>
    <s v="classical music"/>
    <x v="2552"/>
    <d v="2012-04-27T09:43:13"/>
    <x v="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0.94783715012722647"/>
    <n v="23.117647058823529"/>
    <x v="4"/>
    <s v="classical music"/>
    <x v="2553"/>
    <d v="2012-11-09T17:47:37"/>
    <x v="5"/>
    <d v="2012-12-24T17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0.84427767354596628"/>
    <n v="29.611111111111111"/>
    <x v="4"/>
    <s v="classical music"/>
    <x v="2554"/>
    <d v="2014-04-15T11:53:06"/>
    <x v="3"/>
    <d v="2014-05-15T11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0.91844232182218954"/>
    <n v="75.611111111111114"/>
    <x v="4"/>
    <s v="classical music"/>
    <x v="2555"/>
    <d v="2015-03-30T14:38:26"/>
    <x v="0"/>
    <d v="2015-05-01T07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0.898876404494382"/>
    <n v="35.6"/>
    <x v="4"/>
    <s v="classical music"/>
    <x v="2556"/>
    <d v="2011-10-13T14:58:04"/>
    <x v="6"/>
    <d v="2011-11-15T13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0.99900099900099903"/>
    <n v="143"/>
    <x v="4"/>
    <s v="classical music"/>
    <x v="2557"/>
    <d v="2015-02-04T16:49:34"/>
    <x v="0"/>
    <d v="2015-03-06T16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58"/>
    <d v="2015-09-13T06:41:29"/>
    <x v="0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33.33333333333334"/>
    <n v="25"/>
    <x v="7"/>
    <s v="food trucks"/>
    <x v="2559"/>
    <d v="2016-08-12T06:35:39"/>
    <x v="2"/>
    <d v="2016-10-11T06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0"/>
    <d v="2015-05-30T21:20:51"/>
    <x v="0"/>
    <d v="2015-07-29T21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1"/>
    <d v="2014-07-01T18:58:19"/>
    <x v="3"/>
    <d v="2014-07-31T18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00"/>
    <n v="100"/>
    <x v="7"/>
    <s v="food trucks"/>
    <x v="2562"/>
    <d v="2016-03-11T09:36:29"/>
    <x v="2"/>
    <d v="2016-05-09T14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3"/>
    <d v="2014-07-22T17:32:28"/>
    <x v="3"/>
    <d v="2014-08-21T17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375"/>
    <n v="60"/>
    <x v="7"/>
    <s v="food trucks"/>
    <x v="2564"/>
    <d v="2015-03-24T15:05:38"/>
    <x v="0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200"/>
    <n v="50"/>
    <x v="7"/>
    <s v="food trucks"/>
    <x v="2565"/>
    <d v="2016-08-02T09:59:54"/>
    <x v="2"/>
    <d v="2016-09-01T09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44.827586206896555"/>
    <n v="72.5"/>
    <x v="7"/>
    <s v="food trucks"/>
    <x v="2566"/>
    <d v="2015-08-17T20:31:52"/>
    <x v="0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18.64406779661017"/>
    <n v="29.5"/>
    <x v="7"/>
    <s v="food trucks"/>
    <x v="2567"/>
    <d v="2017-01-09T15:40:35"/>
    <x v="1"/>
    <d v="2017-02-08T15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400"/>
    <n v="62.5"/>
    <x v="7"/>
    <s v="food trucks"/>
    <x v="2568"/>
    <d v="2016-03-20T02:12:01"/>
    <x v="2"/>
    <d v="2016-05-19T02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69"/>
    <d v="2015-03-13T20:51:57"/>
    <x v="0"/>
    <d v="2015-04-12T20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0"/>
    <d v="2014-07-09T08:12:29"/>
    <x v="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1"/>
    <d v="2016-04-27T13:49:05"/>
    <x v="2"/>
    <d v="2016-05-18T13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2"/>
    <d v="2014-12-12T20:36:34"/>
    <x v="0"/>
    <d v="2015-01-11T20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3"/>
    <d v="2015-02-24T18:14:07"/>
    <x v="0"/>
    <d v="2015-04-10T17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4"/>
    <d v="2014-07-10T13:41:37"/>
    <x v="3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5"/>
    <d v="2015-08-21T18:32:59"/>
    <x v="0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722.02166064981952"/>
    <n v="23.083333333333332"/>
    <x v="7"/>
    <s v="food trucks"/>
    <x v="2576"/>
    <d v="2014-07-17T13:55:03"/>
    <x v="3"/>
    <d v="2014-09-15T13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66.66666666666666"/>
    <n v="25.5"/>
    <x v="7"/>
    <s v="food trucks"/>
    <x v="2577"/>
    <d v="2015-04-16T01:50:03"/>
    <x v="0"/>
    <d v="2015-05-15T21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9.433962264150944"/>
    <n v="48.18181818181818"/>
    <x v="7"/>
    <s v="food trucks"/>
    <x v="2578"/>
    <d v="2015-10-17T09:04:58"/>
    <x v="0"/>
    <d v="2015-11-16T10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90000"/>
    <n v="1"/>
    <x v="7"/>
    <s v="food trucks"/>
    <x v="2579"/>
    <d v="2016-09-29T17:43:54"/>
    <x v="2"/>
    <d v="2016-10-29T17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200"/>
    <n v="1"/>
    <x v="7"/>
    <s v="food trucks"/>
    <x v="2580"/>
    <d v="2015-01-15T12:28:00"/>
    <x v="0"/>
    <d v="2015-03-16T11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1"/>
    <d v="2015-05-15T22:09:29"/>
    <x v="0"/>
    <d v="2015-06-14T22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600"/>
    <n v="50"/>
    <x v="7"/>
    <s v="food trucks"/>
    <x v="2582"/>
    <d v="2014-06-05T17:07:12"/>
    <x v="3"/>
    <d v="2014-07-05T17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600"/>
    <n v="5"/>
    <x v="7"/>
    <s v="food trucks"/>
    <x v="2583"/>
    <d v="2015-11-25T01:55:36"/>
    <x v="0"/>
    <d v="2015-12-25T01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41.084634346754314"/>
    <n v="202.83333333333334"/>
    <x v="7"/>
    <s v="food trucks"/>
    <x v="2584"/>
    <d v="2015-11-30T10:12:33"/>
    <x v="0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25.751072961373392"/>
    <n v="29.125"/>
    <x v="7"/>
    <s v="food trucks"/>
    <x v="2585"/>
    <d v="2015-02-07T10:13:46"/>
    <x v="0"/>
    <d v="2015-03-31T07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0000"/>
    <n v="5"/>
    <x v="7"/>
    <s v="food trucks"/>
    <x v="2586"/>
    <d v="2016-02-22T06:52:07"/>
    <x v="2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87"/>
    <d v="2016-01-19T08:08:17"/>
    <x v="2"/>
    <d v="2016-01-26T08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57.692307692307693"/>
    <n v="13"/>
    <x v="7"/>
    <s v="food trucks"/>
    <x v="2588"/>
    <d v="2016-01-13T15:45:24"/>
    <x v="2"/>
    <d v="2016-03-13T14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600"/>
    <n v="50"/>
    <x v="7"/>
    <s v="food trucks"/>
    <x v="2589"/>
    <d v="2014-09-05T13:13:41"/>
    <x v="3"/>
    <d v="2014-10-05T13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0"/>
    <d v="2015-03-26T14:17:06"/>
    <x v="0"/>
    <d v="2015-04-25T14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80000"/>
    <n v="1"/>
    <x v="7"/>
    <s v="food trucks"/>
    <x v="2591"/>
    <d v="2014-07-08T17:13:48"/>
    <x v="3"/>
    <d v="2014-08-07T17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8.2191780821917817"/>
    <n v="96.05263157894737"/>
    <x v="7"/>
    <s v="food trucks"/>
    <x v="2592"/>
    <d v="2017-01-24T23:51:40"/>
    <x v="1"/>
    <d v="2017-02-23T23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4.2393410852713176"/>
    <n v="305.77777777777777"/>
    <x v="7"/>
    <s v="food trucks"/>
    <x v="2593"/>
    <d v="2014-07-08T09:56:49"/>
    <x v="3"/>
    <d v="2014-08-07T09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17.647058823529413"/>
    <n v="12.142857142857142"/>
    <x v="7"/>
    <s v="food trucks"/>
    <x v="2594"/>
    <d v="2016-05-20T02:11:57"/>
    <x v="2"/>
    <d v="2016-06-19T02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2.5641025641025643"/>
    <n v="83.571428571428569"/>
    <x v="7"/>
    <s v="food trucks"/>
    <x v="2595"/>
    <d v="2015-08-24T14:10:01"/>
    <x v="0"/>
    <d v="2015-09-23T14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00.45555555555555"/>
    <n v="18"/>
    <x v="7"/>
    <s v="food trucks"/>
    <x v="2596"/>
    <d v="2014-06-19T12:05:47"/>
    <x v="3"/>
    <d v="2014-08-03T12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14.425851125216388"/>
    <n v="115.53333333333333"/>
    <x v="7"/>
    <s v="food trucks"/>
    <x v="2597"/>
    <d v="2016-01-25T15:36:40"/>
    <x v="2"/>
    <d v="2016-03-25T14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0.15119443604475355"/>
    <n v="21.900662251655628"/>
    <x v="2"/>
    <s v="space exploration"/>
    <x v="2598"/>
    <d v="2012-08-29T15:39:09"/>
    <x v="5"/>
    <d v="2012-09-12T21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0.30666223710101964"/>
    <n v="80.022494887525568"/>
    <x v="2"/>
    <s v="space exploration"/>
    <x v="2599"/>
    <d v="2014-10-03T11:56:08"/>
    <x v="3"/>
    <d v="2014-11-12T15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0.98536036036036034"/>
    <n v="35.520000000000003"/>
    <x v="2"/>
    <s v="space exploration"/>
    <x v="2600"/>
    <d v="2013-12-09T15:54:14"/>
    <x v="4"/>
    <d v="2013-12-23T15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x v="2"/>
    <s v="space exploration"/>
    <x v="2601"/>
    <d v="2012-03-29T19:13:43"/>
    <x v="5"/>
    <d v="2012-04-28T19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x v="2"/>
    <s v="space exploration"/>
    <x v="2602"/>
    <d v="2016-05-18T06:59:50"/>
    <x v="2"/>
    <d v="2016-06-17T06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0.90864034363125723"/>
    <n v="31.444155844155844"/>
    <x v="2"/>
    <s v="space exploration"/>
    <x v="2603"/>
    <d v="2014-03-28T11:06:22"/>
    <x v="3"/>
    <d v="2014-04-29T11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0.2452783909737552"/>
    <n v="81.949748743718587"/>
    <x v="2"/>
    <s v="space exploration"/>
    <x v="2604"/>
    <d v="2015-06-29T14:59:32"/>
    <x v="0"/>
    <d v="2015-08-11T20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0.44657809534442333"/>
    <n v="58.92763157894737"/>
    <x v="2"/>
    <s v="space exploration"/>
    <x v="2605"/>
    <d v="2017-02-01T13:14:28"/>
    <x v="1"/>
    <d v="2017-03-14T18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x v="2"/>
    <s v="space exploration"/>
    <x v="2606"/>
    <d v="2012-06-14T23:42:31"/>
    <x v="5"/>
    <d v="2012-07-14T23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x v="2"/>
    <s v="space exploration"/>
    <x v="2607"/>
    <d v="2016-07-13T15:08:45"/>
    <x v="2"/>
    <d v="2016-08-22T00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x v="2"/>
    <s v="space exploration"/>
    <x v="2608"/>
    <d v="2016-11-30T02:03:34"/>
    <x v="1"/>
    <d v="2017-01-02T16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x v="2"/>
    <s v="space exploration"/>
    <x v="2609"/>
    <d v="2014-12-08T21:26:10"/>
    <x v="0"/>
    <d v="2015-01-08T21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0.98996832101372756"/>
    <n v="270.57142857142856"/>
    <x v="2"/>
    <s v="space exploration"/>
    <x v="2610"/>
    <d v="2012-08-22T13:38:14"/>
    <x v="5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0.98039215686274506"/>
    <n v="107.1"/>
    <x v="2"/>
    <s v="space exploration"/>
    <x v="2611"/>
    <d v="2014-04-01T11:00:12"/>
    <x v="3"/>
    <d v="2014-04-29T23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0.58904916102443328"/>
    <n v="47.180555555555557"/>
    <x v="2"/>
    <s v="space exploration"/>
    <x v="2612"/>
    <d v="2016-03-24T05:56:04"/>
    <x v="2"/>
    <d v="2016-04-30T06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x v="2"/>
    <s v="space exploration"/>
    <x v="2613"/>
    <d v="2015-07-26T17:52:09"/>
    <x v="0"/>
    <d v="2015-08-25T17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0.11394712853236098"/>
    <n v="27.59748427672956"/>
    <x v="2"/>
    <s v="space exploration"/>
    <x v="2614"/>
    <d v="2014-09-20T14:59:11"/>
    <x v="3"/>
    <d v="2014-10-20T14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0.94888663967611331"/>
    <n v="205.2987012987013"/>
    <x v="2"/>
    <s v="space exploration"/>
    <x v="2615"/>
    <d v="2015-10-02T13:01:01"/>
    <x v="0"/>
    <d v="2015-12-01T14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0.53078556263269638"/>
    <n v="35.547169811320757"/>
    <x v="2"/>
    <s v="space exploration"/>
    <x v="2616"/>
    <d v="2015-09-26T15:13:24"/>
    <x v="0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0.69612525970826999"/>
    <n v="74.639488409272587"/>
    <x v="2"/>
    <s v="space exploration"/>
    <x v="2617"/>
    <d v="2015-09-03T22:00:42"/>
    <x v="0"/>
    <d v="2015-10-10T19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0.6854949273375377"/>
    <n v="47.058064516129029"/>
    <x v="2"/>
    <s v="space exploration"/>
    <x v="2618"/>
    <d v="2015-04-21T11:56:28"/>
    <x v="0"/>
    <d v="2015-05-21T11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0.76228808391267233"/>
    <n v="26.591351351351353"/>
    <x v="2"/>
    <s v="space exploration"/>
    <x v="2619"/>
    <d v="2016-11-15T11:50:16"/>
    <x v="2"/>
    <d v="2016-12-30T11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0.8771929824561403"/>
    <n v="36.774193548387096"/>
    <x v="2"/>
    <s v="space exploration"/>
    <x v="2620"/>
    <d v="2016-11-18T00:09:26"/>
    <x v="2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x v="2"/>
    <s v="space exploration"/>
    <x v="2621"/>
    <d v="2012-08-23T04:07:02"/>
    <x v="5"/>
    <d v="2012-09-13T04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0.10460251046025104"/>
    <n v="27.576923076923077"/>
    <x v="2"/>
    <s v="space exploration"/>
    <x v="2622"/>
    <d v="2016-10-15T13:26:48"/>
    <x v="2"/>
    <d v="2016-11-09T14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0.8928571428571429"/>
    <n v="56"/>
    <x v="2"/>
    <s v="space exploration"/>
    <x v="2623"/>
    <d v="2015-05-04T09:04:29"/>
    <x v="0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0.15463917525773196"/>
    <n v="21.555555555555557"/>
    <x v="2"/>
    <s v="space exploration"/>
    <x v="2624"/>
    <d v="2015-10-27T13:54:21"/>
    <x v="0"/>
    <d v="2015-11-26T14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0.90604751619870405"/>
    <n v="44.095238095238095"/>
    <x v="2"/>
    <s v="space exploration"/>
    <x v="2625"/>
    <d v="2014-11-10T17:11:07"/>
    <x v="3"/>
    <d v="2014-11-30T17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0.78284014404258651"/>
    <n v="63.87"/>
    <x v="2"/>
    <s v="space exploration"/>
    <x v="2626"/>
    <d v="2015-04-14T06:55:22"/>
    <x v="0"/>
    <d v="2015-05-14T06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0.6333122229259025"/>
    <n v="38.987654320987652"/>
    <x v="2"/>
    <s v="space exploration"/>
    <x v="2627"/>
    <d v="2016-06-02T20:31:52"/>
    <x v="2"/>
    <d v="2016-06-30T04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x v="2"/>
    <s v="space exploration"/>
    <x v="2628"/>
    <d v="2015-08-01T22:03:47"/>
    <x v="0"/>
    <d v="2015-08-29T22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0.72987721691678031"/>
    <n v="34.904761904761905"/>
    <x v="2"/>
    <s v="space exploration"/>
    <x v="2629"/>
    <d v="2016-05-03T19:28:59"/>
    <x v="2"/>
    <d v="2016-05-28T19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0.28199199142744347"/>
    <n v="89.100502512562812"/>
    <x v="2"/>
    <s v="space exploration"/>
    <x v="2630"/>
    <d v="2014-01-28T13:45:32"/>
    <x v="3"/>
    <d v="2014-02-27T17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0.94320486815415816"/>
    <n v="39.44"/>
    <x v="2"/>
    <s v="space exploration"/>
    <x v="2631"/>
    <d v="2016-08-30T09:45:21"/>
    <x v="2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16:49:21"/>
    <x v="0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0.53390282968499736"/>
    <n v="37.46"/>
    <x v="2"/>
    <s v="space exploration"/>
    <x v="2633"/>
    <d v="2016-09-23T08:45:14"/>
    <x v="2"/>
    <d v="2016-10-15T19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0.60168471720818295"/>
    <n v="31.96153846153846"/>
    <x v="2"/>
    <s v="space exploration"/>
    <x v="2634"/>
    <d v="2016-09-26T07:11:15"/>
    <x v="2"/>
    <d v="2016-10-12T07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0.98300283286118983"/>
    <n v="25.214285714285715"/>
    <x v="2"/>
    <s v="space exploration"/>
    <x v="2635"/>
    <d v="2014-12-16T15:54:55"/>
    <x v="0"/>
    <d v="2015-01-15T15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0.6097560975609756"/>
    <n v="10.040816326530612"/>
    <x v="2"/>
    <s v="space exploration"/>
    <x v="2636"/>
    <d v="2015-01-20T14:45:48"/>
    <x v="0"/>
    <d v="2015-02-19T14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0.94637223974763407"/>
    <n v="45.94202898550725"/>
    <x v="2"/>
    <s v="space exploration"/>
    <x v="2637"/>
    <d v="2015-04-08T21:51:14"/>
    <x v="0"/>
    <d v="2015-06-07T21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00"/>
    <n v="15"/>
    <x v="2"/>
    <s v="space exploration"/>
    <x v="2638"/>
    <d v="2014-08-29T13:51:03"/>
    <x v="3"/>
    <d v="2014-09-15T14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39"/>
    <d v="2016-06-14T23:55:08"/>
    <x v="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x v="2"/>
    <s v="space exploration"/>
    <x v="323"/>
    <d v="2016-11-15T07:58:35"/>
    <x v="2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48.709206039941549"/>
    <n v="39.480769230769234"/>
    <x v="2"/>
    <s v="space exploration"/>
    <x v="2640"/>
    <d v="2017-02-08T13:00:35"/>
    <x v="1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9.5238095238095237"/>
    <n v="91.304347826086953"/>
    <x v="2"/>
    <s v="space exploration"/>
    <x v="2641"/>
    <d v="2014-10-09T14:13:23"/>
    <x v="3"/>
    <d v="2014-11-08T15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x v="2"/>
    <s v="space exploration"/>
    <x v="2642"/>
    <d v="2015-08-10T01:31:09"/>
    <x v="0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69.444444444444443"/>
    <n v="12"/>
    <x v="2"/>
    <s v="space exploration"/>
    <x v="2643"/>
    <d v="2015-07-15T00:16:59"/>
    <x v="0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13.20754716981132"/>
    <n v="17.666666666666668"/>
    <x v="2"/>
    <s v="space exploration"/>
    <x v="2644"/>
    <d v="2016-02-08T11:09:20"/>
    <x v="2"/>
    <d v="2016-03-09T11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1008.0645161290323"/>
    <n v="41.333333333333336"/>
    <x v="2"/>
    <s v="space exploration"/>
    <x v="2645"/>
    <d v="2015-12-03T17:55:41"/>
    <x v="2"/>
    <d v="2016-02-01T17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67.5977653631285"/>
    <n v="71.599999999999994"/>
    <x v="2"/>
    <s v="space exploration"/>
    <x v="2646"/>
    <d v="2016-11-21T08:59:03"/>
    <x v="2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53.506592776609978"/>
    <n v="307.8235294117647"/>
    <x v="2"/>
    <s v="space exploration"/>
    <x v="2647"/>
    <d v="2015-11-19T13:20:09"/>
    <x v="0"/>
    <d v="2015-12-17T13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12.99435028248588"/>
    <n v="80.454545454545453"/>
    <x v="2"/>
    <s v="space exploration"/>
    <x v="2648"/>
    <d v="2014-11-09T21:48:45"/>
    <x v="3"/>
    <d v="2014-12-09T21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8.6793737236215112"/>
    <n v="83.942857142857136"/>
    <x v="2"/>
    <s v="space exploration"/>
    <x v="2649"/>
    <d v="2014-05-12T09:38:47"/>
    <x v="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1960.7843137254902"/>
    <n v="8.5"/>
    <x v="2"/>
    <s v="space exploration"/>
    <x v="2650"/>
    <d v="2015-02-20T08:25:26"/>
    <x v="0"/>
    <d v="2015-04-21T07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4.7543581616481774"/>
    <n v="73.372093023255815"/>
    <x v="2"/>
    <s v="space exploration"/>
    <x v="2651"/>
    <d v="2016-01-12T14:47:27"/>
    <x v="2"/>
    <d v="2016-02-09T14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8.7438064704167875"/>
    <n v="112.86184210526316"/>
    <x v="2"/>
    <s v="space exploration"/>
    <x v="2652"/>
    <d v="2017-02-01T10:31:28"/>
    <x v="1"/>
    <d v="2017-03-12T13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5.336767839925427"/>
    <n v="95.277627118644077"/>
    <x v="2"/>
    <s v="space exploration"/>
    <x v="2653"/>
    <d v="2016-06-30T16:17:33"/>
    <x v="2"/>
    <d v="2016-08-02T19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1076.9230769230769"/>
    <n v="22.75"/>
    <x v="2"/>
    <s v="space exploration"/>
    <x v="2654"/>
    <d v="2016-06-30T15:13:14"/>
    <x v="2"/>
    <d v="2016-07-30T15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6.759189797449359"/>
    <n v="133.30000000000001"/>
    <x v="2"/>
    <s v="space exploration"/>
    <x v="2655"/>
    <d v="2015-03-18T19:40:10"/>
    <x v="0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1052.6315789473683"/>
    <n v="3.8"/>
    <x v="2"/>
    <s v="space exploration"/>
    <x v="2656"/>
    <d v="2015-09-25T11:06:58"/>
    <x v="0"/>
    <d v="2015-11-24T12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0.97181729834791064"/>
    <n v="85.75"/>
    <x v="2"/>
    <s v="makerspaces"/>
    <x v="2657"/>
    <d v="2013-09-25T17:00:10"/>
    <x v="4"/>
    <d v="2013-10-25T17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0.93632958801498123"/>
    <n v="267"/>
    <x v="2"/>
    <s v="makerspaces"/>
    <x v="2658"/>
    <d v="2015-07-22T11:55:13"/>
    <x v="0"/>
    <d v="2015-08-21T11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0.95605722002461846"/>
    <n v="373.55803571428572"/>
    <x v="2"/>
    <s v="makerspaces"/>
    <x v="2659"/>
    <d v="2015-08-06T08:56:47"/>
    <x v="0"/>
    <d v="2015-09-04T09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0.96685082872928174"/>
    <n v="174.03846153846155"/>
    <x v="2"/>
    <s v="makerspaces"/>
    <x v="2660"/>
    <d v="2015-11-04T18:36:37"/>
    <x v="0"/>
    <d v="2015-12-09T00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0.81206496519721583"/>
    <n v="93.695652173913047"/>
    <x v="2"/>
    <s v="makerspaces"/>
    <x v="2661"/>
    <d v="2015-03-20T15:29:34"/>
    <x v="0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0.6277657002632222"/>
    <n v="77.327718446601949"/>
    <x v="2"/>
    <s v="makerspaces"/>
    <x v="2662"/>
    <d v="2015-08-19T12:20:39"/>
    <x v="0"/>
    <d v="2015-09-25T15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0.90361445783132532"/>
    <n v="92.222222222222229"/>
    <x v="2"/>
    <s v="makerspaces"/>
    <x v="2663"/>
    <d v="2016-01-11T16:13:36"/>
    <x v="2"/>
    <d v="2016-02-10T16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0.58582308142940831"/>
    <n v="60.964285714285715"/>
    <x v="2"/>
    <s v="makerspaces"/>
    <x v="2664"/>
    <d v="2015-09-28T08:07:45"/>
    <x v="0"/>
    <d v="2015-11-09T08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0.79920079920079923"/>
    <n v="91"/>
    <x v="2"/>
    <s v="makerspaces"/>
    <x v="2665"/>
    <d v="2015-11-10T18:51:36"/>
    <x v="2"/>
    <d v="2016-01-09T18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15.586372745490982"/>
    <n v="41.583333333333336"/>
    <x v="2"/>
    <s v="makerspaces"/>
    <x v="2666"/>
    <d v="2014-06-30T18:29:40"/>
    <x v="3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8.8152327221438647"/>
    <n v="33.761904761904759"/>
    <x v="2"/>
    <s v="makerspaces"/>
    <x v="2667"/>
    <d v="2014-11-19T11:58:36"/>
    <x v="3"/>
    <d v="2014-12-19T13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.0129557095510697"/>
    <n v="70.61702127659575"/>
    <x v="2"/>
    <s v="makerspaces"/>
    <x v="2668"/>
    <d v="2015-12-06T15:13:10"/>
    <x v="0"/>
    <d v="2015-12-28T00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3.6258158085569252"/>
    <n v="167.15151515151516"/>
    <x v="2"/>
    <s v="makerspaces"/>
    <x v="2669"/>
    <d v="2014-09-30T06:59:59"/>
    <x v="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1.5913430935709738"/>
    <n v="128.61988304093566"/>
    <x v="2"/>
    <s v="makerspaces"/>
    <x v="2670"/>
    <d v="2016-06-08T09:11:10"/>
    <x v="2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13.178703215603585"/>
    <n v="65.41379310344827"/>
    <x v="2"/>
    <s v="makerspaces"/>
    <x v="2671"/>
    <d v="2014-10-11T14:34:49"/>
    <x v="3"/>
    <d v="2014-11-10T15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1.9848771266540643"/>
    <n v="117.55555555555556"/>
    <x v="2"/>
    <s v="makerspaces"/>
    <x v="2672"/>
    <d v="2016-04-22T08:59:34"/>
    <x v="2"/>
    <d v="2016-05-22T08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5.7101024890190333"/>
    <n v="126.48148148148148"/>
    <x v="2"/>
    <s v="makerspaces"/>
    <x v="2673"/>
    <d v="2014-06-02T18:42:23"/>
    <x v="3"/>
    <d v="2014-07-02T18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7272.727272727273"/>
    <n v="550"/>
    <x v="2"/>
    <s v="makerspaces"/>
    <x v="2674"/>
    <d v="2015-08-25T13:09:25"/>
    <x v="0"/>
    <d v="2015-09-24T13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03.030303030303"/>
    <n v="44"/>
    <x v="2"/>
    <s v="makerspaces"/>
    <x v="2675"/>
    <d v="2015-01-28T18:01:34"/>
    <x v="0"/>
    <d v="2015-02-27T18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15.94202898550725"/>
    <n v="69"/>
    <x v="2"/>
    <s v="makerspaces"/>
    <x v="2676"/>
    <d v="2016-03-06T23:04:51"/>
    <x v="2"/>
    <d v="2016-04-05T22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45.45454545454547"/>
    <n v="27.5"/>
    <x v="7"/>
    <s v="food trucks"/>
    <x v="2677"/>
    <d v="2014-06-15T15:29:10"/>
    <x v="3"/>
    <d v="2014-07-10T15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3.5335689045936394"/>
    <n v="84.9"/>
    <x v="7"/>
    <s v="food trucks"/>
    <x v="2678"/>
    <d v="2014-10-20T14:55:40"/>
    <x v="3"/>
    <d v="2014-11-21T23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416.66666666666669"/>
    <n v="12"/>
    <x v="7"/>
    <s v="food trucks"/>
    <x v="2679"/>
    <d v="2015-01-30T12:07:20"/>
    <x v="0"/>
    <d v="2015-03-01T12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87.5"/>
    <n v="200"/>
    <x v="7"/>
    <s v="food trucks"/>
    <x v="2680"/>
    <d v="2014-06-30T15:57:05"/>
    <x v="3"/>
    <d v="2014-08-09T15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5000"/>
    <n v="10"/>
    <x v="7"/>
    <s v="food trucks"/>
    <x v="2681"/>
    <d v="2015-02-26T10:42:10"/>
    <x v="0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2"/>
    <d v="2014-09-10T17:23:43"/>
    <x v="3"/>
    <d v="2014-09-30T17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3"/>
    <d v="2015-05-30T09:21:58"/>
    <x v="0"/>
    <d v="2015-06-29T09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675.67567567567562"/>
    <n v="5.2857142857142856"/>
    <x v="7"/>
    <s v="food trucks"/>
    <x v="2684"/>
    <d v="2015-01-23T20:51:10"/>
    <x v="0"/>
    <d v="2015-02-23T21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35000"/>
    <n v="1"/>
    <x v="7"/>
    <s v="food trucks"/>
    <x v="2685"/>
    <d v="2016-06-30T17:04:50"/>
    <x v="2"/>
    <d v="2016-07-30T17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9.3174935942231532"/>
    <n v="72.762711864406782"/>
    <x v="7"/>
    <s v="food trucks"/>
    <x v="2686"/>
    <d v="2015-04-18T20:31:16"/>
    <x v="0"/>
    <d v="2015-06-02T20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1857.1428571428571"/>
    <n v="17.5"/>
    <x v="7"/>
    <s v="food trucks"/>
    <x v="2687"/>
    <d v="2015-03-26T11:22:37"/>
    <x v="0"/>
    <d v="2015-05-10T11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40"/>
    <n v="25"/>
    <x v="7"/>
    <s v="food trucks"/>
    <x v="2688"/>
    <d v="2015-02-23T02:01:00"/>
    <x v="0"/>
    <d v="2015-03-25T01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25"/>
    <n v="13.333333333333334"/>
    <x v="7"/>
    <s v="food trucks"/>
    <x v="2689"/>
    <d v="2014-07-13T21:19:26"/>
    <x v="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0000"/>
    <n v="1"/>
    <x v="7"/>
    <s v="food trucks"/>
    <x v="2690"/>
    <d v="2014-08-26T21:22:19"/>
    <x v="3"/>
    <d v="2014-09-25T21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211.26760563380282"/>
    <n v="23.666666666666668"/>
    <x v="7"/>
    <s v="food trucks"/>
    <x v="2691"/>
    <d v="2015-02-12T22:21:58"/>
    <x v="0"/>
    <d v="2015-04-13T21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17.699115044247787"/>
    <n v="89.21052631578948"/>
    <x v="7"/>
    <s v="food trucks"/>
    <x v="2692"/>
    <d v="2014-11-21T14:16:00"/>
    <x v="3"/>
    <d v="2014-12-25T14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3.7947533410328327"/>
    <n v="116.55769230769231"/>
    <x v="7"/>
    <s v="food trucks"/>
    <x v="2693"/>
    <d v="2015-07-02T16:33:43"/>
    <x v="0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07.57400999615533"/>
    <n v="13.005000000000001"/>
    <x v="7"/>
    <s v="food trucks"/>
    <x v="2694"/>
    <d v="2014-05-28T15:33:28"/>
    <x v="3"/>
    <d v="2014-06-27T15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5"/>
    <d v="2014-07-09T15:31:03"/>
    <x v="3"/>
    <d v="2014-08-08T15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42.84285714285716"/>
    <n v="17.5"/>
    <x v="7"/>
    <s v="food trucks"/>
    <x v="2696"/>
    <d v="2014-08-19T14:59:32"/>
    <x v="3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2.1656050955414012"/>
    <n v="34.130434782608695"/>
    <x v="1"/>
    <s v="spaces"/>
    <x v="2697"/>
    <d v="2017-03-07T12:35:34"/>
    <x v="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2.9061319383900028"/>
    <n v="132.34615384615384"/>
    <x v="1"/>
    <s v="spaces"/>
    <x v="2698"/>
    <d v="2017-03-06T13:14:37"/>
    <x v="1"/>
    <d v="2017-04-05T12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0.96385542168674698"/>
    <n v="922.22222222222217"/>
    <x v="1"/>
    <s v="spaces"/>
    <x v="2699"/>
    <d v="2017-01-21T10:33:50"/>
    <x v="1"/>
    <d v="2017-03-22T09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16.593886462882097"/>
    <n v="163.57142857142858"/>
    <x v="1"/>
    <s v="spaces"/>
    <x v="2700"/>
    <d v="2017-02-21T14:41:54"/>
    <x v="1"/>
    <d v="2017-04-05T13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9.4882116158711902"/>
    <n v="217.375"/>
    <x v="1"/>
    <s v="spaces"/>
    <x v="2701"/>
    <d v="2017-02-07T15:59:18"/>
    <x v="1"/>
    <d v="2017-03-24T14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0.89049460614695708"/>
    <n v="149.44486692015209"/>
    <x v="1"/>
    <s v="spaces"/>
    <x v="2702"/>
    <d v="2014-09-17T01:04:43"/>
    <x v="3"/>
    <d v="2014-10-16T00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0.28502645579934421"/>
    <n v="71.237487309644663"/>
    <x v="1"/>
    <s v="spaces"/>
    <x v="2703"/>
    <d v="2013-04-27T12:47:23"/>
    <x v="4"/>
    <d v="2013-05-27T00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0.42878824228336598"/>
    <n v="44.464318398474738"/>
    <x v="1"/>
    <s v="spaces"/>
    <x v="2704"/>
    <d v="2016-05-22T10:45:26"/>
    <x v="2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0.98419384682006972"/>
    <n v="164.94480519480518"/>
    <x v="1"/>
    <s v="spaces"/>
    <x v="2705"/>
    <d v="2016-08-29T21:35:41"/>
    <x v="2"/>
    <d v="2016-10-03T21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0.64977110188508336"/>
    <n v="84.871516544117654"/>
    <x v="1"/>
    <s v="spaces"/>
    <x v="2706"/>
    <d v="2014-07-07T23:30:28"/>
    <x v="3"/>
    <d v="2014-08-08T20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0.99288979177247338"/>
    <n v="53.945205479452056"/>
    <x v="1"/>
    <s v="spaces"/>
    <x v="2707"/>
    <d v="2014-05-21T11:53:10"/>
    <x v="3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0.7611403265983947"/>
    <n v="50.531468531468533"/>
    <x v="1"/>
    <s v="spaces"/>
    <x v="2708"/>
    <d v="2013-06-06T19:29:20"/>
    <x v="4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0.97807801150219742"/>
    <n v="108.00140845070422"/>
    <x v="1"/>
    <s v="spaces"/>
    <x v="2709"/>
    <d v="2015-11-14T09:41:24"/>
    <x v="0"/>
    <d v="2015-12-24T09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0.85943140018563713"/>
    <n v="95.373770491803285"/>
    <x v="1"/>
    <s v="spaces"/>
    <x v="2710"/>
    <d v="2016-09-16T09:43:16"/>
    <x v="2"/>
    <d v="2016-10-14T17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0.37789693427962928"/>
    <n v="57.631016333938291"/>
    <x v="1"/>
    <s v="spaces"/>
    <x v="2711"/>
    <d v="2016-01-18T03:33:48"/>
    <x v="2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0.83347155069882417"/>
    <n v="64.160481283422456"/>
    <x v="1"/>
    <s v="spaces"/>
    <x v="2712"/>
    <d v="2015-09-08T01:59:53"/>
    <x v="0"/>
    <d v="2015-10-08T01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0.83261173649503761"/>
    <n v="92.387692307692305"/>
    <x v="1"/>
    <s v="spaces"/>
    <x v="2713"/>
    <d v="2014-10-22T15:57:29"/>
    <x v="3"/>
    <d v="2014-12-06T16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0.96540627514078836"/>
    <n v="125.97972972972973"/>
    <x v="1"/>
    <s v="spaces"/>
    <x v="2714"/>
    <d v="2016-04-05T08:19:05"/>
    <x v="2"/>
    <d v="2016-05-03T17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0.91883614088820831"/>
    <n v="94.637681159420296"/>
    <x v="1"/>
    <s v="spaces"/>
    <x v="2715"/>
    <d v="2016-02-17T18:44:54"/>
    <x v="2"/>
    <d v="2016-04-17T17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0.8465680132741864"/>
    <n v="170.69942196531792"/>
    <x v="1"/>
    <s v="spaces"/>
    <x v="2716"/>
    <d v="2016-10-12T05:10:53"/>
    <x v="2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6.8399452804377564E-2"/>
    <n v="40.762081784386616"/>
    <x v="2"/>
    <s v="hardware"/>
    <x v="2717"/>
    <d v="2013-08-07T07:03:18"/>
    <x v="4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0.39597687495050288"/>
    <n v="68.254054054054052"/>
    <x v="2"/>
    <s v="hardware"/>
    <x v="2718"/>
    <d v="2016-11-30T14:34:13"/>
    <x v="1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0.71403070332024277"/>
    <n v="95.48863636363636"/>
    <x v="2"/>
    <s v="hardware"/>
    <x v="2719"/>
    <d v="2014-11-01T14:08:08"/>
    <x v="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0.33684187539580285"/>
    <n v="7.1902649656526005"/>
    <x v="2"/>
    <s v="hardware"/>
    <x v="2720"/>
    <d v="2015-07-14T01:50:59"/>
    <x v="0"/>
    <d v="2015-08-15T01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0.6918380407146687"/>
    <n v="511.65486725663715"/>
    <x v="2"/>
    <s v="hardware"/>
    <x v="2721"/>
    <d v="2017-01-10T11:52:15"/>
    <x v="1"/>
    <d v="2017-03-01T11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0.94567119012719281"/>
    <n v="261.74504950495049"/>
    <x v="2"/>
    <s v="hardware"/>
    <x v="2722"/>
    <d v="2016-03-23T07:55:11"/>
    <x v="2"/>
    <d v="2016-04-22T07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0.20275339105046533"/>
    <n v="69.760961810466767"/>
    <x v="2"/>
    <s v="hardware"/>
    <x v="2723"/>
    <d v="2015-07-13T10:14:23"/>
    <x v="0"/>
    <d v="2015-08-07T10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0.49547466472881019"/>
    <n v="77.229591836734699"/>
    <x v="2"/>
    <s v="hardware"/>
    <x v="2724"/>
    <d v="2015-11-25T08:23:54"/>
    <x v="0"/>
    <d v="2015-12-30T08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0.9574875526618154"/>
    <n v="340.56521739130437"/>
    <x v="2"/>
    <s v="hardware"/>
    <x v="2725"/>
    <d v="2015-03-31T23:46:37"/>
    <x v="0"/>
    <d v="2015-04-30T23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0.58722447482014073"/>
    <n v="67.417903225806455"/>
    <x v="2"/>
    <s v="hardware"/>
    <x v="2726"/>
    <d v="2013-03-18T06:59:35"/>
    <x v="4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0.95874213032501354"/>
    <n v="845.70270270270271"/>
    <x v="2"/>
    <s v="hardware"/>
    <x v="2727"/>
    <d v="2014-08-21T06:37:02"/>
    <x v="3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0.84566596194503174"/>
    <n v="97.191780821917803"/>
    <x v="2"/>
    <s v="hardware"/>
    <x v="2728"/>
    <d v="2013-04-25T13:23:48"/>
    <x v="4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0.92990384794212277"/>
    <n v="451.84033613445376"/>
    <x v="2"/>
    <s v="hardware"/>
    <x v="2729"/>
    <d v="2015-02-09T00:32:54"/>
    <x v="0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4.4241914790072115E-5"/>
    <n v="138.66871165644173"/>
    <x v="2"/>
    <s v="hardware"/>
    <x v="2730"/>
    <d v="2016-09-13T10:03:12"/>
    <x v="2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0.1022354113475854"/>
    <n v="21.640147492625371"/>
    <x v="2"/>
    <s v="hardware"/>
    <x v="2731"/>
    <d v="2013-02-10T20:54:10"/>
    <x v="4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0.8136696501220505"/>
    <n v="169.51724137931035"/>
    <x v="2"/>
    <s v="hardware"/>
    <x v="2732"/>
    <d v="2014-03-24T09:59:33"/>
    <x v="3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x v="2"/>
    <s v="hardware"/>
    <x v="2733"/>
    <d v="2013-12-03T16:01:27"/>
    <x v="3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0.67594970934162502"/>
    <n v="493.13333333333333"/>
    <x v="2"/>
    <s v="hardware"/>
    <x v="2734"/>
    <d v="2016-09-06T21:26:44"/>
    <x v="2"/>
    <d v="2016-11-05T21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0.26035502958579881"/>
    <n v="22.120418848167539"/>
    <x v="2"/>
    <s v="hardware"/>
    <x v="2735"/>
    <d v="2014-03-21T15:18:37"/>
    <x v="3"/>
    <d v="2014-05-05T15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0.967741935483871"/>
    <n v="18.235294117647058"/>
    <x v="2"/>
    <s v="hardware"/>
    <x v="2736"/>
    <d v="2015-02-09T18:45:52"/>
    <x v="0"/>
    <d v="2015-03-11T17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228.57142857142858"/>
    <n v="8.75"/>
    <x v="3"/>
    <s v="children's books"/>
    <x v="2737"/>
    <d v="2014-09-29T09:46:42"/>
    <x v="3"/>
    <d v="2014-10-19T20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3.4199726402188784"/>
    <n v="40.611111111111114"/>
    <x v="3"/>
    <s v="children's books"/>
    <x v="2738"/>
    <d v="2012-05-01T11:16:27"/>
    <x v="5"/>
    <d v="2012-05-15T11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39"/>
    <d v="2016-09-19T01:53:27"/>
    <x v="2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19.161676646706585"/>
    <n v="37.954545454545453"/>
    <x v="3"/>
    <s v="children's books"/>
    <x v="2740"/>
    <d v="2012-01-29T19:29:58"/>
    <x v="5"/>
    <d v="2012-02-28T19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4.5688178183894914"/>
    <n v="35.734693877551024"/>
    <x v="3"/>
    <s v="children's books"/>
    <x v="2741"/>
    <d v="2012-05-15T17:42:48"/>
    <x v="5"/>
    <d v="2012-07-14T17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3.7453183520599249"/>
    <n v="42.157894736842103"/>
    <x v="3"/>
    <s v="children's books"/>
    <x v="2742"/>
    <d v="2014-07-30T12:45:11"/>
    <x v="3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3.5714285714285716"/>
    <n v="35"/>
    <x v="3"/>
    <s v="children's books"/>
    <x v="2743"/>
    <d v="2012-05-15T09:33:17"/>
    <x v="5"/>
    <d v="2012-06-15T21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94.339622641509436"/>
    <n v="13.25"/>
    <x v="3"/>
    <s v="children's books"/>
    <x v="2744"/>
    <d v="2016-08-03T11:03:22"/>
    <x v="2"/>
    <d v="2016-09-02T11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90.909090909090907"/>
    <n v="55"/>
    <x v="3"/>
    <s v="children's books"/>
    <x v="2745"/>
    <d v="2015-03-05T13:10:37"/>
    <x v="0"/>
    <d v="2015-04-04T12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46"/>
    <d v="2012-06-18T15:35:45"/>
    <x v="5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47"/>
    <d v="2014-04-18T15:17:22"/>
    <x v="3"/>
    <d v="2014-06-17T15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8.7272727272727266"/>
    <n v="39.285714285714285"/>
    <x v="3"/>
    <s v="children's books"/>
    <x v="2748"/>
    <d v="2011-11-08T12:21:44"/>
    <x v="6"/>
    <d v="2011-12-18T12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5.2631578947368425"/>
    <n v="47.5"/>
    <x v="3"/>
    <s v="children's books"/>
    <x v="2749"/>
    <d v="2012-07-27T15:37:03"/>
    <x v="5"/>
    <d v="2012-08-26T15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0"/>
    <d v="2014-08-12T09:15:51"/>
    <x v="3"/>
    <d v="2014-09-11T09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1.9230769230769231"/>
    <n v="17.333333333333332"/>
    <x v="3"/>
    <s v="children's books"/>
    <x v="2751"/>
    <d v="2015-03-09T12:58:47"/>
    <x v="0"/>
    <d v="2015-04-08T12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9.5419847328244281"/>
    <n v="31.757575757575758"/>
    <x v="3"/>
    <s v="children's books"/>
    <x v="2752"/>
    <d v="2013-12-12T15:36:41"/>
    <x v="3"/>
    <d v="2014-01-11T15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50"/>
    <n v="5"/>
    <x v="3"/>
    <s v="children's books"/>
    <x v="2753"/>
    <d v="2016-07-22T09:45:32"/>
    <x v="2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8.5470085470085468"/>
    <n v="39"/>
    <x v="3"/>
    <s v="children's books"/>
    <x v="2754"/>
    <d v="2016-09-26T04:36:23"/>
    <x v="2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9.5238095238095237"/>
    <n v="52.5"/>
    <x v="3"/>
    <s v="children's books"/>
    <x v="2755"/>
    <d v="2016-06-03T02:47:46"/>
    <x v="2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56"/>
    <d v="2013-05-21T05:04:18"/>
    <x v="4"/>
    <d v="2013-06-20T05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38.88888888888889"/>
    <n v="9"/>
    <x v="3"/>
    <s v="children's books"/>
    <x v="2757"/>
    <d v="2012-12-03T19:31:33"/>
    <x v="4"/>
    <d v="2013-01-02T19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30"/>
    <n v="25"/>
    <x v="3"/>
    <s v="children's books"/>
    <x v="2758"/>
    <d v="2012-01-18T18:53:15"/>
    <x v="5"/>
    <d v="2012-03-18T17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437.77777777777777"/>
    <n v="30"/>
    <x v="3"/>
    <s v="children's books"/>
    <x v="2759"/>
    <d v="2013-04-09T07:54:44"/>
    <x v="4"/>
    <d v="2013-05-24T07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88.888888888888886"/>
    <n v="11.25"/>
    <x v="3"/>
    <s v="children's books"/>
    <x v="2760"/>
    <d v="2012-05-01T01:00:31"/>
    <x v="5"/>
    <d v="2012-05-30T13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1"/>
    <d v="2012-10-12T07:53:48"/>
    <x v="5"/>
    <d v="2012-10-28T07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50"/>
    <n v="25"/>
    <x v="3"/>
    <s v="children's books"/>
    <x v="2762"/>
    <d v="2011-07-12T10:01:58"/>
    <x v="6"/>
    <d v="2011-08-11T10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17.64705882352941"/>
    <n v="11.333333333333334"/>
    <x v="3"/>
    <s v="children's books"/>
    <x v="2763"/>
    <d v="2015-06-17T17:00:50"/>
    <x v="0"/>
    <d v="2015-08-16T17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6.9860279441117763"/>
    <n v="29.470588235294116"/>
    <x v="3"/>
    <s v="children's books"/>
    <x v="2764"/>
    <d v="2012-02-28T08:45:23"/>
    <x v="5"/>
    <d v="2012-03-29T07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400"/>
    <n v="1"/>
    <x v="3"/>
    <s v="children's books"/>
    <x v="2765"/>
    <d v="2014-04-16T13:49:50"/>
    <x v="3"/>
    <d v="2014-06-05T13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9.6049945971905384"/>
    <n v="63.098484848484851"/>
    <x v="3"/>
    <s v="children's books"/>
    <x v="2766"/>
    <d v="2014-02-16T10:55:30"/>
    <x v="3"/>
    <d v="2014-03-18T09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67"/>
    <d v="2012-12-14T06:45:40"/>
    <x v="4"/>
    <d v="2013-02-01T11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68"/>
    <d v="2013-09-20T14:51:34"/>
    <x v="4"/>
    <d v="2013-10-05T14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530"/>
    <n v="1"/>
    <x v="3"/>
    <s v="children's books"/>
    <x v="2769"/>
    <d v="2016-04-14T14:45:21"/>
    <x v="2"/>
    <d v="2016-04-24T14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7.0175438596491224"/>
    <n v="43.846153846153847"/>
    <x v="3"/>
    <s v="children's books"/>
    <x v="2770"/>
    <d v="2013-02-05T21:02:08"/>
    <x v="4"/>
    <d v="2013-03-07T21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3.333333333333336"/>
    <n v="75"/>
    <x v="3"/>
    <s v="children's books"/>
    <x v="2771"/>
    <d v="2011-11-15T18:19:14"/>
    <x v="6"/>
    <d v="2011-12-15T18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12.688821752265861"/>
    <n v="45.972222222222221"/>
    <x v="3"/>
    <s v="children's books"/>
    <x v="2772"/>
    <d v="2015-05-12T01:07:56"/>
    <x v="0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00"/>
    <n v="10"/>
    <x v="3"/>
    <s v="children's books"/>
    <x v="2773"/>
    <d v="2015-06-17T10:03:24"/>
    <x v="0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3.9145907473309607"/>
    <n v="93.666666666666671"/>
    <x v="3"/>
    <s v="children's books"/>
    <x v="2774"/>
    <d v="2014-07-26T17:28:26"/>
    <x v="3"/>
    <d v="2014-08-25T17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47.169811320754718"/>
    <n v="53"/>
    <x v="3"/>
    <s v="children's books"/>
    <x v="2775"/>
    <d v="2015-10-23T08:03:41"/>
    <x v="0"/>
    <d v="2015-11-22T09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76"/>
    <d v="2017-02-08T04:44:48"/>
    <x v="1"/>
    <d v="2017-03-10T04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0.94984802431610937"/>
    <n v="47"/>
    <x v="1"/>
    <s v="plays"/>
    <x v="2777"/>
    <d v="2015-01-14T16:35:54"/>
    <x v="0"/>
    <d v="2015-02-12T01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0.83333333333333337"/>
    <n v="66.666666666666671"/>
    <x v="1"/>
    <s v="plays"/>
    <x v="2778"/>
    <d v="2015-01-22T16:11:58"/>
    <x v="0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0.8733624454148472"/>
    <n v="18.770491803278688"/>
    <x v="1"/>
    <s v="plays"/>
    <x v="2779"/>
    <d v="2015-04-09T06:50:46"/>
    <x v="0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0.84033613445378152"/>
    <n v="66.111111111111114"/>
    <x v="1"/>
    <s v="plays"/>
    <x v="2780"/>
    <d v="2014-10-08T12:54:03"/>
    <x v="3"/>
    <d v="2014-10-29T12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0.95529231944975157"/>
    <n v="36.859154929577464"/>
    <x v="1"/>
    <s v="plays"/>
    <x v="2781"/>
    <d v="2016-07-06T22:32:47"/>
    <x v="2"/>
    <d v="2016-08-05T15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0.84860828241683639"/>
    <n v="39.810810810810814"/>
    <x v="1"/>
    <s v="plays"/>
    <x v="2782"/>
    <d v="2014-06-25T07:39:40"/>
    <x v="3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0.83542188805346695"/>
    <n v="31.5"/>
    <x v="1"/>
    <s v="plays"/>
    <x v="2783"/>
    <d v="2014-06-17T22:45:52"/>
    <x v="3"/>
    <d v="2014-07-17T22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0.97560975609756095"/>
    <n v="102.5"/>
    <x v="1"/>
    <s v="plays"/>
    <x v="2784"/>
    <d v="2016-06-29T10:50:43"/>
    <x v="2"/>
    <d v="2016-07-29T10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0.98846787479406917"/>
    <n v="126.45833333333333"/>
    <x v="1"/>
    <s v="plays"/>
    <x v="2785"/>
    <d v="2015-02-20T18:18:54"/>
    <x v="0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0.94936708860759489"/>
    <n v="47.878787878787875"/>
    <x v="1"/>
    <s v="plays"/>
    <x v="2786"/>
    <d v="2015-01-12T16:31:43"/>
    <x v="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0.97560975609756095"/>
    <n v="73.214285714285708"/>
    <x v="1"/>
    <s v="plays"/>
    <x v="2787"/>
    <d v="2016-08-09T15:35:59"/>
    <x v="2"/>
    <d v="2016-09-08T22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0.92936802973977695"/>
    <n v="89.666666666666671"/>
    <x v="1"/>
    <s v="plays"/>
    <x v="2788"/>
    <d v="2015-06-27T23:32:39"/>
    <x v="0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0.90442489881746446"/>
    <n v="151.4623287671233"/>
    <x v="1"/>
    <s v="plays"/>
    <x v="2789"/>
    <d v="2015-06-21T04:03:25"/>
    <x v="0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0.66666666666666663"/>
    <n v="25"/>
    <x v="1"/>
    <s v="plays"/>
    <x v="2790"/>
    <d v="2016-02-16T10:35:59"/>
    <x v="2"/>
    <d v="2016-03-03T13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0.95890410958904104"/>
    <n v="36.5"/>
    <x v="1"/>
    <s v="plays"/>
    <x v="2791"/>
    <d v="2014-05-21T06:37:21"/>
    <x v="3"/>
    <d v="2014-06-06T17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0.86580086580086579"/>
    <n v="44"/>
    <x v="1"/>
    <s v="plays"/>
    <x v="2792"/>
    <d v="2014-06-05T06:40:28"/>
    <x v="3"/>
    <d v="2014-07-05T06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0.97423038843783372"/>
    <n v="87.357553191489373"/>
    <x v="1"/>
    <s v="plays"/>
    <x v="2793"/>
    <d v="2014-06-08T16:34:00"/>
    <x v="3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0.98619329388560162"/>
    <n v="36.474820143884891"/>
    <x v="1"/>
    <s v="plays"/>
    <x v="2794"/>
    <d v="2015-07-16T10:12:01"/>
    <x v="0"/>
    <d v="2015-07-31T10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0.85737704355818334"/>
    <n v="44.859538461538463"/>
    <x v="1"/>
    <s v="plays"/>
    <x v="2795"/>
    <d v="2016-05-17T00:21:10"/>
    <x v="2"/>
    <d v="2016-06-17T10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0.75187969924812026"/>
    <n v="42.903225806451616"/>
    <x v="1"/>
    <s v="plays"/>
    <x v="2796"/>
    <d v="2014-11-05T07:16:06"/>
    <x v="0"/>
    <d v="2015-01-04T07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0.75075075075075071"/>
    <n v="51.230769230769234"/>
    <x v="1"/>
    <s v="plays"/>
    <x v="2797"/>
    <d v="2014-09-17T23:50:09"/>
    <x v="3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0.98199672667757776"/>
    <n v="33.944444444444443"/>
    <x v="1"/>
    <s v="plays"/>
    <x v="2798"/>
    <d v="2015-07-07T09:31:47"/>
    <x v="0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0.78155529503712384"/>
    <n v="90.744680851063833"/>
    <x v="1"/>
    <s v="plays"/>
    <x v="2799"/>
    <d v="2015-06-02T19:34:36"/>
    <x v="0"/>
    <d v="2015-07-15T18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0.86956521739130432"/>
    <n v="50"/>
    <x v="1"/>
    <s v="plays"/>
    <x v="2800"/>
    <d v="2014-08-30T04:53:10"/>
    <x v="3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0.90909090909090906"/>
    <n v="24.444444444444443"/>
    <x v="1"/>
    <s v="plays"/>
    <x v="2801"/>
    <d v="2015-07-28T06:07:53"/>
    <x v="0"/>
    <d v="2015-08-22T06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0.89206066012488849"/>
    <n v="44.25"/>
    <x v="1"/>
    <s v="plays"/>
    <x v="2802"/>
    <d v="2015-06-30T00:24:50"/>
    <x v="0"/>
    <d v="2015-08-05T05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0.79365079365079361"/>
    <n v="67.741935483870961"/>
    <x v="1"/>
    <s v="plays"/>
    <x v="2803"/>
    <d v="2015-05-30T14:57:18"/>
    <x v="0"/>
    <d v="2015-06-29T14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0.99756151629350476"/>
    <n v="65.376811594202906"/>
    <x v="1"/>
    <s v="plays"/>
    <x v="2804"/>
    <d v="2015-07-23T14:18:55"/>
    <x v="0"/>
    <d v="2015-08-22T14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0.9765625"/>
    <n v="121.9047619047619"/>
    <x v="1"/>
    <s v="plays"/>
    <x v="2805"/>
    <d v="2016-03-22T05:55:25"/>
    <x v="2"/>
    <d v="2016-03-30T08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0.92421441774491686"/>
    <n v="47.456140350877192"/>
    <x v="1"/>
    <s v="plays"/>
    <x v="2806"/>
    <d v="2014-04-29T21:21:04"/>
    <x v="3"/>
    <d v="2014-05-31T21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0.997307270370001"/>
    <n v="92.842592592592595"/>
    <x v="1"/>
    <s v="plays"/>
    <x v="2807"/>
    <d v="2015-01-24T05:55:03"/>
    <x v="0"/>
    <d v="2015-02-23T05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0.88261253309796994"/>
    <n v="68.253012048192772"/>
    <x v="1"/>
    <s v="plays"/>
    <x v="2808"/>
    <d v="2015-02-19T11:51:38"/>
    <x v="0"/>
    <d v="2015-04-05T22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0.78384824697938482"/>
    <n v="37.209583333333335"/>
    <x v="1"/>
    <s v="plays"/>
    <x v="2809"/>
    <d v="2016-11-19T11:49:21"/>
    <x v="2"/>
    <d v="2016-12-14T11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0.92821782178217827"/>
    <n v="25.25"/>
    <x v="1"/>
    <s v="plays"/>
    <x v="2810"/>
    <d v="2015-04-09T03:35:15"/>
    <x v="0"/>
    <d v="2015-05-09T03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0.41322314049586778"/>
    <n v="43.214285714285715"/>
    <x v="1"/>
    <s v="plays"/>
    <x v="2811"/>
    <d v="2016-07-08T12:38:29"/>
    <x v="2"/>
    <d v="2016-08-07T12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0.70638097480574524"/>
    <n v="25.130177514792898"/>
    <x v="1"/>
    <s v="plays"/>
    <x v="2812"/>
    <d v="2015-07-03T05:13:12"/>
    <x v="0"/>
    <d v="2015-08-02T10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0.76923076923076927"/>
    <n v="23.636363636363637"/>
    <x v="1"/>
    <s v="plays"/>
    <x v="2813"/>
    <d v="2015-01-19T09:14:22"/>
    <x v="0"/>
    <d v="2015-02-28T09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0.94312930302744502"/>
    <n v="103.95098039215686"/>
    <x v="1"/>
    <s v="plays"/>
    <x v="2814"/>
    <d v="2015-09-03T08:21:26"/>
    <x v="0"/>
    <d v="2015-09-23T08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0.95419847328244278"/>
    <n v="50.384615384615387"/>
    <x v="1"/>
    <s v="plays"/>
    <x v="2815"/>
    <d v="2015-05-15T06:36:49"/>
    <x v="0"/>
    <d v="2015-06-14T06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0.73529411764705888"/>
    <n v="13.6"/>
    <x v="1"/>
    <s v="plays"/>
    <x v="2816"/>
    <d v="2016-02-01T08:39:49"/>
    <x v="2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16:08:55"/>
    <x v="3"/>
    <d v="2014-09-23T16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0:24:52"/>
    <x v="0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0.80645161290322576"/>
    <n v="8.8571428571428577"/>
    <x v="1"/>
    <s v="plays"/>
    <x v="2819"/>
    <d v="2015-03-03T18:16:46"/>
    <x v="0"/>
    <d v="2015-03-31T16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0.85526315789473684"/>
    <n v="50.666666666666664"/>
    <x v="1"/>
    <s v="plays"/>
    <x v="2820"/>
    <d v="2015-05-12T00:29:56"/>
    <x v="0"/>
    <d v="2015-06-12T19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0.967741935483871"/>
    <n v="60.784313725490193"/>
    <x v="1"/>
    <s v="plays"/>
    <x v="2821"/>
    <d v="2015-11-04T13:01:26"/>
    <x v="0"/>
    <d v="2015-12-04T13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0.92807424593967514"/>
    <n v="113.42105263157895"/>
    <x v="1"/>
    <s v="plays"/>
    <x v="2822"/>
    <d v="2015-06-15T18:50:12"/>
    <x v="0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0.83160083160083165"/>
    <n v="104.56521739130434"/>
    <x v="1"/>
    <s v="plays"/>
    <x v="2823"/>
    <d v="2016-05-04T10:24:26"/>
    <x v="2"/>
    <d v="2016-06-03T10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0.9962248322147651"/>
    <n v="98.30927835051547"/>
    <x v="1"/>
    <s v="plays"/>
    <x v="2824"/>
    <d v="2015-09-07T00:21:09"/>
    <x v="0"/>
    <d v="2015-10-02T17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0.93879083740142699"/>
    <n v="35.039473684210527"/>
    <x v="1"/>
    <s v="plays"/>
    <x v="2825"/>
    <d v="2016-05-05T04:25:18"/>
    <x v="2"/>
    <d v="2016-06-02T04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14:09:08"/>
    <x v="3"/>
    <d v="2014-05-11T21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0.90361445783132532"/>
    <n v="63.846153846153847"/>
    <x v="1"/>
    <s v="plays"/>
    <x v="2827"/>
    <d v="2015-06-16T13:47:50"/>
    <x v="0"/>
    <d v="2015-07-16T13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0.87169062653635476"/>
    <n v="30.189368421052631"/>
    <x v="1"/>
    <s v="plays"/>
    <x v="2828"/>
    <d v="2014-10-26T11:01:34"/>
    <x v="3"/>
    <d v="2014-11-23T16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0.92370851864522752"/>
    <n v="83.51428571428572"/>
    <x v="1"/>
    <s v="plays"/>
    <x v="2829"/>
    <d v="2015-09-20T21:03:53"/>
    <x v="0"/>
    <d v="2015-10-10T20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0.58823529411764708"/>
    <n v="64.761904761904759"/>
    <x v="1"/>
    <s v="plays"/>
    <x v="2830"/>
    <d v="2015-01-15T17:02:10"/>
    <x v="0"/>
    <d v="2015-01-30T17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0.53447640019454945"/>
    <n v="20.118172043010752"/>
    <x v="1"/>
    <s v="plays"/>
    <x v="2831"/>
    <d v="2015-11-05T10:53:37"/>
    <x v="0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0.92783505154639179"/>
    <n v="44.090909090909093"/>
    <x v="1"/>
    <s v="plays"/>
    <x v="2832"/>
    <d v="2017-01-11T00:16:58"/>
    <x v="1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15:48:04"/>
    <x v="0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0.83160083160083165"/>
    <n v="44.537037037037038"/>
    <x v="1"/>
    <s v="plays"/>
    <x v="2834"/>
    <d v="2014-07-22T08:34:56"/>
    <x v="3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0.89743589743589747"/>
    <n v="125.80645161290323"/>
    <x v="1"/>
    <s v="plays"/>
    <x v="2835"/>
    <d v="2014-08-01T23:45:54"/>
    <x v="3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0.96153846153846156"/>
    <n v="19.696969696969695"/>
    <x v="1"/>
    <s v="plays"/>
    <x v="2836"/>
    <d v="2015-02-24T18:51:19"/>
    <x v="0"/>
    <d v="2015-03-18T11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00"/>
    <n v="10"/>
    <x v="1"/>
    <s v="plays"/>
    <x v="2837"/>
    <d v="2015-10-14T11:44:57"/>
    <x v="0"/>
    <d v="2015-12-13T12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e v="#DIV/0!"/>
    <e v="#DIV/0!"/>
    <x v="1"/>
    <s v="plays"/>
    <x v="2838"/>
    <d v="2014-05-25T16:51:35"/>
    <x v="3"/>
    <d v="2014-06-21T05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e v="#DIV/0!"/>
    <e v="#DIV/0!"/>
    <x v="1"/>
    <s v="plays"/>
    <x v="2839"/>
    <d v="2016-05-02T11:42:30"/>
    <x v="2"/>
    <d v="2016-06-12T22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18.333333333333332"/>
    <n v="30"/>
    <x v="1"/>
    <s v="plays"/>
    <x v="2840"/>
    <d v="2016-12-05T07:06:20"/>
    <x v="1"/>
    <d v="2017-01-04T07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.1699070160608622"/>
    <n v="60.666666666666664"/>
    <x v="1"/>
    <s v="plays"/>
    <x v="2841"/>
    <d v="2015-04-08T18:23:53"/>
    <x v="0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e v="#DIV/0!"/>
    <e v="#DIV/0!"/>
    <x v="1"/>
    <s v="plays"/>
    <x v="2842"/>
    <d v="2015-04-14T10:36:34"/>
    <x v="0"/>
    <d v="2015-05-29T10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e v="#DIV/0!"/>
    <e v="#DIV/0!"/>
    <x v="1"/>
    <s v="plays"/>
    <x v="2843"/>
    <d v="2016-03-24T13:21:05"/>
    <x v="2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500"/>
    <n v="23.333333333333332"/>
    <x v="1"/>
    <s v="plays"/>
    <x v="2844"/>
    <d v="2015-04-29T09:34:19"/>
    <x v="0"/>
    <d v="2015-05-29T09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00"/>
    <n v="5"/>
    <x v="1"/>
    <s v="plays"/>
    <x v="2845"/>
    <d v="2016-03-24T04:16:40"/>
    <x v="2"/>
    <d v="2016-04-23T04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25.723472668810288"/>
    <n v="23.923076923076923"/>
    <x v="1"/>
    <s v="plays"/>
    <x v="2846"/>
    <d v="2014-08-06T18:10:11"/>
    <x v="3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e v="#DIV/0!"/>
    <e v="#DIV/0!"/>
    <x v="1"/>
    <s v="plays"/>
    <x v="2847"/>
    <d v="2016-01-20T18:03:49"/>
    <x v="2"/>
    <d v="2016-01-29T17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52.631578947368418"/>
    <n v="15.833333333333334"/>
    <x v="1"/>
    <s v="plays"/>
    <x v="2848"/>
    <d v="2014-05-21T19:05:03"/>
    <x v="3"/>
    <d v="2014-06-20T19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e v="#DIV/0!"/>
    <e v="#DIV/0!"/>
    <x v="1"/>
    <s v="plays"/>
    <x v="2849"/>
    <d v="2014-07-15T22:34:57"/>
    <x v="3"/>
    <d v="2014-09-13T22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2.3980815347721824"/>
    <n v="29.785714285714285"/>
    <x v="1"/>
    <s v="plays"/>
    <x v="2850"/>
    <d v="2015-04-17T11:11:59"/>
    <x v="0"/>
    <d v="2015-05-07T11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2"/>
    <n v="60"/>
    <x v="1"/>
    <s v="plays"/>
    <x v="2851"/>
    <d v="2015-12-31T18:11:11"/>
    <x v="2"/>
    <d v="2016-01-29T17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20.547945205479451"/>
    <n v="24.333333333333332"/>
    <x v="1"/>
    <s v="plays"/>
    <x v="2852"/>
    <d v="2015-06-09T18:54:07"/>
    <x v="0"/>
    <d v="2015-08-08T15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5.0666666666666664"/>
    <n v="500"/>
    <x v="1"/>
    <s v="plays"/>
    <x v="2853"/>
    <d v="2016-12-22T16:04:55"/>
    <x v="1"/>
    <d v="2017-02-20T12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e v="#DIV/0!"/>
    <e v="#DIV/0!"/>
    <x v="1"/>
    <s v="plays"/>
    <x v="2854"/>
    <d v="2014-11-11T07:04:55"/>
    <x v="3"/>
    <d v="2014-12-05T05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57.142857142857146"/>
    <n v="35"/>
    <x v="1"/>
    <s v="plays"/>
    <x v="2855"/>
    <d v="2015-08-17T02:41:44"/>
    <x v="0"/>
    <d v="2015-10-16T02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15.037593984962406"/>
    <n v="29.555555555555557"/>
    <x v="1"/>
    <s v="plays"/>
    <x v="2856"/>
    <d v="2016-04-20T13:12:56"/>
    <x v="2"/>
    <d v="2016-06-19T13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.125"/>
    <n v="26.666666666666668"/>
    <x v="1"/>
    <s v="plays"/>
    <x v="2857"/>
    <d v="2015-09-10T08:10:48"/>
    <x v="0"/>
    <d v="2015-09-24T08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230.90909090909091"/>
    <n v="18.333333333333332"/>
    <x v="1"/>
    <s v="plays"/>
    <x v="2858"/>
    <d v="2014-05-25T12:57:09"/>
    <x v="3"/>
    <d v="2014-06-24T12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2500"/>
    <n v="20"/>
    <x v="1"/>
    <s v="plays"/>
    <x v="2859"/>
    <d v="2014-07-11T10:12:03"/>
    <x v="3"/>
    <d v="2014-09-09T10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62.5"/>
    <n v="13.333333333333334"/>
    <x v="1"/>
    <s v="plays"/>
    <x v="2860"/>
    <d v="2015-06-17T08:43:27"/>
    <x v="0"/>
    <d v="2015-07-17T07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e v="#DIV/0!"/>
    <e v="#DIV/0!"/>
    <x v="1"/>
    <s v="plays"/>
    <x v="2861"/>
    <d v="2014-11-06T20:44:19"/>
    <x v="0"/>
    <d v="2015-01-05T20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11.11111111111111"/>
    <n v="22.5"/>
    <x v="1"/>
    <s v="plays"/>
    <x v="2862"/>
    <d v="2016-09-14T16:55:21"/>
    <x v="2"/>
    <d v="2016-10-14T16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4.9603174603174605"/>
    <n v="50.4"/>
    <x v="1"/>
    <s v="plays"/>
    <x v="2863"/>
    <d v="2016-06-09T22:41:12"/>
    <x v="2"/>
    <d v="2016-07-03T22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2.3802874117706798"/>
    <n v="105.02933333333334"/>
    <x v="1"/>
    <s v="plays"/>
    <x v="2864"/>
    <d v="2016-09-05T13:50:54"/>
    <x v="2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12.99435028248588"/>
    <n v="35.4"/>
    <x v="1"/>
    <s v="plays"/>
    <x v="2865"/>
    <d v="2016-06-19T08:14:41"/>
    <x v="2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6.666666666666667"/>
    <n v="83.333333333333329"/>
    <x v="1"/>
    <s v="plays"/>
    <x v="2866"/>
    <d v="2014-04-16T22:32:45"/>
    <x v="3"/>
    <d v="2014-05-16T22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21.413276231263382"/>
    <n v="35.92307692307692"/>
    <x v="1"/>
    <s v="plays"/>
    <x v="2867"/>
    <d v="2014-12-01T11:43:33"/>
    <x v="3"/>
    <d v="2014-12-21T11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e v="#DIV/0!"/>
    <e v="#DIV/0!"/>
    <x v="1"/>
    <s v="plays"/>
    <x v="2868"/>
    <d v="2015-04-20T20:47:18"/>
    <x v="0"/>
    <d v="2015-06-19T20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2.6232948583420774"/>
    <n v="119.125"/>
    <x v="1"/>
    <s v="plays"/>
    <x v="2869"/>
    <d v="2014-12-29T13:37:11"/>
    <x v="0"/>
    <d v="2015-01-28T13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18.450184501845019"/>
    <n v="90.333333333333329"/>
    <x v="1"/>
    <s v="plays"/>
    <x v="2870"/>
    <d v="2016-12-18T14:16:26"/>
    <x v="1"/>
    <d v="2017-01-17T14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2857.1428571428573"/>
    <n v="2.3333333333333335"/>
    <x v="1"/>
    <s v="plays"/>
    <x v="2871"/>
    <d v="2016-04-04T21:04:53"/>
    <x v="2"/>
    <d v="2016-05-04T21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e v="#DIV/0!"/>
    <e v="#DIV/0!"/>
    <x v="1"/>
    <s v="plays"/>
    <x v="2872"/>
    <d v="2015-06-16T11:51:19"/>
    <x v="0"/>
    <d v="2015-07-16T11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9.2307692307692299"/>
    <n v="108.33333333333333"/>
    <x v="1"/>
    <s v="plays"/>
    <x v="2873"/>
    <d v="2016-10-29T16:55:24"/>
    <x v="2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47.61904761904762"/>
    <n v="15.75"/>
    <x v="1"/>
    <s v="plays"/>
    <x v="2874"/>
    <d v="2015-05-04T08:46:35"/>
    <x v="0"/>
    <d v="2015-07-03T08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386.20689655172413"/>
    <n v="29"/>
    <x v="1"/>
    <s v="plays"/>
    <x v="2875"/>
    <d v="2015-12-21T11:24:21"/>
    <x v="2"/>
    <d v="2016-01-20T11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4.2857142857142856"/>
    <n v="96.551724137931032"/>
    <x v="1"/>
    <s v="plays"/>
    <x v="2876"/>
    <d v="2015-07-07T15:44:12"/>
    <x v="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e v="#DIV/0!"/>
    <e v="#DIV/0!"/>
    <x v="1"/>
    <s v="plays"/>
    <x v="2877"/>
    <d v="2014-10-04T08:20:36"/>
    <x v="3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2.9761904761904763"/>
    <n v="63"/>
    <x v="1"/>
    <s v="plays"/>
    <x v="2878"/>
    <d v="2016-04-01T08:18:38"/>
    <x v="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5.2410901467505244"/>
    <n v="381.6"/>
    <x v="1"/>
    <s v="plays"/>
    <x v="2879"/>
    <d v="2016-01-01T15:40:37"/>
    <x v="2"/>
    <d v="2016-02-05T22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243.24324324324326"/>
    <n v="46.25"/>
    <x v="1"/>
    <s v="plays"/>
    <x v="2880"/>
    <d v="2014-11-05T11:27:15"/>
    <x v="3"/>
    <d v="2014-12-05T11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.0769230769230771"/>
    <n v="26"/>
    <x v="1"/>
    <s v="plays"/>
    <x v="2881"/>
    <d v="2015-02-11T19:50:01"/>
    <x v="0"/>
    <d v="2015-03-13T18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20"/>
    <n v="10"/>
    <x v="1"/>
    <s v="plays"/>
    <x v="2882"/>
    <d v="2015-09-14T09:11:24"/>
    <x v="0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600"/>
    <n v="5"/>
    <x v="1"/>
    <s v="plays"/>
    <x v="2883"/>
    <d v="2014-12-12T04:15:24"/>
    <x v="0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e v="#DIV/0!"/>
    <e v="#DIV/0!"/>
    <x v="1"/>
    <s v="plays"/>
    <x v="2884"/>
    <d v="2014-10-10T06:50:40"/>
    <x v="3"/>
    <d v="2014-10-17T22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2.6269702276707529"/>
    <n v="81.571428571428569"/>
    <x v="1"/>
    <s v="plays"/>
    <x v="2885"/>
    <d v="2014-07-30T14:43:05"/>
    <x v="3"/>
    <d v="2014-08-29T14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95.238095238095241"/>
    <n v="7"/>
    <x v="1"/>
    <s v="plays"/>
    <x v="2886"/>
    <d v="2014-07-11T11:49:52"/>
    <x v="3"/>
    <d v="2014-08-08T21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6.630036630036628"/>
    <n v="27.3"/>
    <x v="1"/>
    <s v="plays"/>
    <x v="2887"/>
    <d v="2016-02-15T15:12:08"/>
    <x v="2"/>
    <d v="2016-04-15T14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11"/>
    <n v="29.411764705882351"/>
    <x v="1"/>
    <s v="plays"/>
    <x v="2888"/>
    <d v="2014-08-18T11:08:24"/>
    <x v="3"/>
    <d v="2014-08-25T15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200"/>
    <n v="12.5"/>
    <x v="1"/>
    <s v="plays"/>
    <x v="2889"/>
    <d v="2014-11-10T12:33:15"/>
    <x v="0"/>
    <d v="2015-01-08T20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e v="#DIV/0!"/>
    <e v="#DIV/0!"/>
    <x v="1"/>
    <s v="plays"/>
    <x v="2890"/>
    <d v="2015-02-02T17:40:15"/>
    <x v="0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21.739130434782609"/>
    <n v="5.75"/>
    <x v="1"/>
    <s v="plays"/>
    <x v="2891"/>
    <d v="2014-06-21T07:19:52"/>
    <x v="3"/>
    <d v="2014-06-22T15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4.8"/>
    <n v="52.083333333333336"/>
    <x v="1"/>
    <s v="plays"/>
    <x v="2892"/>
    <d v="2016-11-27T15:48:41"/>
    <x v="2"/>
    <d v="2016-12-12T00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21.818181818181817"/>
    <n v="183.33333333333334"/>
    <x v="1"/>
    <s v="plays"/>
    <x v="2893"/>
    <d v="2015-09-11T09:30:58"/>
    <x v="0"/>
    <d v="2015-10-11T09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23.734177215189874"/>
    <n v="26.333333333333332"/>
    <x v="1"/>
    <s v="plays"/>
    <x v="2894"/>
    <d v="2015-10-01T09:57:33"/>
    <x v="0"/>
    <d v="2015-10-31T09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e v="#DIV/0!"/>
    <e v="#DIV/0!"/>
    <x v="1"/>
    <s v="plays"/>
    <x v="2895"/>
    <d v="2016-05-24T19:52:38"/>
    <x v="2"/>
    <d v="2016-07-23T19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1.6152716593245227"/>
    <n v="486.42857142857144"/>
    <x v="1"/>
    <s v="plays"/>
    <x v="2896"/>
    <d v="2014-07-09T23:37:12"/>
    <x v="3"/>
    <d v="2014-08-08T23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25"/>
    <n v="3"/>
    <x v="1"/>
    <s v="plays"/>
    <x v="2897"/>
    <d v="2014-12-09T15:42:19"/>
    <x v="0"/>
    <d v="2015-02-07T15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6000"/>
    <n v="25"/>
    <x v="1"/>
    <s v="plays"/>
    <x v="2898"/>
    <d v="2015-07-25T04:33:16"/>
    <x v="0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28.2051282051282"/>
    <n v="9.75"/>
    <x v="1"/>
    <s v="plays"/>
    <x v="2899"/>
    <d v="2015-07-10T22:00:18"/>
    <x v="0"/>
    <d v="2015-09-08T22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20"/>
    <n v="18.75"/>
    <x v="1"/>
    <s v="plays"/>
    <x v="2900"/>
    <d v="2014-10-28T17:13:51"/>
    <x v="3"/>
    <d v="2014-11-09T06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5.627009646302251"/>
    <n v="36.588235294117645"/>
    <x v="1"/>
    <s v="plays"/>
    <x v="2901"/>
    <d v="2016-08-23T19:21:53"/>
    <x v="2"/>
    <d v="2016-09-06T19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10.619469026548673"/>
    <n v="80.714285714285708"/>
    <x v="1"/>
    <s v="plays"/>
    <x v="2902"/>
    <d v="2015-07-14T09:34:26"/>
    <x v="0"/>
    <d v="2015-07-31T19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1250"/>
    <n v="1"/>
    <x v="1"/>
    <s v="plays"/>
    <x v="2903"/>
    <d v="2016-03-15T15:03:57"/>
    <x v="2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6.363636363636367"/>
    <n v="52.8"/>
    <x v="1"/>
    <s v="plays"/>
    <x v="2904"/>
    <d v="2016-05-09T11:33:39"/>
    <x v="2"/>
    <d v="2016-06-08T11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9000"/>
    <n v="20"/>
    <x v="1"/>
    <s v="plays"/>
    <x v="2905"/>
    <d v="2014-10-17T00:23:21"/>
    <x v="3"/>
    <d v="2014-11-25T13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0000"/>
    <n v="1"/>
    <x v="1"/>
    <s v="plays"/>
    <x v="2906"/>
    <d v="2015-04-13T14:11:27"/>
    <x v="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2.7397260273972601"/>
    <n v="46.928571428571431"/>
    <x v="1"/>
    <s v="plays"/>
    <x v="2907"/>
    <d v="2015-05-18T12:27:06"/>
    <x v="0"/>
    <d v="2015-06-27T12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7.1133004926108372"/>
    <n v="78.07692307692308"/>
    <x v="1"/>
    <s v="plays"/>
    <x v="2908"/>
    <d v="2015-12-15T21:09:34"/>
    <x v="2"/>
    <d v="2016-01-14T21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5000"/>
    <n v="1"/>
    <x v="1"/>
    <s v="plays"/>
    <x v="2909"/>
    <d v="2014-07-08T16:08:59"/>
    <x v="3"/>
    <d v="2014-09-06T16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25000"/>
    <n v="1"/>
    <x v="1"/>
    <s v="plays"/>
    <x v="2910"/>
    <d v="2015-01-13T15:46:34"/>
    <x v="0"/>
    <d v="2015-03-14T14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1.6366612111292962"/>
    <n v="203.66666666666666"/>
    <x v="1"/>
    <s v="plays"/>
    <x v="2911"/>
    <d v="2016-02-15T03:33:10"/>
    <x v="2"/>
    <d v="2016-03-16T02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12.758620689655173"/>
    <n v="20.714285714285715"/>
    <x v="1"/>
    <s v="plays"/>
    <x v="2912"/>
    <d v="2014-04-26T05:26:29"/>
    <x v="3"/>
    <d v="2014-05-19T05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4.5766590389016022"/>
    <n v="48.555555555555557"/>
    <x v="1"/>
    <s v="plays"/>
    <x v="2913"/>
    <d v="2015-08-28T23:37:27"/>
    <x v="0"/>
    <d v="2015-09-15T23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3.6710719530102791"/>
    <n v="68.099999999999994"/>
    <x v="1"/>
    <s v="plays"/>
    <x v="2914"/>
    <d v="2015-10-01T09:06:47"/>
    <x v="0"/>
    <d v="2015-10-29T09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11.764705882352942"/>
    <n v="8.5"/>
    <x v="1"/>
    <s v="plays"/>
    <x v="2915"/>
    <d v="2014-07-06T08:52:09"/>
    <x v="3"/>
    <d v="2014-08-05T08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3.7257824143070044"/>
    <n v="51.615384615384613"/>
    <x v="1"/>
    <s v="plays"/>
    <x v="2916"/>
    <d v="2015-02-23T13:01:10"/>
    <x v="0"/>
    <d v="2015-03-25T12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0.77519379844961245"/>
    <n v="43"/>
    <x v="1"/>
    <s v="musical"/>
    <x v="2917"/>
    <d v="2014-08-26T15:16:44"/>
    <x v="3"/>
    <d v="2014-09-25T15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14:58:47"/>
    <x v="0"/>
    <d v="2015-05-18T14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8T21:39:39"/>
    <x v="0"/>
    <d v="2015-01-23T21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0.96899224806201545"/>
    <n v="175.51020408163265"/>
    <x v="1"/>
    <s v="musical"/>
    <x v="2920"/>
    <d v="2015-04-09T07:21:50"/>
    <x v="0"/>
    <d v="2015-05-08T21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0.97612421853121933"/>
    <n v="231.66175879396985"/>
    <x v="1"/>
    <s v="musical"/>
    <x v="2921"/>
    <d v="2014-08-12T08:01:08"/>
    <x v="3"/>
    <d v="2014-09-11T08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0.8"/>
    <n v="75"/>
    <x v="1"/>
    <s v="musical"/>
    <x v="2922"/>
    <d v="2015-02-09T12:22:59"/>
    <x v="0"/>
    <d v="2015-02-23T12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0.76433121019108285"/>
    <n v="112.14285714285714"/>
    <x v="1"/>
    <s v="musical"/>
    <x v="2923"/>
    <d v="2014-06-16T10:03:49"/>
    <x v="3"/>
    <d v="2014-07-14T23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17:57:26"/>
    <x v="2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0.97972579924193715"/>
    <n v="255.17343750000001"/>
    <x v="1"/>
    <s v="musical"/>
    <x v="2925"/>
    <d v="2014-04-25T07:32:38"/>
    <x v="3"/>
    <d v="2014-05-25T07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0.99088386841062226"/>
    <n v="162.7741935483871"/>
    <x v="1"/>
    <s v="musical"/>
    <x v="2926"/>
    <d v="2015-04-07T08:01:04"/>
    <x v="0"/>
    <d v="2015-05-07T08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0.94339622641509435"/>
    <n v="88.333333333333329"/>
    <x v="1"/>
    <s v="musical"/>
    <x v="2927"/>
    <d v="2014-08-21T00:59:23"/>
    <x v="3"/>
    <d v="2014-09-15T00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0.95150399017802334"/>
    <n v="85.736842105263165"/>
    <x v="1"/>
    <s v="musical"/>
    <x v="2928"/>
    <d v="2015-01-20T21:57:17"/>
    <x v="0"/>
    <d v="2015-02-21T05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0.97314130011677691"/>
    <n v="47.574074074074076"/>
    <x v="1"/>
    <s v="musical"/>
    <x v="2929"/>
    <d v="2016-05-05T16:57:33"/>
    <x v="2"/>
    <d v="2016-06-04T16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0.92592592592592593"/>
    <n v="72.972972972972968"/>
    <x v="1"/>
    <s v="musical"/>
    <x v="2930"/>
    <d v="2014-05-16T09:16:04"/>
    <x v="3"/>
    <d v="2014-06-15T09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0.99122061738884171"/>
    <n v="90.538461538461533"/>
    <x v="1"/>
    <s v="musical"/>
    <x v="2931"/>
    <d v="2016-07-02T08:00:08"/>
    <x v="2"/>
    <d v="2016-08-29T11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0.78125"/>
    <n v="37.647058823529413"/>
    <x v="1"/>
    <s v="musical"/>
    <x v="2932"/>
    <d v="2014-09-30T09:37:03"/>
    <x v="3"/>
    <d v="2014-10-12T22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0.75"/>
    <n v="36.363636363636367"/>
    <x v="1"/>
    <s v="musical"/>
    <x v="2933"/>
    <d v="2014-06-13T04:58:33"/>
    <x v="3"/>
    <d v="2014-07-13T04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0.98643649815043155"/>
    <n v="126.71875"/>
    <x v="1"/>
    <s v="musical"/>
    <x v="2934"/>
    <d v="2014-12-31T10:53:34"/>
    <x v="0"/>
    <d v="2015-01-30T10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0.97205346294046169"/>
    <n v="329.2"/>
    <x v="1"/>
    <s v="musical"/>
    <x v="2935"/>
    <d v="2014-07-25T13:25:12"/>
    <x v="3"/>
    <d v="2014-08-27T19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0.93248787765759045"/>
    <n v="81.242424242424249"/>
    <x v="1"/>
    <s v="musical"/>
    <x v="2936"/>
    <d v="2014-12-09T12:33:38"/>
    <x v="0"/>
    <d v="2015-01-18T12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25000"/>
    <n v="1"/>
    <x v="1"/>
    <s v="spaces"/>
    <x v="2937"/>
    <d v="2015-01-30T17:02:35"/>
    <x v="0"/>
    <d v="2015-03-01T17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4.8959608323133414"/>
    <n v="202.22772277227722"/>
    <x v="1"/>
    <s v="spaces"/>
    <x v="2938"/>
    <d v="2015-11-26T13:17:39"/>
    <x v="0"/>
    <d v="2015-12-16T14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e v="#DIV/0!"/>
    <e v="#DIV/0!"/>
    <x v="1"/>
    <s v="spaces"/>
    <x v="2939"/>
    <d v="2015-03-13T21:06:20"/>
    <x v="0"/>
    <d v="2015-04-12T21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00"/>
    <n v="100"/>
    <x v="1"/>
    <s v="spaces"/>
    <x v="2940"/>
    <d v="2015-05-08T15:56:38"/>
    <x v="0"/>
    <d v="2015-06-07T15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e v="#DIV/0!"/>
    <e v="#DIV/0!"/>
    <x v="1"/>
    <s v="spaces"/>
    <x v="2941"/>
    <d v="2015-04-23T21:21:00"/>
    <x v="0"/>
    <d v="2015-05-23T21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000"/>
    <n v="1"/>
    <x v="1"/>
    <s v="spaces"/>
    <x v="2942"/>
    <d v="2016-07-16T06:44:52"/>
    <x v="2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23.32089552238806"/>
    <n v="82.461538461538467"/>
    <x v="1"/>
    <s v="spaces"/>
    <x v="2943"/>
    <d v="2016-10-06T07:29:27"/>
    <x v="2"/>
    <d v="2016-11-24T11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20833.333333333332"/>
    <n v="2.6666666666666665"/>
    <x v="1"/>
    <s v="spaces"/>
    <x v="2944"/>
    <d v="2015-04-03T09:34:53"/>
    <x v="0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40"/>
    <n v="12.5"/>
    <x v="1"/>
    <s v="spaces"/>
    <x v="2945"/>
    <d v="2015-10-20T13:45:17"/>
    <x v="0"/>
    <d v="2015-11-19T14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e v="#DIV/0!"/>
    <e v="#DIV/0!"/>
    <x v="1"/>
    <s v="spaces"/>
    <x v="2946"/>
    <d v="2015-12-24T02:45:52"/>
    <x v="2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45.620437956204377"/>
    <n v="18.896551724137932"/>
    <x v="1"/>
    <s v="spaces"/>
    <x v="2947"/>
    <d v="2014-08-21T13:16:13"/>
    <x v="3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12.461059190031152"/>
    <n v="200.625"/>
    <x v="1"/>
    <s v="spaces"/>
    <x v="2948"/>
    <d v="2016-09-15T10:33:59"/>
    <x v="2"/>
    <d v="2016-10-16T22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661.15702479338847"/>
    <n v="201.66666666666666"/>
    <x v="1"/>
    <s v="spaces"/>
    <x v="2949"/>
    <d v="2015-09-08T13:00:21"/>
    <x v="0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e v="#DIV/0!"/>
    <e v="#DIV/0!"/>
    <x v="1"/>
    <s v="spaces"/>
    <x v="2950"/>
    <d v="2017-02-24T08:00:03"/>
    <x v="1"/>
    <d v="2017-03-16T07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1.6783216783216783"/>
    <n v="65"/>
    <x v="1"/>
    <s v="spaces"/>
    <x v="2951"/>
    <d v="2015-05-17T11:47:29"/>
    <x v="0"/>
    <d v="2015-06-16T11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5.9757942511346442"/>
    <n v="66.099999999999994"/>
    <x v="1"/>
    <s v="spaces"/>
    <x v="2952"/>
    <d v="2016-04-04T17:00:50"/>
    <x v="2"/>
    <d v="2016-05-04T17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53.571428571428569"/>
    <n v="93.333333333333329"/>
    <x v="1"/>
    <s v="spaces"/>
    <x v="2953"/>
    <d v="2015-01-26T18:16:12"/>
    <x v="0"/>
    <d v="2015-03-27T17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e v="#DIV/0!"/>
    <e v="#DIV/0!"/>
    <x v="1"/>
    <s v="spaces"/>
    <x v="2954"/>
    <d v="2016-03-09T12:41:57"/>
    <x v="2"/>
    <d v="2016-05-08T11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e v="#DIV/0!"/>
    <e v="#DIV/0!"/>
    <x v="1"/>
    <s v="spaces"/>
    <x v="2955"/>
    <d v="2016-05-07T18:12:05"/>
    <x v="2"/>
    <d v="2016-06-06T18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e v="#DIV/0!"/>
    <e v="#DIV/0!"/>
    <x v="1"/>
    <s v="spaces"/>
    <x v="2956"/>
    <d v="2014-08-12T12:10:23"/>
    <x v="3"/>
    <d v="2014-09-11T12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0.91224229155263636"/>
    <n v="50.75"/>
    <x v="1"/>
    <s v="plays"/>
    <x v="2957"/>
    <d v="2015-02-25T23:05:59"/>
    <x v="0"/>
    <d v="2015-03-25T22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0.82101806239737274"/>
    <n v="60.9"/>
    <x v="1"/>
    <s v="plays"/>
    <x v="2958"/>
    <d v="2015-01-31T23:51:46"/>
    <x v="0"/>
    <d v="2015-03-01T00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0.93589143659335516"/>
    <n v="109.03061224489795"/>
    <x v="1"/>
    <s v="plays"/>
    <x v="2959"/>
    <d v="2015-06-02T05:17:04"/>
    <x v="0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0.99291258993305787"/>
    <n v="25.692295918367346"/>
    <x v="1"/>
    <s v="plays"/>
    <x v="2960"/>
    <d v="2014-07-07T15:50:19"/>
    <x v="3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0.91743119266055051"/>
    <n v="41.92307692307692"/>
    <x v="1"/>
    <s v="plays"/>
    <x v="2961"/>
    <d v="2015-06-07T11:30:33"/>
    <x v="0"/>
    <d v="2015-07-07T11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0.88004928275983452"/>
    <n v="88.7734375"/>
    <x v="1"/>
    <s v="plays"/>
    <x v="2962"/>
    <d v="2015-08-17T11:43:32"/>
    <x v="0"/>
    <d v="2015-09-16T11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0.8778089887640449"/>
    <n v="80.225352112676063"/>
    <x v="1"/>
    <s v="plays"/>
    <x v="2963"/>
    <d v="2015-02-06T22:44:52"/>
    <x v="0"/>
    <d v="2015-03-08T21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0.94339622641509435"/>
    <n v="78.936170212765958"/>
    <x v="1"/>
    <s v="plays"/>
    <x v="2964"/>
    <d v="2016-08-03T06:34:20"/>
    <x v="2"/>
    <d v="2016-08-16T21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0.61538461538461542"/>
    <n v="95.588235294117652"/>
    <x v="1"/>
    <s v="plays"/>
    <x v="2965"/>
    <d v="2015-04-03T12:52:33"/>
    <x v="0"/>
    <d v="2015-05-03T16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0.94339622641509435"/>
    <n v="69.890109890109883"/>
    <x v="1"/>
    <s v="plays"/>
    <x v="2966"/>
    <d v="2014-06-18T10:04:11"/>
    <x v="3"/>
    <d v="2014-07-18T10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0.99843993759750393"/>
    <n v="74.534883720930239"/>
    <x v="1"/>
    <s v="plays"/>
    <x v="2967"/>
    <d v="2014-08-01T09:47:58"/>
    <x v="3"/>
    <d v="2014-08-31T09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0.94921689606074988"/>
    <n v="123.94117647058823"/>
    <x v="1"/>
    <s v="plays"/>
    <x v="2968"/>
    <d v="2016-11-19T20:38:40"/>
    <x v="2"/>
    <d v="2016-12-04T19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0.57208237986270027"/>
    <n v="264.84848484848487"/>
    <x v="1"/>
    <s v="plays"/>
    <x v="2969"/>
    <d v="2015-12-03T13:38:28"/>
    <x v="0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0.98039215686274506"/>
    <n v="58.620689655172413"/>
    <x v="1"/>
    <s v="plays"/>
    <x v="2970"/>
    <d v="2014-08-28T19:27:51"/>
    <x v="3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0.99875156054931336"/>
    <n v="70.884955752212392"/>
    <x v="1"/>
    <s v="plays"/>
    <x v="2971"/>
    <d v="2014-10-29T10:24:46"/>
    <x v="3"/>
    <d v="2014-11-26T21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0.58333333333333337"/>
    <n v="8.5714285714285712"/>
    <x v="1"/>
    <s v="plays"/>
    <x v="2972"/>
    <d v="2016-02-25T11:32:10"/>
    <x v="2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0.8805400645729381"/>
    <n v="113.56666666666666"/>
    <x v="1"/>
    <s v="plays"/>
    <x v="2973"/>
    <d v="2015-01-22T15:08:54"/>
    <x v="0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0.77239958805355302"/>
    <n v="60.6875"/>
    <x v="1"/>
    <s v="plays"/>
    <x v="2974"/>
    <d v="2014-10-10T09:22:27"/>
    <x v="3"/>
    <d v="2014-10-19T23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0.98619329388560162"/>
    <n v="110.21739130434783"/>
    <x v="1"/>
    <s v="plays"/>
    <x v="2975"/>
    <d v="2014-12-20T13:47:03"/>
    <x v="0"/>
    <d v="2015-01-06T00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0.91603053435114501"/>
    <n v="136.45833333333334"/>
    <x v="1"/>
    <s v="plays"/>
    <x v="2976"/>
    <d v="2015-08-03T15:58:50"/>
    <x v="0"/>
    <d v="2015-08-23T20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0.77564475470234628"/>
    <n v="53.164948453608247"/>
    <x v="1"/>
    <s v="spaces"/>
    <x v="2977"/>
    <d v="2015-08-09T07:25:56"/>
    <x v="0"/>
    <d v="2015-09-23T07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0.97981579463060942"/>
    <n v="86.491525423728817"/>
    <x v="1"/>
    <s v="spaces"/>
    <x v="2978"/>
    <d v="2016-01-12T10:29:03"/>
    <x v="2"/>
    <d v="2016-02-11T10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0.68240950088157304"/>
    <n v="155.23827397260274"/>
    <x v="1"/>
    <s v="spaces"/>
    <x v="2979"/>
    <d v="2014-09-12T09:10:36"/>
    <x v="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0.99649234693877553"/>
    <n v="115.08256880733946"/>
    <x v="1"/>
    <s v="spaces"/>
    <x v="2980"/>
    <d v="2016-07-25T00:41:21"/>
    <x v="2"/>
    <d v="2016-08-24T00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0.82203041512535968"/>
    <n v="109.5945945945946"/>
    <x v="1"/>
    <s v="spaces"/>
    <x v="2981"/>
    <d v="2016-10-11T17:22:08"/>
    <x v="2"/>
    <d v="2016-10-30T22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0.94786729857819907"/>
    <n v="45.214285714285715"/>
    <x v="1"/>
    <s v="spaces"/>
    <x v="2982"/>
    <d v="2016-03-02T06:00:06"/>
    <x v="2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0.9057905377497264"/>
    <n v="104.15169811320754"/>
    <x v="1"/>
    <s v="spaces"/>
    <x v="2983"/>
    <d v="2016-09-14T01:22:31"/>
    <x v="2"/>
    <d v="2016-10-12T18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2:41:21"/>
    <x v="2"/>
    <d v="2016-06-20T02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0.56645990879995467"/>
    <n v="96.997252747252745"/>
    <x v="1"/>
    <s v="spaces"/>
    <x v="2985"/>
    <d v="2015-11-28T18:29:22"/>
    <x v="0"/>
    <d v="2015-12-20T22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07:47:00"/>
    <x v="2"/>
    <d v="2016-01-07T07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0.96810933940774491"/>
    <n v="94.408602150537632"/>
    <x v="1"/>
    <s v="spaces"/>
    <x v="2987"/>
    <d v="2017-01-05T14:05:30"/>
    <x v="1"/>
    <d v="2017-01-27T14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0.9569377990430622"/>
    <n v="48.984375"/>
    <x v="1"/>
    <s v="spaces"/>
    <x v="2988"/>
    <d v="2016-09-09T12:25:10"/>
    <x v="2"/>
    <d v="2016-10-09T12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0.99700897308075775"/>
    <n v="45.590909090909093"/>
    <x v="1"/>
    <s v="spaces"/>
    <x v="2989"/>
    <d v="2016-01-21T14:07:47"/>
    <x v="2"/>
    <d v="2016-02-20T14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0.21846144883632868"/>
    <n v="23.275254237288134"/>
    <x v="1"/>
    <s v="spaces"/>
    <x v="2990"/>
    <d v="2014-09-03T05:29:32"/>
    <x v="3"/>
    <d v="2014-10-03T05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0.9527439024390244"/>
    <n v="63.2289156626506"/>
    <x v="1"/>
    <s v="spaces"/>
    <x v="2991"/>
    <d v="2016-12-20T09:57:51"/>
    <x v="1"/>
    <d v="2017-01-19T09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0.58158856763044198"/>
    <n v="153.5204081632653"/>
    <x v="1"/>
    <s v="spaces"/>
    <x v="2992"/>
    <d v="2015-03-27T15:54:00"/>
    <x v="0"/>
    <d v="2015-05-26T15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0.96404126096596932"/>
    <n v="90.2"/>
    <x v="1"/>
    <s v="spaces"/>
    <x v="2993"/>
    <d v="2017-02-09T11:36:33"/>
    <x v="1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0.97060051053586849"/>
    <n v="118.97113163972287"/>
    <x v="1"/>
    <s v="spaces"/>
    <x v="2994"/>
    <d v="2014-05-18T22:38:49"/>
    <x v="3"/>
    <d v="2014-06-15T22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0.84112149532710279"/>
    <n v="80.25"/>
    <x v="1"/>
    <s v="spaces"/>
    <x v="807"/>
    <d v="2017-02-14T11:46:00"/>
    <x v="1"/>
    <d v="2017-02-28T20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3:51:10"/>
    <x v="1"/>
    <d v="2017-01-31T12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0.31377481894009879"/>
    <n v="131.37719999999999"/>
    <x v="1"/>
    <s v="spaces"/>
    <x v="2996"/>
    <d v="2016-06-13T15:29:42"/>
    <x v="2"/>
    <d v="2016-07-13T15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0.92160680830446728"/>
    <n v="73.032980769230775"/>
    <x v="1"/>
    <s v="spaces"/>
    <x v="2997"/>
    <d v="2012-11-26T14:04:12"/>
    <x v="5"/>
    <d v="2012-12-26T14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0.98846787479406917"/>
    <n v="178.52941176470588"/>
    <x v="1"/>
    <s v="spaces"/>
    <x v="2998"/>
    <d v="2016-01-29T14:22:56"/>
    <x v="2"/>
    <d v="2016-02-29T23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0.88640694943048348"/>
    <n v="162.90974729241879"/>
    <x v="1"/>
    <s v="spaces"/>
    <x v="2999"/>
    <d v="2014-10-16T15:08:44"/>
    <x v="3"/>
    <d v="2014-11-15T16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0.82990150791538131"/>
    <n v="108.24237288135593"/>
    <x v="1"/>
    <s v="spaces"/>
    <x v="3000"/>
    <d v="2014-09-06T10:11:45"/>
    <x v="3"/>
    <d v="2014-10-06T10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0.92807424593967514"/>
    <n v="88.865979381443296"/>
    <x v="1"/>
    <s v="spaces"/>
    <x v="3001"/>
    <d v="2014-11-14T12:09:51"/>
    <x v="3"/>
    <d v="2014-12-14T12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0.55555555555555558"/>
    <n v="54"/>
    <x v="1"/>
    <s v="spaces"/>
    <x v="3002"/>
    <d v="2015-04-03T23:11:23"/>
    <x v="0"/>
    <d v="2015-04-24T23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0.98846787479406917"/>
    <n v="116.73076923076923"/>
    <x v="1"/>
    <s v="spaces"/>
    <x v="3003"/>
    <d v="2015-12-21T23:05:19"/>
    <x v="2"/>
    <d v="2016-01-20T23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0.83503123016800829"/>
    <n v="233.8984375"/>
    <x v="1"/>
    <s v="spaces"/>
    <x v="3004"/>
    <d v="2014-10-27T07:40:40"/>
    <x v="3"/>
    <d v="2014-11-26T08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0.63291139240506333"/>
    <n v="158"/>
    <x v="1"/>
    <s v="spaces"/>
    <x v="3005"/>
    <d v="2014-12-23T13:58:39"/>
    <x v="0"/>
    <d v="2015-02-21T13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0.80862533692722371"/>
    <n v="14.84"/>
    <x v="1"/>
    <s v="spaces"/>
    <x v="3006"/>
    <d v="2015-11-26T05:15:16"/>
    <x v="0"/>
    <d v="2015-12-23T16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0.85378868729989332"/>
    <n v="85.181818181818187"/>
    <x v="1"/>
    <s v="spaces"/>
    <x v="3007"/>
    <d v="2015-01-20T10:52:10"/>
    <x v="0"/>
    <d v="2015-02-10T10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0.63710499490316008"/>
    <n v="146.69158878504672"/>
    <x v="1"/>
    <s v="spaces"/>
    <x v="3008"/>
    <d v="2015-05-22T14:04:09"/>
    <x v="0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0.88414202857547042"/>
    <n v="50.764811490125673"/>
    <x v="1"/>
    <s v="spaces"/>
    <x v="3009"/>
    <d v="2014-10-07T20:58:00"/>
    <x v="3"/>
    <d v="2014-11-04T23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0.96921322690992018"/>
    <n v="87.7"/>
    <x v="1"/>
    <s v="spaces"/>
    <x v="3010"/>
    <d v="2014-05-26T11:27:18"/>
    <x v="3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0.97454712221967443"/>
    <n v="242.27777777777777"/>
    <x v="1"/>
    <s v="spaces"/>
    <x v="3011"/>
    <d v="2014-05-19T07:09:12"/>
    <x v="3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0.94481425810607689"/>
    <n v="146.44654088050314"/>
    <x v="1"/>
    <s v="spaces"/>
    <x v="3012"/>
    <d v="2014-07-21T14:24:03"/>
    <x v="3"/>
    <d v="2014-08-20T14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0.99290780141843971"/>
    <n v="103.17073170731707"/>
    <x v="1"/>
    <s v="spaces"/>
    <x v="3013"/>
    <d v="2015-06-08T01:09:36"/>
    <x v="0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0.82485565026120433"/>
    <n v="80.464601769911511"/>
    <x v="1"/>
    <s v="spaces"/>
    <x v="3014"/>
    <d v="2014-04-29T14:00:20"/>
    <x v="3"/>
    <d v="2014-05-26T21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0.99431818181818177"/>
    <n v="234.66666666666666"/>
    <x v="1"/>
    <s v="spaces"/>
    <x v="3015"/>
    <d v="2015-06-15T14:18:53"/>
    <x v="0"/>
    <d v="2015-08-14T14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0.86190384983719592"/>
    <n v="50.689320388349515"/>
    <x v="1"/>
    <s v="spaces"/>
    <x v="3016"/>
    <d v="2016-10-17T08:51:09"/>
    <x v="2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0.99127676447264079"/>
    <n v="162.70967741935485"/>
    <x v="1"/>
    <s v="spaces"/>
    <x v="3017"/>
    <d v="2016-07-13T16:53:29"/>
    <x v="2"/>
    <d v="2016-08-27T16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0.970873786407767"/>
    <n v="120.16666666666667"/>
    <x v="1"/>
    <s v="spaces"/>
    <x v="3018"/>
    <d v="2015-04-27T10:13:06"/>
    <x v="0"/>
    <d v="2015-06-11T10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0.40581121662202746"/>
    <n v="67.697802197802204"/>
    <x v="1"/>
    <s v="spaces"/>
    <x v="3019"/>
    <d v="2012-09-06T17:51:15"/>
    <x v="5"/>
    <d v="2012-10-06T17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0.33090668431502318"/>
    <n v="52.103448275862071"/>
    <x v="1"/>
    <s v="spaces"/>
    <x v="3020"/>
    <d v="2014-05-02T06:13:33"/>
    <x v="3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0.69767441860465118"/>
    <n v="51.6"/>
    <x v="1"/>
    <s v="spaces"/>
    <x v="3021"/>
    <d v="2017-02-17T05:01:32"/>
    <x v="1"/>
    <d v="2017-03-03T05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0.76080340839926963"/>
    <n v="164.3"/>
    <x v="1"/>
    <s v="spaces"/>
    <x v="3022"/>
    <d v="2015-02-18T10:54:11"/>
    <x v="0"/>
    <d v="2015-03-20T09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0.5951672419950006"/>
    <n v="84.858585858585855"/>
    <x v="1"/>
    <s v="spaces"/>
    <x v="3023"/>
    <d v="2016-07-16T00:20:25"/>
    <x v="2"/>
    <d v="2016-08-15T00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0.9117709631340607"/>
    <n v="94.548850574712645"/>
    <x v="1"/>
    <s v="spaces"/>
    <x v="3024"/>
    <d v="2014-10-20T11:00:47"/>
    <x v="3"/>
    <d v="2014-11-17T22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0.93733261917514732"/>
    <n v="45.536585365853661"/>
    <x v="1"/>
    <s v="spaces"/>
    <x v="3025"/>
    <d v="2015-08-17T11:56:11"/>
    <x v="0"/>
    <d v="2015-09-16T11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15:10:47"/>
    <x v="2"/>
    <d v="2016-10-14T15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0.78616352201257866"/>
    <n v="50.88"/>
    <x v="1"/>
    <s v="spaces"/>
    <x v="3027"/>
    <d v="2015-08-11T19:04:19"/>
    <x v="0"/>
    <d v="2015-09-10T19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0.68243858052775253"/>
    <n v="191.13043478260869"/>
    <x v="1"/>
    <s v="spaces"/>
    <x v="3028"/>
    <d v="2016-07-18T20:38:45"/>
    <x v="2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0.88860453543754891"/>
    <n v="89.314285714285717"/>
    <x v="1"/>
    <s v="spaces"/>
    <x v="3029"/>
    <d v="2016-10-01T06:50:55"/>
    <x v="2"/>
    <d v="2016-10-31T21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0.91922883319342674"/>
    <n v="88.588631921824103"/>
    <x v="1"/>
    <s v="spaces"/>
    <x v="3030"/>
    <d v="2013-04-04T07:26:49"/>
    <x v="4"/>
    <d v="2013-05-04T07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0.78906669191680079"/>
    <n v="96.300911854103347"/>
    <x v="1"/>
    <s v="spaces"/>
    <x v="3031"/>
    <d v="2013-07-11T12:50:44"/>
    <x v="4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0.46904315196998125"/>
    <n v="33.3125"/>
    <x v="1"/>
    <s v="spaces"/>
    <x v="3032"/>
    <d v="2010-07-19T15:26:13"/>
    <x v="7"/>
    <d v="2010-10-01T22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0.99502487562189057"/>
    <n v="37.222222222222221"/>
    <x v="1"/>
    <s v="spaces"/>
    <x v="3033"/>
    <d v="2016-01-04T00:03:17"/>
    <x v="2"/>
    <d v="2016-03-04T00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0.9198455763246467"/>
    <n v="92.130423728813554"/>
    <x v="1"/>
    <s v="spaces"/>
    <x v="3034"/>
    <d v="2013-12-02T13:03:58"/>
    <x v="4"/>
    <d v="2013-12-29T01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0.93023255813953487"/>
    <n v="76.785714285714292"/>
    <x v="1"/>
    <s v="spaces"/>
    <x v="3035"/>
    <d v="2015-06-22T13:00:21"/>
    <x v="0"/>
    <d v="2015-06-26T17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0.90512540894220284"/>
    <n v="96.526315789473685"/>
    <x v="1"/>
    <s v="spaces"/>
    <x v="3036"/>
    <d v="2015-12-21T14:50:48"/>
    <x v="2"/>
    <d v="2016-01-20T14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0.78125"/>
    <n v="51.891891891891895"/>
    <x v="1"/>
    <s v="spaces"/>
    <x v="3037"/>
    <d v="2015-09-06T10:30:47"/>
    <x v="0"/>
    <d v="2015-10-06T10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0.9090358160111508"/>
    <n v="128.9140625"/>
    <x v="1"/>
    <s v="spaces"/>
    <x v="3038"/>
    <d v="2015-03-19T19:41:39"/>
    <x v="0"/>
    <d v="2015-04-15T20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0.91456443868607573"/>
    <n v="84.108974358974365"/>
    <x v="1"/>
    <s v="spaces"/>
    <x v="3039"/>
    <d v="2016-01-18T11:26:38"/>
    <x v="2"/>
    <d v="2016-02-02T11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0.75354259211116259"/>
    <n v="82.941562500000003"/>
    <x v="1"/>
    <s v="spaces"/>
    <x v="3040"/>
    <d v="2014-07-22T21:44:15"/>
    <x v="3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0.52397691848510974"/>
    <n v="259.94827586206895"/>
    <x v="1"/>
    <s v="spaces"/>
    <x v="3041"/>
    <d v="2014-08-11T13:16:26"/>
    <x v="3"/>
    <d v="2014-09-09T22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0.67114093959731547"/>
    <n v="37.25"/>
    <x v="1"/>
    <s v="spaces"/>
    <x v="3042"/>
    <d v="2016-03-14T17:44:14"/>
    <x v="2"/>
    <d v="2016-04-27T07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0.60096153846153844"/>
    <n v="177.02127659574469"/>
    <x v="1"/>
    <s v="spaces"/>
    <x v="3043"/>
    <d v="2014-12-02T15:37:42"/>
    <x v="3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0.9375"/>
    <n v="74.074074074074076"/>
    <x v="1"/>
    <s v="spaces"/>
    <x v="3044"/>
    <d v="2015-05-14T18:20:55"/>
    <x v="0"/>
    <d v="2015-06-13T18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0.94339622641509435"/>
    <n v="70.666666666666671"/>
    <x v="1"/>
    <s v="spaces"/>
    <x v="3045"/>
    <d v="2016-04-04T22:02:40"/>
    <x v="2"/>
    <d v="2016-05-04T22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4.2321644498186215"/>
    <n v="23.62857142857143"/>
    <x v="1"/>
    <s v="spaces"/>
    <x v="3046"/>
    <d v="2017-01-09T03:59:05"/>
    <x v="1"/>
    <d v="2017-02-08T03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666.66666666666663"/>
    <n v="37.5"/>
    <x v="1"/>
    <s v="spaces"/>
    <x v="3047"/>
    <d v="2015-04-28T10:04:54"/>
    <x v="0"/>
    <d v="2015-05-28T09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250"/>
    <n v="13.333333333333334"/>
    <x v="1"/>
    <s v="spaces"/>
    <x v="3048"/>
    <d v="2014-08-11T12:16:53"/>
    <x v="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e v="#DIV/0!"/>
    <e v="#DIV/0!"/>
    <x v="1"/>
    <s v="spaces"/>
    <x v="3049"/>
    <d v="2015-01-23T13:59:14"/>
    <x v="0"/>
    <d v="2015-03-01T19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20000"/>
    <n v="1"/>
    <x v="1"/>
    <s v="spaces"/>
    <x v="3050"/>
    <d v="2014-11-10T16:59:50"/>
    <x v="0"/>
    <d v="2015-01-09T16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e v="#DIV/0!"/>
    <e v="#DIV/0!"/>
    <x v="1"/>
    <s v="spaces"/>
    <x v="3051"/>
    <d v="2014-07-31T09:16:24"/>
    <x v="3"/>
    <d v="2014-09-29T09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e v="#DIV/0!"/>
    <e v="#DIV/0!"/>
    <x v="1"/>
    <s v="spaces"/>
    <x v="3052"/>
    <d v="2016-03-04T09:36:51"/>
    <x v="2"/>
    <d v="2016-04-03T08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6000"/>
    <n v="1"/>
    <x v="1"/>
    <s v="spaces"/>
    <x v="3053"/>
    <d v="2016-03-31T02:59:00"/>
    <x v="2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3.259423503325941"/>
    <n v="41"/>
    <x v="1"/>
    <s v="spaces"/>
    <x v="3054"/>
    <d v="2014-07-09T16:27:26"/>
    <x v="3"/>
    <d v="2014-08-08T16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656.71641791044772"/>
    <n v="55.833333333333336"/>
    <x v="1"/>
    <s v="spaces"/>
    <x v="3055"/>
    <d v="2015-08-29T00:35:34"/>
    <x v="0"/>
    <d v="2015-09-28T00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e v="#DIV/0!"/>
    <e v="#DIV/0!"/>
    <x v="1"/>
    <s v="spaces"/>
    <x v="3056"/>
    <d v="2014-07-14T12:49:08"/>
    <x v="3"/>
    <d v="2014-08-13T12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1.4961101137043686"/>
    <n v="99.761194029850742"/>
    <x v="1"/>
    <s v="spaces"/>
    <x v="3057"/>
    <d v="2015-09-01T06:51:32"/>
    <x v="0"/>
    <d v="2015-09-30T12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5.1107325383304945"/>
    <n v="25.521739130434781"/>
    <x v="1"/>
    <s v="spaces"/>
    <x v="3058"/>
    <d v="2016-09-17T16:08:58"/>
    <x v="2"/>
    <d v="2016-10-22T16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8.8537362767087711"/>
    <n v="117.65277777777777"/>
    <x v="1"/>
    <s v="spaces"/>
    <x v="3059"/>
    <d v="2015-10-21T21:07:26"/>
    <x v="0"/>
    <d v="2015-11-22T00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2500"/>
    <n v="5"/>
    <x v="1"/>
    <s v="spaces"/>
    <x v="3060"/>
    <d v="2014-07-04T19:19:32"/>
    <x v="3"/>
    <d v="2014-07-29T19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8.34326579261025"/>
    <n v="2796.6666666666665"/>
    <x v="1"/>
    <s v="spaces"/>
    <x v="3061"/>
    <d v="2016-06-09T23:28:57"/>
    <x v="2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40"/>
    <n v="200"/>
    <x v="1"/>
    <s v="spaces"/>
    <x v="3062"/>
    <d v="2015-08-10T16:31:19"/>
    <x v="0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1428.5714285714287"/>
    <n v="87.5"/>
    <x v="1"/>
    <s v="spaces"/>
    <x v="3063"/>
    <d v="2015-09-16T10:35:52"/>
    <x v="0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7.0921985815602833"/>
    <n v="20.142857142857142"/>
    <x v="1"/>
    <s v="spaces"/>
    <x v="3064"/>
    <d v="2014-11-14T14:00:34"/>
    <x v="3"/>
    <d v="2014-12-14T14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29.940119760479043"/>
    <n v="20.875"/>
    <x v="1"/>
    <s v="spaces"/>
    <x v="3065"/>
    <d v="2016-11-16T11:36:09"/>
    <x v="2"/>
    <d v="2016-12-07T11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1.6729401923881222"/>
    <n v="61.307692307692307"/>
    <x v="1"/>
    <s v="spaces"/>
    <x v="3066"/>
    <d v="2015-04-03T11:34:41"/>
    <x v="0"/>
    <d v="2015-04-20T23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6000"/>
    <n v="1"/>
    <x v="1"/>
    <s v="spaces"/>
    <x v="3067"/>
    <d v="2016-10-15T10:34:22"/>
    <x v="2"/>
    <d v="2016-10-29T19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4341.0852713178292"/>
    <n v="92.142857142857139"/>
    <x v="1"/>
    <s v="spaces"/>
    <x v="3068"/>
    <d v="2015-04-17T10:25:00"/>
    <x v="0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1136.3636363636363"/>
    <n v="7.333333333333333"/>
    <x v="1"/>
    <s v="spaces"/>
    <x v="3069"/>
    <d v="2016-02-09T07:42:39"/>
    <x v="2"/>
    <d v="2016-03-10T07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11.574074074074074"/>
    <n v="64.8"/>
    <x v="1"/>
    <s v="spaces"/>
    <x v="3070"/>
    <d v="2016-06-29T20:27:20"/>
    <x v="2"/>
    <d v="2016-08-18T20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6.6401062416998675"/>
    <n v="30.12"/>
    <x v="1"/>
    <s v="spaces"/>
    <x v="3071"/>
    <d v="2015-08-10T09:38:43"/>
    <x v="0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209.52380952380952"/>
    <n v="52.5"/>
    <x v="1"/>
    <s v="spaces"/>
    <x v="3072"/>
    <d v="2017-01-31T16:57:58"/>
    <x v="1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845.07042253521126"/>
    <n v="23.666666666666668"/>
    <x v="1"/>
    <s v="spaces"/>
    <x v="3073"/>
    <d v="2015-01-26T21:19:55"/>
    <x v="0"/>
    <d v="2015-02-25T21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18.80153215749154"/>
    <n v="415.77777777777777"/>
    <x v="1"/>
    <s v="spaces"/>
    <x v="3074"/>
    <d v="2015-02-20T11:07:15"/>
    <x v="0"/>
    <d v="2015-03-22T10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5319.1489361702124"/>
    <n v="53.714285714285715"/>
    <x v="1"/>
    <s v="spaces"/>
    <x v="3075"/>
    <d v="2014-10-27T18:40:44"/>
    <x v="3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475.51117451260103"/>
    <n v="420.6"/>
    <x v="1"/>
    <s v="spaces"/>
    <x v="3076"/>
    <d v="2015-08-20T22:21:31"/>
    <x v="0"/>
    <d v="2015-09-19T22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e v="#DIV/0!"/>
    <e v="#DIV/0!"/>
    <x v="1"/>
    <s v="spaces"/>
    <x v="3077"/>
    <d v="2015-10-16T16:09:06"/>
    <x v="0"/>
    <d v="2015-11-15T17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357.14285714285717"/>
    <n v="18.666666666666668"/>
    <x v="1"/>
    <s v="spaces"/>
    <x v="3078"/>
    <d v="2014-08-02T07:31:18"/>
    <x v="3"/>
    <d v="2014-08-31T23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8.6361702127659576"/>
    <n v="78.333333333333329"/>
    <x v="1"/>
    <s v="spaces"/>
    <x v="3079"/>
    <d v="2015-04-06T11:22:11"/>
    <x v="0"/>
    <d v="2015-05-05T12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40.983606557377051"/>
    <n v="67.777777777777771"/>
    <x v="1"/>
    <s v="spaces"/>
    <x v="3080"/>
    <d v="2015-08-30T15:12:39"/>
    <x v="0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400"/>
    <n v="16.666666666666668"/>
    <x v="1"/>
    <s v="spaces"/>
    <x v="3081"/>
    <d v="2015-06-18T10:05:59"/>
    <x v="0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60"/>
    <n v="62.5"/>
    <x v="1"/>
    <s v="spaces"/>
    <x v="3082"/>
    <d v="2016-10-21T21:36:30"/>
    <x v="2"/>
    <d v="2016-12-20T22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515.8730158730159"/>
    <n v="42"/>
    <x v="1"/>
    <s v="spaces"/>
    <x v="3083"/>
    <d v="2014-12-08T07:44:07"/>
    <x v="0"/>
    <d v="2015-01-08T07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4.2705842159207377"/>
    <n v="130.0888888888889"/>
    <x v="1"/>
    <s v="spaces"/>
    <x v="3084"/>
    <d v="2016-06-07T07:01:23"/>
    <x v="2"/>
    <d v="2016-07-08T19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19.681595521343596"/>
    <n v="1270.2222222222222"/>
    <x v="1"/>
    <s v="spaces"/>
    <x v="3085"/>
    <d v="2015-03-02T13:39:05"/>
    <x v="0"/>
    <d v="2015-05-01T12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6.2814070351758797"/>
    <n v="88.444444444444443"/>
    <x v="1"/>
    <s v="spaces"/>
    <x v="3086"/>
    <d v="2016-07-15T16:45:43"/>
    <x v="2"/>
    <d v="2016-08-14T16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84.517279557805594"/>
    <n v="56.342380952380957"/>
    <x v="1"/>
    <s v="spaces"/>
    <x v="3087"/>
    <d v="2015-09-08T08:51:52"/>
    <x v="0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4.395604395604396"/>
    <n v="53.529411764705884"/>
    <x v="1"/>
    <s v="spaces"/>
    <x v="2806"/>
    <d v="2014-05-01T15:49:01"/>
    <x v="3"/>
    <d v="2014-05-31T21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4000"/>
    <n v="25"/>
    <x v="1"/>
    <s v="spaces"/>
    <x v="3088"/>
    <d v="2015-07-22T13:05:56"/>
    <x v="0"/>
    <d v="2015-09-20T13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298.39999999999998"/>
    <n v="50"/>
    <x v="1"/>
    <s v="spaces"/>
    <x v="3089"/>
    <d v="2016-06-01T18:36:20"/>
    <x v="2"/>
    <d v="2016-07-31T18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25.157232704402517"/>
    <n v="56.785714285714285"/>
    <x v="1"/>
    <s v="spaces"/>
    <x v="3090"/>
    <d v="2015-04-20T13:48:46"/>
    <x v="0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5.8309037900874632"/>
    <n v="40.833333333333336"/>
    <x v="1"/>
    <s v="spaces"/>
    <x v="3091"/>
    <d v="2016-09-16T06:05:01"/>
    <x v="2"/>
    <d v="2016-10-07T08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27.716154721274176"/>
    <n v="65.111111111111114"/>
    <x v="1"/>
    <s v="spaces"/>
    <x v="3092"/>
    <d v="2015-12-21T13:00:49"/>
    <x v="2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7.1942446043165464"/>
    <n v="55.6"/>
    <x v="1"/>
    <s v="spaces"/>
    <x v="3093"/>
    <d v="2016-01-12T22:33:11"/>
    <x v="2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6.5681444991789819"/>
    <n v="140.53846153846155"/>
    <x v="1"/>
    <s v="spaces"/>
    <x v="3094"/>
    <d v="2014-09-20T08:56:15"/>
    <x v="3"/>
    <d v="2014-10-20T08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8.3333333333333339"/>
    <n v="25"/>
    <x v="1"/>
    <s v="spaces"/>
    <x v="3095"/>
    <d v="2015-06-16T03:12:17"/>
    <x v="0"/>
    <d v="2015-07-16T01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2.556727388942154"/>
    <n v="69.533333333333331"/>
    <x v="1"/>
    <s v="spaces"/>
    <x v="3096"/>
    <d v="2016-07-04T02:10:18"/>
    <x v="2"/>
    <d v="2016-08-23T02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372.72727272727275"/>
    <n v="5.5"/>
    <x v="1"/>
    <s v="spaces"/>
    <x v="3097"/>
    <d v="2015-04-12T21:45:06"/>
    <x v="0"/>
    <d v="2015-06-11T21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.3755274261603376"/>
    <n v="237"/>
    <x v="1"/>
    <s v="spaces"/>
    <x v="3098"/>
    <d v="2015-01-02T15:48:31"/>
    <x v="0"/>
    <d v="2015-02-02T20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2.3606623586429727"/>
    <n v="79.870967741935488"/>
    <x v="1"/>
    <s v="spaces"/>
    <x v="3099"/>
    <d v="2014-08-25T11:15:16"/>
    <x v="3"/>
    <d v="2014-10-18T23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24.390243902439025"/>
    <n v="10.25"/>
    <x v="1"/>
    <s v="spaces"/>
    <x v="3100"/>
    <d v="2015-08-25T04:17:56"/>
    <x v="0"/>
    <d v="2015-09-16T16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5.0600885515496525"/>
    <n v="272.58620689655174"/>
    <x v="1"/>
    <s v="spaces"/>
    <x v="3101"/>
    <d v="2015-05-04T13:32:31"/>
    <x v="0"/>
    <d v="2015-05-11T13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1923.0769230769231"/>
    <n v="13"/>
    <x v="1"/>
    <s v="spaces"/>
    <x v="3102"/>
    <d v="2015-02-27T10:19:54"/>
    <x v="0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3.9951756369666818"/>
    <n v="58.184210526315788"/>
    <x v="1"/>
    <s v="spaces"/>
    <x v="3103"/>
    <d v="2014-07-23T21:00:10"/>
    <x v="3"/>
    <d v="2014-08-27T21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2500"/>
    <n v="10"/>
    <x v="1"/>
    <s v="spaces"/>
    <x v="3104"/>
    <d v="2017-01-09T18:45:19"/>
    <x v="1"/>
    <d v="2017-02-18T18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3.7537537537537538"/>
    <n v="70.10526315789474"/>
    <x v="1"/>
    <s v="spaces"/>
    <x v="3105"/>
    <d v="2014-09-03T08:17:00"/>
    <x v="3"/>
    <d v="2014-10-04T08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21.113243761996163"/>
    <n v="57.888888888888886"/>
    <x v="1"/>
    <s v="spaces"/>
    <x v="3106"/>
    <d v="2016-09-01T20:55:34"/>
    <x v="2"/>
    <d v="2016-10-31T20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23.565264293419634"/>
    <n v="125.27027027027027"/>
    <x v="1"/>
    <s v="spaces"/>
    <x v="3107"/>
    <d v="2015-03-18T11:33:02"/>
    <x v="0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e v="#DIV/0!"/>
    <e v="#DIV/0!"/>
    <x v="1"/>
    <s v="spaces"/>
    <x v="3108"/>
    <d v="2014-07-23T09:10:50"/>
    <x v="3"/>
    <d v="2014-09-21T09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3.333333333333336"/>
    <n v="300"/>
    <x v="1"/>
    <s v="spaces"/>
    <x v="3109"/>
    <d v="2016-05-06T04:43:47"/>
    <x v="2"/>
    <d v="2016-06-05T04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1.7441860465116279"/>
    <n v="43"/>
    <x v="1"/>
    <s v="spaces"/>
    <x v="3110"/>
    <d v="2015-03-18T06:22:05"/>
    <x v="0"/>
    <d v="2015-04-01T06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000"/>
    <n v="1"/>
    <x v="1"/>
    <s v="spaces"/>
    <x v="3111"/>
    <d v="2016-05-19T02:59:20"/>
    <x v="2"/>
    <d v="2016-05-27T07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22.58064516129031"/>
    <n v="775"/>
    <x v="1"/>
    <s v="spaces"/>
    <x v="3112"/>
    <d v="2016-06-13T09:35:23"/>
    <x v="2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2000"/>
    <n v="5"/>
    <x v="1"/>
    <s v="spaces"/>
    <x v="3113"/>
    <d v="2015-02-24T19:05:32"/>
    <x v="0"/>
    <d v="2015-03-26T18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10156.25"/>
    <n v="12.8"/>
    <x v="1"/>
    <s v="spaces"/>
    <x v="3114"/>
    <d v="2016-03-06T16:36:36"/>
    <x v="2"/>
    <d v="2016-05-05T15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50"/>
    <n v="10"/>
    <x v="1"/>
    <s v="spaces"/>
    <x v="3115"/>
    <d v="2014-07-28T10:18:55"/>
    <x v="3"/>
    <d v="2014-09-26T10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1.7155172413793103"/>
    <n v="58"/>
    <x v="1"/>
    <s v="spaces"/>
    <x v="3116"/>
    <d v="2016-11-04T16:22:12"/>
    <x v="2"/>
    <d v="2016-11-09T17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1.4672739224340314"/>
    <n v="244.80459770114942"/>
    <x v="1"/>
    <s v="spaces"/>
    <x v="3117"/>
    <d v="2016-06-09T17:49:58"/>
    <x v="2"/>
    <d v="2016-07-09T17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0769.23076923077"/>
    <n v="6.5"/>
    <x v="1"/>
    <s v="spaces"/>
    <x v="3118"/>
    <d v="2014-12-04T12:43:21"/>
    <x v="0"/>
    <d v="2015-02-02T12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e v="#DIV/0!"/>
    <e v="#DIV/0!"/>
    <x v="1"/>
    <s v="spaces"/>
    <x v="3119"/>
    <d v="2015-12-07T22:57:52"/>
    <x v="2"/>
    <d v="2016-01-06T22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24.03846153846154"/>
    <n v="61.176470588235297"/>
    <x v="1"/>
    <s v="spaces"/>
    <x v="3120"/>
    <d v="2016-02-26T18:26:02"/>
    <x v="2"/>
    <d v="2016-03-27T17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e v="#DIV/0!"/>
    <e v="#DIV/0!"/>
    <x v="1"/>
    <s v="spaces"/>
    <x v="3121"/>
    <d v="2015-01-30T14:33:49"/>
    <x v="0"/>
    <d v="2015-03-01T14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0.92075379043643735"/>
    <n v="139.23931623931625"/>
    <x v="1"/>
    <s v="plays"/>
    <x v="3122"/>
    <d v="2017-02-14T13:49:01"/>
    <x v="1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25"/>
    <n v="10"/>
    <x v="1"/>
    <s v="plays"/>
    <x v="3123"/>
    <d v="2017-03-09T14:13:39"/>
    <x v="1"/>
    <d v="2017-04-18T13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26.666666666666668"/>
    <n v="93.75"/>
    <x v="1"/>
    <s v="plays"/>
    <x v="3124"/>
    <d v="2017-03-14T09:21:56"/>
    <x v="1"/>
    <d v="2017-04-13T22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6.3565891472868215"/>
    <n v="53.75"/>
    <x v="1"/>
    <s v="plays"/>
    <x v="3125"/>
    <d v="2017-03-09T07:54:05"/>
    <x v="1"/>
    <d v="2017-04-08T06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000"/>
    <n v="10"/>
    <x v="1"/>
    <s v="plays"/>
    <x v="3126"/>
    <d v="2017-02-20T02:24:20"/>
    <x v="1"/>
    <d v="2017-04-21T01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0.92592592592592593"/>
    <n v="33.75"/>
    <x v="1"/>
    <s v="plays"/>
    <x v="3127"/>
    <d v="2017-02-22T07:33:54"/>
    <x v="1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4.4444444444444446"/>
    <n v="18.75"/>
    <x v="1"/>
    <s v="plays"/>
    <x v="3128"/>
    <d v="2017-03-06T11:16:59"/>
    <x v="1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4.7962962962962967"/>
    <n v="23.142857142857142"/>
    <x v="1"/>
    <s v="plays"/>
    <x v="3129"/>
    <d v="2017-03-12T21:38:41"/>
    <x v="1"/>
    <d v="2017-04-03T21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0.78247261345852892"/>
    <n v="29.045454545454547"/>
    <x v="1"/>
    <s v="plays"/>
    <x v="3130"/>
    <d v="2017-02-23T05:05:54"/>
    <x v="1"/>
    <d v="2017-03-31T16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0"/>
    <n v="50"/>
    <x v="1"/>
    <s v="plays"/>
    <x v="3131"/>
    <d v="2017-03-13T15:14:29"/>
    <x v="1"/>
    <d v="2017-05-03T13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e v="#DIV/0!"/>
    <e v="#DIV/0!"/>
    <x v="1"/>
    <s v="plays"/>
    <x v="3132"/>
    <d v="2017-03-15T09:30:07"/>
    <x v="1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18.518518518518519"/>
    <n v="450"/>
    <x v="1"/>
    <s v="plays"/>
    <x v="3133"/>
    <d v="2017-02-19T00:29:20"/>
    <x v="1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04.16666666666667"/>
    <n v="24"/>
    <x v="1"/>
    <s v="plays"/>
    <x v="3134"/>
    <d v="2017-03-08T11:15:03"/>
    <x v="1"/>
    <d v="2017-04-07T10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1.9379844961240309"/>
    <n v="32.25"/>
    <x v="1"/>
    <s v="plays"/>
    <x v="3135"/>
    <d v="2017-03-06T12:04:48"/>
    <x v="1"/>
    <d v="2017-04-16T14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61.111111111111114"/>
    <n v="15"/>
    <x v="1"/>
    <s v="plays"/>
    <x v="3136"/>
    <d v="2017-02-17T06:18:59"/>
    <x v="1"/>
    <d v="2017-03-19T05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e v="#DIV/0!"/>
    <e v="#DIV/0!"/>
    <x v="1"/>
    <s v="plays"/>
    <x v="3137"/>
    <d v="2017-03-14T02:35:56"/>
    <x v="1"/>
    <d v="2017-04-09T02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1.3262599469496021"/>
    <n v="251.33333333333334"/>
    <x v="1"/>
    <s v="plays"/>
    <x v="3138"/>
    <d v="2017-03-02T06:55:07"/>
    <x v="1"/>
    <d v="2017-03-19T00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e v="#DIV/0!"/>
    <e v="#DIV/0!"/>
    <x v="1"/>
    <s v="plays"/>
    <x v="3139"/>
    <d v="2017-01-26T18:58:54"/>
    <x v="1"/>
    <d v="2017-03-27T17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9.5238095238095237"/>
    <n v="437.5"/>
    <x v="1"/>
    <s v="plays"/>
    <x v="3140"/>
    <d v="2017-03-02T10:22:46"/>
    <x v="1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0.85088279089555419"/>
    <n v="110.35211267605634"/>
    <x v="1"/>
    <s v="plays"/>
    <x v="3141"/>
    <d v="2014-09-27T17:15:55"/>
    <x v="3"/>
    <d v="2014-11-06T18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0.76238881829733163"/>
    <n v="41.421052631578945"/>
    <x v="1"/>
    <s v="plays"/>
    <x v="3142"/>
    <d v="2014-09-09T09:58:04"/>
    <x v="3"/>
    <d v="2014-09-30T22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0.96153846153846156"/>
    <n v="52"/>
    <x v="1"/>
    <s v="plays"/>
    <x v="3143"/>
    <d v="2012-11-12T18:25:00"/>
    <x v="5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0.99009900990099009"/>
    <n v="33.990384615384613"/>
    <x v="1"/>
    <s v="plays"/>
    <x v="3144"/>
    <d v="2010-10-27T00:20:03"/>
    <x v="6"/>
    <d v="2011-01-24T22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0.99601593625498008"/>
    <n v="103.35294117647059"/>
    <x v="1"/>
    <s v="plays"/>
    <x v="3145"/>
    <d v="2014-08-11T14:09:34"/>
    <x v="3"/>
    <d v="2014-09-10T14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0.94380094380094381"/>
    <n v="34.791044776119406"/>
    <x v="1"/>
    <s v="plays"/>
    <x v="3146"/>
    <d v="2013-10-03T14:49:27"/>
    <x v="4"/>
    <d v="2013-11-02T14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0.29798857710454435"/>
    <n v="41.773858921161825"/>
    <x v="1"/>
    <s v="plays"/>
    <x v="3147"/>
    <d v="2011-03-30T21:42:17"/>
    <x v="6"/>
    <d v="2011-04-30T22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0.8855154965211891"/>
    <n v="64.268292682926827"/>
    <x v="1"/>
    <s v="plays"/>
    <x v="3148"/>
    <d v="2012-03-02T15:00:58"/>
    <x v="5"/>
    <d v="2012-04-01T14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0.5304910331100674"/>
    <n v="31.209370860927152"/>
    <x v="1"/>
    <s v="plays"/>
    <x v="3149"/>
    <d v="2012-11-20T05:58:45"/>
    <x v="5"/>
    <d v="2012-12-20T05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0.9821428571428571"/>
    <n v="62.921348314606739"/>
    <x v="1"/>
    <s v="plays"/>
    <x v="3150"/>
    <d v="2012-04-27T16:52:24"/>
    <x v="5"/>
    <d v="2012-06-01T16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0.99009900990099009"/>
    <n v="98.536585365853654"/>
    <x v="1"/>
    <s v="plays"/>
    <x v="3151"/>
    <d v="2014-07-09T12:55:05"/>
    <x v="3"/>
    <d v="2014-07-18T23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0.8771929824561403"/>
    <n v="82.608695652173907"/>
    <x v="1"/>
    <s v="plays"/>
    <x v="3152"/>
    <d v="2013-06-22T14:09:12"/>
    <x v="4"/>
    <d v="2013-07-22T14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0.74916842305041398"/>
    <n v="38.504230769230773"/>
    <x v="1"/>
    <s v="plays"/>
    <x v="3153"/>
    <d v="2011-12-06T19:36:01"/>
    <x v="5"/>
    <d v="2012-01-18T17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0.98489822718319109"/>
    <n v="80.15789473684211"/>
    <x v="1"/>
    <s v="plays"/>
    <x v="3154"/>
    <d v="2014-07-21T00:21:27"/>
    <x v="3"/>
    <d v="2014-08-12T22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0.95147478591817314"/>
    <n v="28.405405405405407"/>
    <x v="1"/>
    <s v="plays"/>
    <x v="3155"/>
    <d v="2014-09-15T06:52:02"/>
    <x v="3"/>
    <d v="2014-10-15T06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0.78647267007471489"/>
    <n v="80.730158730158735"/>
    <x v="1"/>
    <s v="plays"/>
    <x v="3156"/>
    <d v="2014-06-09T10:27:42"/>
    <x v="3"/>
    <d v="2014-07-06T20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0.89965397923875434"/>
    <n v="200.69444444444446"/>
    <x v="1"/>
    <s v="plays"/>
    <x v="3157"/>
    <d v="2014-05-16T12:05:25"/>
    <x v="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0.93668040464593483"/>
    <n v="37.591549295774648"/>
    <x v="1"/>
    <s v="plays"/>
    <x v="3158"/>
    <d v="2014-05-07T13:20:15"/>
    <x v="3"/>
    <d v="2014-06-09T13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0.61475409836065575"/>
    <n v="58.095238095238095"/>
    <x v="1"/>
    <s v="plays"/>
    <x v="73"/>
    <d v="2011-04-10T21:49:20"/>
    <x v="6"/>
    <d v="2011-05-02T21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0.62411030846562832"/>
    <n v="60.300892473118282"/>
    <x v="1"/>
    <s v="plays"/>
    <x v="3159"/>
    <d v="2014-10-28T10:35:53"/>
    <x v="3"/>
    <d v="2014-11-26T01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0.86083213773314204"/>
    <n v="63.363636363636367"/>
    <x v="1"/>
    <s v="plays"/>
    <x v="3160"/>
    <d v="2014-07-18T22:13:01"/>
    <x v="3"/>
    <d v="2014-08-01T22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0.80515297906602257"/>
    <n v="50.901639344262293"/>
    <x v="1"/>
    <s v="plays"/>
    <x v="3161"/>
    <d v="2014-05-12T20:32:33"/>
    <x v="3"/>
    <d v="2014-06-13T16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0.97075597621647858"/>
    <n v="100.5"/>
    <x v="1"/>
    <s v="plays"/>
    <x v="3162"/>
    <d v="2013-11-13T11:42:41"/>
    <x v="4"/>
    <d v="2013-12-12T22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0.89086859688195996"/>
    <n v="31.619718309859156"/>
    <x v="1"/>
    <s v="plays"/>
    <x v="3163"/>
    <d v="2014-05-29T19:55:44"/>
    <x v="3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0.91899698043849287"/>
    <n v="65.102564102564102"/>
    <x v="1"/>
    <s v="plays"/>
    <x v="3164"/>
    <d v="2016-04-06T08:35:58"/>
    <x v="2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0.86956521739130432"/>
    <n v="79.310344827586206"/>
    <x v="1"/>
    <s v="plays"/>
    <x v="3165"/>
    <d v="2012-01-15T11:31:08"/>
    <x v="5"/>
    <d v="2012-02-14T11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0.970873786407767"/>
    <n v="139.18918918918919"/>
    <x v="1"/>
    <s v="plays"/>
    <x v="3166"/>
    <d v="2014-08-27T15:04:52"/>
    <x v="3"/>
    <d v="2014-09-26T15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0.98879367172050103"/>
    <n v="131.91304347826087"/>
    <x v="1"/>
    <s v="plays"/>
    <x v="3167"/>
    <d v="2014-08-11T14:45:08"/>
    <x v="3"/>
    <d v="2014-08-25T14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0.91274187659729833"/>
    <n v="91.3"/>
    <x v="1"/>
    <s v="plays"/>
    <x v="3168"/>
    <d v="2010-12-19T15:17:07"/>
    <x v="6"/>
    <d v="2011-02-17T15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0.87076076993583873"/>
    <n v="39.672727272727272"/>
    <x v="1"/>
    <s v="plays"/>
    <x v="3169"/>
    <d v="2013-07-22T16:20:31"/>
    <x v="4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0.85178875638841567"/>
    <n v="57.549019607843135"/>
    <x v="1"/>
    <s v="plays"/>
    <x v="3170"/>
    <d v="2014-05-22T10:00:09"/>
    <x v="3"/>
    <d v="2014-06-21T10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0.58229813664596275"/>
    <n v="33.025641025641029"/>
    <x v="1"/>
    <s v="plays"/>
    <x v="3171"/>
    <d v="2014-06-16T08:31:15"/>
    <x v="3"/>
    <d v="2014-07-16T08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0.87594529095982754"/>
    <n v="77.335806451612896"/>
    <x v="1"/>
    <s v="plays"/>
    <x v="3172"/>
    <d v="2013-04-11T10:51:11"/>
    <x v="4"/>
    <d v="2013-05-06T10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0.83507306889352817"/>
    <n v="31.933333333333334"/>
    <x v="1"/>
    <s v="plays"/>
    <x v="3173"/>
    <d v="2014-05-21T03:54:09"/>
    <x v="3"/>
    <d v="2014-06-20T03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0.91743119266055051"/>
    <n v="36.333333333333336"/>
    <x v="1"/>
    <s v="plays"/>
    <x v="3174"/>
    <d v="2014-05-20T01:26:27"/>
    <x v="3"/>
    <d v="2014-06-15T10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0.99122061738884171"/>
    <n v="46.768211920529801"/>
    <x v="1"/>
    <s v="plays"/>
    <x v="3175"/>
    <d v="2011-12-06T16:47:01"/>
    <x v="5"/>
    <d v="2012-01-31T11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0.91743119266055051"/>
    <n v="40.073529411764703"/>
    <x v="1"/>
    <s v="plays"/>
    <x v="3176"/>
    <d v="2013-08-05T13:04:29"/>
    <x v="4"/>
    <d v="2013-08-23T13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0.93275488069414314"/>
    <n v="100.21739130434783"/>
    <x v="1"/>
    <s v="plays"/>
    <x v="3177"/>
    <d v="2014-06-01T17:50:31"/>
    <x v="3"/>
    <d v="2014-07-01T17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17:27:21"/>
    <x v="3"/>
    <d v="2014-07-16T17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0.9785932721712538"/>
    <n v="46.714285714285715"/>
    <x v="1"/>
    <s v="plays"/>
    <x v="3179"/>
    <d v="2014-08-17T16:10:38"/>
    <x v="3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0.85989451960559504"/>
    <n v="71.491803278688522"/>
    <x v="1"/>
    <s v="plays"/>
    <x v="3180"/>
    <d v="2014-07-15T09:59:33"/>
    <x v="3"/>
    <d v="2014-08-04T09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1.5384615384615385"/>
    <n v="14.444444444444445"/>
    <x v="1"/>
    <s v="musical"/>
    <x v="3181"/>
    <d v="2015-05-20T03:58:22"/>
    <x v="0"/>
    <d v="2015-06-10T03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8.112094395280236"/>
    <n v="356.84210526315792"/>
    <x v="1"/>
    <s v="musical"/>
    <x v="3182"/>
    <d v="2015-04-24T02:18:52"/>
    <x v="0"/>
    <d v="2015-05-24T02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e v="#DIV/0!"/>
    <e v="#DIV/0!"/>
    <x v="1"/>
    <s v="musical"/>
    <x v="3183"/>
    <d v="2016-11-08T21:37:55"/>
    <x v="2"/>
    <d v="2016-12-08T22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24.834437086092716"/>
    <n v="37.75"/>
    <x v="1"/>
    <s v="musical"/>
    <x v="3184"/>
    <d v="2016-06-17T12:07:49"/>
    <x v="2"/>
    <d v="2016-08-16T12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98.039215686274517"/>
    <n v="12.75"/>
    <x v="1"/>
    <s v="musical"/>
    <x v="3185"/>
    <d v="2015-01-14T16:34:19"/>
    <x v="0"/>
    <d v="2015-02-28T16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8.5178875638841571"/>
    <n v="24.458333333333332"/>
    <x v="1"/>
    <s v="musical"/>
    <x v="3186"/>
    <d v="2015-01-06T17:14:16"/>
    <x v="0"/>
    <d v="2015-02-20T17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e v="#DIV/0!"/>
    <e v="#DIV/0!"/>
    <x v="1"/>
    <s v="musical"/>
    <x v="3187"/>
    <d v="2015-06-26T19:29:58"/>
    <x v="0"/>
    <d v="2015-07-26T19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1.6908212560386473"/>
    <n v="53.07692307692308"/>
    <x v="1"/>
    <s v="musical"/>
    <x v="3188"/>
    <d v="2015-01-13T08:15:42"/>
    <x v="0"/>
    <d v="2015-02-12T08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1666.6666666666667"/>
    <n v="300"/>
    <x v="1"/>
    <s v="musical"/>
    <x v="3189"/>
    <d v="2015-06-02T08:21:15"/>
    <x v="0"/>
    <d v="2015-08-01T08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8.7336244541484724"/>
    <n v="286.25"/>
    <x v="1"/>
    <s v="musical"/>
    <x v="3190"/>
    <d v="2015-01-05T05:50:18"/>
    <x v="0"/>
    <d v="2015-02-04T05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272.72727272727275"/>
    <n v="36.666666666666664"/>
    <x v="1"/>
    <s v="musical"/>
    <x v="3191"/>
    <d v="2015-01-09T04:11:17"/>
    <x v="0"/>
    <d v="2015-02-16T04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1.9171779141104295"/>
    <n v="49.20754716981132"/>
    <x v="1"/>
    <s v="musical"/>
    <x v="3192"/>
    <d v="2014-08-07T12:16:58"/>
    <x v="3"/>
    <d v="2014-09-06T15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50000"/>
    <n v="1"/>
    <x v="1"/>
    <s v="musical"/>
    <x v="3193"/>
    <d v="2016-03-31T01:41:41"/>
    <x v="2"/>
    <d v="2016-04-29T23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80"/>
    <n v="12.5"/>
    <x v="1"/>
    <s v="musical"/>
    <x v="3194"/>
    <d v="2014-08-10T12:24:37"/>
    <x v="3"/>
    <d v="2014-08-31T12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1.8341892883345561"/>
    <n v="109.04"/>
    <x v="1"/>
    <s v="musical"/>
    <x v="3195"/>
    <d v="2015-10-16T14:29:06"/>
    <x v="0"/>
    <d v="2015-12-13T23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4"/>
    <n v="41.666666666666664"/>
    <x v="1"/>
    <s v="musical"/>
    <x v="3196"/>
    <d v="2015-08-26T17:43:42"/>
    <x v="0"/>
    <d v="2015-09-25T17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e v="#DIV/0!"/>
    <e v="#DIV/0!"/>
    <x v="1"/>
    <s v="musical"/>
    <x v="3197"/>
    <d v="2015-06-17T10:27:59"/>
    <x v="0"/>
    <d v="2015-07-17T10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29.304029304029303"/>
    <n v="22.75"/>
    <x v="1"/>
    <s v="musical"/>
    <x v="3198"/>
    <d v="2015-04-01T02:59:32"/>
    <x v="0"/>
    <d v="2015-05-01T02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e v="#DIV/0!"/>
    <e v="#DIV/0!"/>
    <x v="1"/>
    <s v="musical"/>
    <x v="3199"/>
    <d v="2015-08-20T00:37:31"/>
    <x v="0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2.1568627450980391"/>
    <n v="70.833333333333329"/>
    <x v="1"/>
    <s v="musical"/>
    <x v="3200"/>
    <d v="2015-02-22T00:40:07"/>
    <x v="0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0.96618357487922701"/>
    <n v="63.109756097560975"/>
    <x v="1"/>
    <s v="plays"/>
    <x v="3201"/>
    <d v="2014-07-07T08:31:17"/>
    <x v="3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0.83806028741057004"/>
    <n v="50.157964601769912"/>
    <x v="1"/>
    <s v="plays"/>
    <x v="3202"/>
    <d v="2014-05-19T09:17:38"/>
    <x v="3"/>
    <d v="2014-06-20T17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0.79512324410283597"/>
    <n v="62.883333333333333"/>
    <x v="1"/>
    <s v="plays"/>
    <x v="3203"/>
    <d v="2012-04-14T16:28:39"/>
    <x v="5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0.83511855052467232"/>
    <n v="85.531055900621112"/>
    <x v="1"/>
    <s v="plays"/>
    <x v="3204"/>
    <d v="2014-07-14T08:04:40"/>
    <x v="3"/>
    <d v="2014-08-14T20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0.79207920792079212"/>
    <n v="53.723404255319146"/>
    <x v="1"/>
    <s v="plays"/>
    <x v="3205"/>
    <d v="2014-07-09T13:05:51"/>
    <x v="3"/>
    <d v="2014-08-08T13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0.99883469285833193"/>
    <n v="127.80851063829788"/>
    <x v="1"/>
    <s v="plays"/>
    <x v="3206"/>
    <d v="2015-06-16T12:19:19"/>
    <x v="0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0.97911227154046998"/>
    <n v="106.57391304347826"/>
    <x v="1"/>
    <s v="plays"/>
    <x v="3207"/>
    <d v="2015-11-29T13:01:13"/>
    <x v="2"/>
    <d v="2016-01-05T17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0.99649802123964348"/>
    <n v="262.11194029850748"/>
    <x v="1"/>
    <s v="plays"/>
    <x v="3208"/>
    <d v="2015-08-03T09:57:51"/>
    <x v="0"/>
    <d v="2015-09-09T21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0.99950024987506247"/>
    <n v="57.171428571428571"/>
    <x v="1"/>
    <s v="plays"/>
    <x v="3209"/>
    <d v="2015-06-10T05:06:11"/>
    <x v="0"/>
    <d v="2015-07-11T08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0.86190384983719592"/>
    <n v="50.20192307692308"/>
    <x v="1"/>
    <s v="plays"/>
    <x v="3210"/>
    <d v="2016-10-05T07:06:24"/>
    <x v="2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0.97943192948090108"/>
    <n v="66.586956521739125"/>
    <x v="1"/>
    <s v="plays"/>
    <x v="3211"/>
    <d v="2014-11-27T18:03:06"/>
    <x v="3"/>
    <d v="2014-12-30T18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0.9989012086704625"/>
    <n v="168.25210084033614"/>
    <x v="1"/>
    <s v="plays"/>
    <x v="3212"/>
    <d v="2015-02-15T17:35:47"/>
    <x v="0"/>
    <d v="2015-03-22T16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0.99166997223324083"/>
    <n v="256.37288135593218"/>
    <x v="1"/>
    <s v="plays"/>
    <x v="3213"/>
    <d v="2017-02-06T14:00:04"/>
    <x v="1"/>
    <d v="2017-03-12T15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0.96688421561518012"/>
    <n v="36.610619469026545"/>
    <x v="1"/>
    <s v="plays"/>
    <x v="3214"/>
    <d v="2015-05-31T10:43:23"/>
    <x v="0"/>
    <d v="2015-07-05T10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0.80128205128205132"/>
    <n v="37.142857142857146"/>
    <x v="1"/>
    <s v="plays"/>
    <x v="3215"/>
    <d v="2015-09-23T07:58:17"/>
    <x v="0"/>
    <d v="2015-10-24T15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0.91310751104565535"/>
    <n v="45.878378378378379"/>
    <x v="1"/>
    <s v="plays"/>
    <x v="3216"/>
    <d v="2015-07-21T14:02:56"/>
    <x v="0"/>
    <d v="2015-08-20T14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0.98007187193727541"/>
    <n v="141.71296296296296"/>
    <x v="1"/>
    <s v="plays"/>
    <x v="3217"/>
    <d v="2016-11-23T14:25:13"/>
    <x v="1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0.97703957010258913"/>
    <n v="52.487179487179489"/>
    <x v="1"/>
    <s v="plays"/>
    <x v="3218"/>
    <d v="2016-05-13T07:25:38"/>
    <x v="2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0.96"/>
    <n v="59.523809523809526"/>
    <x v="1"/>
    <s v="plays"/>
    <x v="3219"/>
    <d v="2015-09-30T08:00:12"/>
    <x v="0"/>
    <d v="2015-10-30T08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0.8"/>
    <n v="50"/>
    <x v="1"/>
    <s v="plays"/>
    <x v="3220"/>
    <d v="2016-12-18T15:10:36"/>
    <x v="1"/>
    <d v="2017-01-17T15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0.97710776102735897"/>
    <n v="193.62162162162161"/>
    <x v="1"/>
    <s v="plays"/>
    <x v="3221"/>
    <d v="2015-11-15T11:01:24"/>
    <x v="0"/>
    <d v="2015-12-16T22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0.92708478190330501"/>
    <n v="106.79702970297029"/>
    <x v="1"/>
    <s v="plays"/>
    <x v="3222"/>
    <d v="2014-10-21T00:59:58"/>
    <x v="3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0.91004550227511372"/>
    <n v="77.21621621621621"/>
    <x v="1"/>
    <s v="plays"/>
    <x v="341"/>
    <d v="2014-09-15T22:02:06"/>
    <x v="3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0.6211180124223602"/>
    <n v="57.5"/>
    <x v="1"/>
    <s v="plays"/>
    <x v="3223"/>
    <d v="2016-03-17T16:39:07"/>
    <x v="2"/>
    <d v="2016-04-16T16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0.76219512195121952"/>
    <n v="50.46153846153846"/>
    <x v="1"/>
    <s v="plays"/>
    <x v="3224"/>
    <d v="2016-04-03T13:31:57"/>
    <x v="2"/>
    <d v="2016-05-03T21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0.84175084175084181"/>
    <n v="97.377049180327873"/>
    <x v="1"/>
    <s v="plays"/>
    <x v="3225"/>
    <d v="2017-01-31T13:19:15"/>
    <x v="1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0.99608786491056378"/>
    <n v="34.91921739130435"/>
    <x v="1"/>
    <s v="plays"/>
    <x v="3226"/>
    <d v="2016-12-30T12:56:48"/>
    <x v="1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0.96892965570699563"/>
    <n v="85.530386740331494"/>
    <x v="1"/>
    <s v="plays"/>
    <x v="3227"/>
    <d v="2016-06-01T02:20:51"/>
    <x v="2"/>
    <d v="2016-07-01T02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0.99403578528827041"/>
    <n v="182.90909090909091"/>
    <x v="1"/>
    <s v="plays"/>
    <x v="3228"/>
    <d v="2016-11-28T16:00:33"/>
    <x v="2"/>
    <d v="2016-12-28T16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0.99218610916768624"/>
    <n v="131.13620817843866"/>
    <x v="1"/>
    <s v="plays"/>
    <x v="3229"/>
    <d v="2015-09-05T05:23:04"/>
    <x v="0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0.890302066772655"/>
    <n v="39.810126582278478"/>
    <x v="1"/>
    <s v="plays"/>
    <x v="3230"/>
    <d v="2015-06-01T06:14:58"/>
    <x v="0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0.94411642492003522"/>
    <n v="59.701730769230764"/>
    <x v="1"/>
    <s v="plays"/>
    <x v="3231"/>
    <d v="2015-09-30T20:08:13"/>
    <x v="0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0.99436526350679488"/>
    <n v="88.735294117647058"/>
    <x v="1"/>
    <s v="plays"/>
    <x v="3232"/>
    <d v="2017-01-19T10:39:08"/>
    <x v="1"/>
    <d v="2017-02-16T17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0.86725844301601873"/>
    <n v="58.688622754491021"/>
    <x v="1"/>
    <s v="plays"/>
    <x v="3233"/>
    <d v="2014-09-11T01:47:50"/>
    <x v="3"/>
    <d v="2014-10-14T00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0.78552003783064506"/>
    <n v="69.56513661202186"/>
    <x v="1"/>
    <s v="plays"/>
    <x v="3234"/>
    <d v="2014-08-20T12:08:12"/>
    <x v="3"/>
    <d v="2014-09-19T12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0.97240792512458973"/>
    <n v="115.87323943661971"/>
    <x v="1"/>
    <s v="plays"/>
    <x v="3235"/>
    <d v="2015-09-14T20:19:22"/>
    <x v="0"/>
    <d v="2015-10-08T18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0.97146326654523374"/>
    <n v="23.869565217391305"/>
    <x v="1"/>
    <s v="plays"/>
    <x v="3236"/>
    <d v="2016-11-01T10:39:42"/>
    <x v="2"/>
    <d v="2016-12-01T11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0.95872899926953981"/>
    <n v="81.125925925925927"/>
    <x v="1"/>
    <s v="plays"/>
    <x v="3237"/>
    <d v="2015-05-11T08:24:18"/>
    <x v="0"/>
    <d v="2015-06-11T20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0.89911886351375647"/>
    <n v="57.626943005181346"/>
    <x v="1"/>
    <s v="plays"/>
    <x v="3238"/>
    <d v="2015-08-14T05:20:00"/>
    <x v="0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0.94464386926128852"/>
    <n v="46.429824561403507"/>
    <x v="1"/>
    <s v="plays"/>
    <x v="3239"/>
    <d v="2015-06-12T04:25:12"/>
    <x v="0"/>
    <d v="2015-07-12T04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0.99214551467548573"/>
    <n v="60.475000000000001"/>
    <x v="1"/>
    <s v="plays"/>
    <x v="3240"/>
    <d v="2015-03-05T15:19:17"/>
    <x v="0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0.95304106740599548"/>
    <n v="65.579545454545453"/>
    <x v="1"/>
    <s v="plays"/>
    <x v="3241"/>
    <d v="2015-05-21T11:55:14"/>
    <x v="0"/>
    <d v="2015-06-20T11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0.98471718922325513"/>
    <n v="119.1924882629108"/>
    <x v="1"/>
    <s v="plays"/>
    <x v="3242"/>
    <d v="2014-10-06T11:48:44"/>
    <x v="3"/>
    <d v="2014-11-05T12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0.90307043949428056"/>
    <n v="83.05"/>
    <x v="1"/>
    <s v="plays"/>
    <x v="3243"/>
    <d v="2015-05-22T11:32:46"/>
    <x v="0"/>
    <d v="2015-06-21T11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0.78233657858136296"/>
    <n v="57.52"/>
    <x v="1"/>
    <s v="plays"/>
    <x v="3244"/>
    <d v="2016-08-08T05:20:40"/>
    <x v="2"/>
    <d v="2016-09-07T05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0.98207709305180457"/>
    <n v="177.08695652173913"/>
    <x v="1"/>
    <s v="plays"/>
    <x v="3245"/>
    <d v="2016-08-20T07:50:28"/>
    <x v="2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0.98757929122193944"/>
    <n v="70.771505376344081"/>
    <x v="1"/>
    <s v="plays"/>
    <x v="3246"/>
    <d v="2015-02-23T20:03:29"/>
    <x v="0"/>
    <d v="2015-03-25T19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0.5714285714285714"/>
    <n v="29.166666666666668"/>
    <x v="1"/>
    <s v="plays"/>
    <x v="3247"/>
    <d v="2014-09-07T12:26:15"/>
    <x v="3"/>
    <d v="2014-10-07T12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0.78088396064344834"/>
    <n v="72.76136363636364"/>
    <x v="1"/>
    <s v="plays"/>
    <x v="3248"/>
    <d v="2015-05-20T07:46:17"/>
    <x v="0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0.94073819726339269"/>
    <n v="51.853414634146333"/>
    <x v="1"/>
    <s v="plays"/>
    <x v="3249"/>
    <d v="2017-01-23T07:25:52"/>
    <x v="1"/>
    <d v="2017-02-22T07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0.95044127630685671"/>
    <n v="98.2"/>
    <x v="1"/>
    <s v="plays"/>
    <x v="3250"/>
    <d v="2014-12-09T15:17:41"/>
    <x v="0"/>
    <d v="2015-01-08T15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0.94190494131522695"/>
    <n v="251.7381443298969"/>
    <x v="1"/>
    <s v="plays"/>
    <x v="3251"/>
    <d v="2016-09-01T12:15:45"/>
    <x v="2"/>
    <d v="2016-09-30T21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0.91541559868180156"/>
    <n v="74.821917808219183"/>
    <x v="1"/>
    <s v="plays"/>
    <x v="3252"/>
    <d v="2015-10-26T10:08:38"/>
    <x v="0"/>
    <d v="2015-11-30T11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0.99547511312217196"/>
    <n v="67.65306122448979"/>
    <x v="1"/>
    <s v="plays"/>
    <x v="3253"/>
    <d v="2015-06-16T11:24:36"/>
    <x v="0"/>
    <d v="2015-07-16T11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0.97048763026012252"/>
    <n v="93.81343283582089"/>
    <x v="1"/>
    <s v="plays"/>
    <x v="3254"/>
    <d v="2014-11-21T01:34:22"/>
    <x v="3"/>
    <d v="2014-12-21T22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0.89153258016660963"/>
    <n v="41.237647058823526"/>
    <x v="1"/>
    <s v="plays"/>
    <x v="3255"/>
    <d v="2015-10-07T06:23:08"/>
    <x v="0"/>
    <d v="2015-10-30T15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0.970873786407767"/>
    <n v="52.551020408163268"/>
    <x v="1"/>
    <s v="plays"/>
    <x v="3256"/>
    <d v="2015-01-12T13:12:18"/>
    <x v="0"/>
    <d v="2015-01-28T16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0.6097560975609756"/>
    <n v="70.285714285714292"/>
    <x v="1"/>
    <s v="plays"/>
    <x v="3257"/>
    <d v="2015-11-03T11:05:15"/>
    <x v="0"/>
    <d v="2015-12-03T11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0.76171131141297443"/>
    <n v="48.325153374233132"/>
    <x v="1"/>
    <s v="plays"/>
    <x v="3258"/>
    <d v="2015-05-12T06:52:02"/>
    <x v="0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0.97943192948090108"/>
    <n v="53.177083333333336"/>
    <x v="1"/>
    <s v="plays"/>
    <x v="3259"/>
    <d v="2015-06-17T12:11:00"/>
    <x v="0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0.78125"/>
    <n v="60.952380952380949"/>
    <x v="1"/>
    <s v="plays"/>
    <x v="3260"/>
    <d v="2016-08-08T15:42:08"/>
    <x v="2"/>
    <d v="2016-08-24T15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0.98522167487684731"/>
    <n v="116"/>
    <x v="1"/>
    <s v="plays"/>
    <x v="3261"/>
    <d v="2015-05-13T03:29:57"/>
    <x v="0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0.98360655737704916"/>
    <n v="61"/>
    <x v="1"/>
    <s v="plays"/>
    <x v="3262"/>
    <d v="2015-06-12T06:47:45"/>
    <x v="0"/>
    <d v="2015-07-12T06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0.76923076923076927"/>
    <n v="38.235294117647058"/>
    <x v="1"/>
    <s v="plays"/>
    <x v="3263"/>
    <d v="2014-10-03T04:29:35"/>
    <x v="3"/>
    <d v="2014-11-02T05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0.64754257592436704"/>
    <n v="106.50344827586207"/>
    <x v="1"/>
    <s v="plays"/>
    <x v="3264"/>
    <d v="2015-10-07T06:00:09"/>
    <x v="0"/>
    <d v="2015-11-06T07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0.93109869646182497"/>
    <n v="204.57142857142858"/>
    <x v="1"/>
    <s v="plays"/>
    <x v="3265"/>
    <d v="2016-08-29T13:14:02"/>
    <x v="2"/>
    <d v="2016-09-14T13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0.98694683221903856"/>
    <n v="54.912587412587413"/>
    <x v="1"/>
    <s v="plays"/>
    <x v="3266"/>
    <d v="2016-01-31T10:54:32"/>
    <x v="2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0.99722991689750695"/>
    <n v="150.41666666666666"/>
    <x v="1"/>
    <s v="plays"/>
    <x v="3267"/>
    <d v="2015-01-13T15:07:51"/>
    <x v="0"/>
    <d v="2015-02-08T22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0.85583872194750854"/>
    <n v="52.58"/>
    <x v="1"/>
    <s v="plays"/>
    <x v="3268"/>
    <d v="2016-02-26T16:47:59"/>
    <x v="2"/>
    <d v="2016-03-31T21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0.92081031307550643"/>
    <n v="54.3"/>
    <x v="1"/>
    <s v="plays"/>
    <x v="3269"/>
    <d v="2014-10-19T10:23:26"/>
    <x v="3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0.96711798839458418"/>
    <n v="76.029411764705884"/>
    <x v="1"/>
    <s v="plays"/>
    <x v="3270"/>
    <d v="2015-04-30T14:21:43"/>
    <x v="0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0.87507543753771877"/>
    <n v="105.2063492063492"/>
    <x v="1"/>
    <s v="plays"/>
    <x v="3271"/>
    <d v="2016-03-01T20:27:39"/>
    <x v="2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0.970873786407767"/>
    <n v="68.666666666666671"/>
    <x v="1"/>
    <s v="plays"/>
    <x v="3272"/>
    <d v="2015-04-27T12:09:58"/>
    <x v="0"/>
    <d v="2015-05-31T23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0.82236842105263153"/>
    <n v="129.36170212765958"/>
    <x v="1"/>
    <s v="plays"/>
    <x v="3273"/>
    <d v="2015-08-02T18:28:25"/>
    <x v="0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0.97421473578353579"/>
    <n v="134.26371308016877"/>
    <x v="1"/>
    <s v="plays"/>
    <x v="3274"/>
    <d v="2016-03-15T22:39:48"/>
    <x v="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0.95465393794749398"/>
    <n v="17.829787234042552"/>
    <x v="1"/>
    <s v="plays"/>
    <x v="3275"/>
    <d v="2016-01-10T11:51:38"/>
    <x v="2"/>
    <d v="2016-02-10T15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0.98425196850393704"/>
    <n v="203.2"/>
    <x v="1"/>
    <s v="plays"/>
    <x v="3276"/>
    <d v="2016-01-11T15:14:13"/>
    <x v="2"/>
    <d v="2016-01-28T23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0.89204139900071378"/>
    <n v="69.18518518518519"/>
    <x v="1"/>
    <s v="plays"/>
    <x v="3277"/>
    <d v="2017-01-27T16:37:06"/>
    <x v="1"/>
    <d v="2017-02-27T23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0.98264002620373403"/>
    <n v="125.12295081967213"/>
    <x v="1"/>
    <s v="plays"/>
    <x v="3278"/>
    <d v="2016-07-16T14:09:42"/>
    <x v="2"/>
    <d v="2016-08-15T14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2:00:28"/>
    <x v="0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0.99735799866154562"/>
    <n v="48.437149758454105"/>
    <x v="1"/>
    <s v="plays"/>
    <x v="3280"/>
    <d v="2016-05-15T12:35:15"/>
    <x v="2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0.75164233850964357"/>
    <n v="26.608400000000003"/>
    <x v="1"/>
    <s v="plays"/>
    <x v="3281"/>
    <d v="2017-01-23T02:50:02"/>
    <x v="1"/>
    <d v="2017-02-20T02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0.82508250825082508"/>
    <n v="33.666666666666664"/>
    <x v="1"/>
    <s v="plays"/>
    <x v="3282"/>
    <d v="2017-02-09T06:21:31"/>
    <x v="1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0.8771929824561403"/>
    <n v="40.714285714285715"/>
    <x v="1"/>
    <s v="plays"/>
    <x v="3283"/>
    <d v="2015-08-16T10:51:40"/>
    <x v="0"/>
    <d v="2015-09-16T21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0.34948096885813151"/>
    <n v="19.266666666666666"/>
    <x v="1"/>
    <s v="plays"/>
    <x v="3284"/>
    <d v="2015-10-05T12:29:08"/>
    <x v="0"/>
    <d v="2015-12-04T13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0.58670143415906129"/>
    <n v="84.285714285714292"/>
    <x v="1"/>
    <s v="plays"/>
    <x v="3285"/>
    <d v="2017-02-02T04:12:32"/>
    <x v="1"/>
    <d v="2017-03-04T04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0.84507042253521125"/>
    <n v="29.583333333333332"/>
    <x v="1"/>
    <s v="plays"/>
    <x v="3286"/>
    <d v="2015-05-17T06:59:14"/>
    <x v="0"/>
    <d v="2015-06-16T06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0.97220871932334274"/>
    <n v="26.667037037037037"/>
    <x v="1"/>
    <s v="plays"/>
    <x v="3287"/>
    <d v="2016-08-27T04:37:09"/>
    <x v="2"/>
    <d v="2016-09-26T04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0.69412309116149928"/>
    <n v="45.978723404255319"/>
    <x v="1"/>
    <s v="plays"/>
    <x v="3288"/>
    <d v="2015-11-01T12:09:32"/>
    <x v="0"/>
    <d v="2015-11-22T16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0.99927325581395354"/>
    <n v="125.09090909090909"/>
    <x v="1"/>
    <s v="plays"/>
    <x v="3289"/>
    <d v="2015-07-08T12:30:56"/>
    <x v="0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0.98299420033421803"/>
    <n v="141.29166666666666"/>
    <x v="1"/>
    <s v="plays"/>
    <x v="3290"/>
    <d v="2015-08-23T16:59:28"/>
    <x v="0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0.86058519793459554"/>
    <n v="55.333333333333336"/>
    <x v="1"/>
    <s v="plays"/>
    <x v="3291"/>
    <d v="2015-09-14T16:01:03"/>
    <x v="0"/>
    <d v="2015-10-14T16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0.73439412484700117"/>
    <n v="46.420454545454547"/>
    <x v="1"/>
    <s v="plays"/>
    <x v="3292"/>
    <d v="2015-04-08T11:51:02"/>
    <x v="0"/>
    <d v="2015-04-29T11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0.7492507492507493"/>
    <n v="57.2"/>
    <x v="1"/>
    <s v="plays"/>
    <x v="3293"/>
    <d v="2016-06-17T11:39:36"/>
    <x v="2"/>
    <d v="2016-08-01T00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0.9671848013816926"/>
    <n v="173.7"/>
    <x v="1"/>
    <s v="plays"/>
    <x v="3294"/>
    <d v="2016-11-07T02:26:16"/>
    <x v="2"/>
    <d v="2016-12-07T02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0.86289549376797703"/>
    <n v="59.6"/>
    <x v="1"/>
    <s v="plays"/>
    <x v="3295"/>
    <d v="2015-02-21T09:38:04"/>
    <x v="0"/>
    <d v="2015-03-28T08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0.95678520172221337"/>
    <n v="89.585714285714289"/>
    <x v="1"/>
    <s v="plays"/>
    <x v="3296"/>
    <d v="2016-11-22T08:59:12"/>
    <x v="2"/>
    <d v="2016-12-22T08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0.98015192354814995"/>
    <n v="204.05"/>
    <x v="1"/>
    <s v="plays"/>
    <x v="3297"/>
    <d v="2015-07-01T14:32:28"/>
    <x v="0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0.57034220532319391"/>
    <n v="48.703703703703702"/>
    <x v="1"/>
    <s v="plays"/>
    <x v="3298"/>
    <d v="2016-05-02T23:15:42"/>
    <x v="2"/>
    <d v="2016-06-09T21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0.9373828271466067"/>
    <n v="53.339999999999996"/>
    <x v="1"/>
    <s v="plays"/>
    <x v="3299"/>
    <d v="2016-04-14T19:22:19"/>
    <x v="2"/>
    <d v="2016-05-14T19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0.81775700934579443"/>
    <n v="75.087719298245617"/>
    <x v="1"/>
    <s v="plays"/>
    <x v="3300"/>
    <d v="2016-03-23T15:02:45"/>
    <x v="2"/>
    <d v="2016-04-13T15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0.62724014336917566"/>
    <n v="18"/>
    <x v="1"/>
    <s v="plays"/>
    <x v="3301"/>
    <d v="2016-09-15T09:36:18"/>
    <x v="2"/>
    <d v="2016-10-16T09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0.99923136049192929"/>
    <n v="209.83870967741936"/>
    <x v="1"/>
    <s v="plays"/>
    <x v="3302"/>
    <d v="2015-09-06T16:17:05"/>
    <x v="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0.91041514930808454"/>
    <n v="61.022222222222226"/>
    <x v="1"/>
    <s v="plays"/>
    <x v="3303"/>
    <d v="2015-09-17T01:00:10"/>
    <x v="0"/>
    <d v="2015-10-17T01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0.99960015993602558"/>
    <n v="61"/>
    <x v="1"/>
    <s v="plays"/>
    <x v="3304"/>
    <d v="2016-10-21T13:25:46"/>
    <x v="2"/>
    <d v="2016-11-11T16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0.86169754416199917"/>
    <n v="80.034482758620683"/>
    <x v="1"/>
    <s v="plays"/>
    <x v="3305"/>
    <d v="2016-01-12T23:51:57"/>
    <x v="2"/>
    <d v="2016-01-26T19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0.47449584816132861"/>
    <n v="29.068965517241381"/>
    <x v="1"/>
    <s v="plays"/>
    <x v="3306"/>
    <d v="2015-04-11T00:25:11"/>
    <x v="0"/>
    <d v="2015-05-08T14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0.90909090909090906"/>
    <n v="49.438202247191015"/>
    <x v="1"/>
    <s v="plays"/>
    <x v="3307"/>
    <d v="2016-04-06T01:17:21"/>
    <x v="2"/>
    <d v="2016-05-06T01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0.99913340903944603"/>
    <n v="93.977440000000001"/>
    <x v="1"/>
    <s v="plays"/>
    <x v="3308"/>
    <d v="2014-07-06T14:54:35"/>
    <x v="3"/>
    <d v="2014-08-08T07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0.94170403587443952"/>
    <n v="61.944444444444443"/>
    <x v="1"/>
    <s v="plays"/>
    <x v="3309"/>
    <d v="2016-05-08T18:57:04"/>
    <x v="2"/>
    <d v="2016-06-07T18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0.79617834394904463"/>
    <n v="78.5"/>
    <x v="1"/>
    <s v="plays"/>
    <x v="3310"/>
    <d v="2016-03-02T01:14:53"/>
    <x v="2"/>
    <d v="2016-04-10T20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0.92592592592592593"/>
    <n v="33.75"/>
    <x v="1"/>
    <s v="plays"/>
    <x v="3311"/>
    <d v="2014-12-17T08:03:06"/>
    <x v="0"/>
    <d v="2015-01-31T08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0.99009900990099009"/>
    <n v="66.44736842105263"/>
    <x v="1"/>
    <s v="plays"/>
    <x v="3312"/>
    <d v="2016-05-22T19:05:57"/>
    <x v="2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0.93109869646182497"/>
    <n v="35.799999999999997"/>
    <x v="1"/>
    <s v="plays"/>
    <x v="3313"/>
    <d v="2014-10-01T20:24:25"/>
    <x v="3"/>
    <d v="2014-10-15T21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0.9850746268656716"/>
    <n v="145.65217391304347"/>
    <x v="1"/>
    <s v="plays"/>
    <x v="3314"/>
    <d v="2016-05-30T18:14:56"/>
    <x v="2"/>
    <d v="2016-06-21T21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0.79428117553613975"/>
    <n v="25.693877551020407"/>
    <x v="1"/>
    <s v="plays"/>
    <x v="3315"/>
    <d v="2016-08-26T02:46:48"/>
    <x v="2"/>
    <d v="2016-09-25T02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0.98360655737704916"/>
    <n v="152.5"/>
    <x v="1"/>
    <s v="plays"/>
    <x v="3316"/>
    <d v="2016-05-22T07:59:50"/>
    <x v="2"/>
    <d v="2016-06-05T07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0.88888888888888884"/>
    <n v="30"/>
    <x v="1"/>
    <s v="plays"/>
    <x v="3317"/>
    <d v="2015-03-01T12:51:17"/>
    <x v="0"/>
    <d v="2015-04-05T11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0.98643649815043155"/>
    <n v="142.28070175438597"/>
    <x v="1"/>
    <s v="plays"/>
    <x v="3318"/>
    <d v="2015-02-06T11:08:25"/>
    <x v="0"/>
    <d v="2015-03-08T10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0.98765432098765427"/>
    <n v="24.545454545454547"/>
    <x v="1"/>
    <s v="plays"/>
    <x v="3319"/>
    <d v="2016-04-08T02:59:26"/>
    <x v="2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0.68311195445920303"/>
    <n v="292.77777777777777"/>
    <x v="1"/>
    <s v="plays"/>
    <x v="3320"/>
    <d v="2014-07-02T07:48:03"/>
    <x v="3"/>
    <d v="2014-07-04T19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0.85616438356164382"/>
    <n v="44.92307692307692"/>
    <x v="1"/>
    <s v="plays"/>
    <x v="3321"/>
    <d v="2014-07-17T01:45:08"/>
    <x v="3"/>
    <d v="2014-07-27T17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0.94102885821831872"/>
    <n v="23.10144927536232"/>
    <x v="1"/>
    <s v="plays"/>
    <x v="3322"/>
    <d v="2015-03-02T15:17:48"/>
    <x v="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0.95675468809797171"/>
    <n v="80.400000000000006"/>
    <x v="1"/>
    <s v="plays"/>
    <x v="3323"/>
    <d v="2015-09-01T10:44:46"/>
    <x v="0"/>
    <d v="2015-10-06T10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14:38:50"/>
    <x v="3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0.95628415300546443"/>
    <n v="32.972972972972975"/>
    <x v="1"/>
    <s v="plays"/>
    <x v="3325"/>
    <d v="2015-05-24T10:14:40"/>
    <x v="0"/>
    <d v="2015-06-15T10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0.72139396198285499"/>
    <n v="116.65217391304348"/>
    <x v="1"/>
    <s v="plays"/>
    <x v="3326"/>
    <d v="2015-06-30T06:30:22"/>
    <x v="0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0.99681020733652315"/>
    <n v="79.61904761904762"/>
    <x v="1"/>
    <s v="plays"/>
    <x v="3327"/>
    <d v="2014-07-07T10:10:46"/>
    <x v="3"/>
    <d v="2014-08-03T17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3:34:06"/>
    <x v="2"/>
    <d v="2016-04-05T02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0.90744101633393826"/>
    <n v="81.029411764705884"/>
    <x v="1"/>
    <s v="plays"/>
    <x v="3329"/>
    <d v="2014-09-19T00:46:07"/>
    <x v="3"/>
    <d v="2014-10-10T15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0.97866510080250535"/>
    <n v="136.84821428571428"/>
    <x v="1"/>
    <s v="plays"/>
    <x v="3330"/>
    <d v="2017-02-03T07:48:00"/>
    <x v="1"/>
    <d v="2017-02-24T07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0.95831336847149018"/>
    <n v="177.61702127659575"/>
    <x v="1"/>
    <s v="plays"/>
    <x v="3331"/>
    <d v="2016-06-28T09:58:38"/>
    <x v="2"/>
    <d v="2016-07-28T09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0.72376357056694818"/>
    <n v="109.07894736842105"/>
    <x v="1"/>
    <s v="plays"/>
    <x v="3332"/>
    <d v="2016-11-11T17:22:34"/>
    <x v="2"/>
    <d v="2016-12-06T17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3:10:21"/>
    <x v="2"/>
    <d v="2016-06-12T11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0.98360655737704916"/>
    <n v="78.205128205128204"/>
    <x v="1"/>
    <s v="plays"/>
    <x v="3334"/>
    <d v="2015-02-27T01:06:50"/>
    <x v="0"/>
    <d v="2015-03-31T22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0.58333333333333337"/>
    <n v="52.173913043478258"/>
    <x v="1"/>
    <s v="plays"/>
    <x v="3335"/>
    <d v="2016-03-23T15:59:44"/>
    <x v="2"/>
    <d v="2016-04-13T07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0.98576122672508215"/>
    <n v="114.125"/>
    <x v="1"/>
    <s v="plays"/>
    <x v="3336"/>
    <d v="2014-07-30T22:48:13"/>
    <x v="3"/>
    <d v="2014-08-29T22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0.76923076923076927"/>
    <n v="50"/>
    <x v="1"/>
    <s v="plays"/>
    <x v="3337"/>
    <d v="2015-02-17T20:32:48"/>
    <x v="0"/>
    <d v="2015-04-17T18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0.90909090909090906"/>
    <n v="91.666666666666671"/>
    <x v="1"/>
    <s v="plays"/>
    <x v="3338"/>
    <d v="2015-02-18T18:35:10"/>
    <x v="0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0.83717036416910839"/>
    <n v="108.59090909090909"/>
    <x v="1"/>
    <s v="plays"/>
    <x v="3339"/>
    <d v="2016-04-24T07:14:14"/>
    <x v="2"/>
    <d v="2016-05-08T15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0.99709934735315442"/>
    <n v="69.822784810126578"/>
    <x v="1"/>
    <s v="plays"/>
    <x v="3340"/>
    <d v="2016-04-06T07:24:40"/>
    <x v="2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0.65189048239895697"/>
    <n v="109.57142857142857"/>
    <x v="1"/>
    <s v="plays"/>
    <x v="3341"/>
    <d v="2016-05-22T20:39:32"/>
    <x v="2"/>
    <d v="2016-06-13T11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0.95759233926128595"/>
    <n v="71.666666666666671"/>
    <x v="1"/>
    <s v="plays"/>
    <x v="3342"/>
    <d v="2015-10-25T10:50:11"/>
    <x v="0"/>
    <d v="2015-11-29T17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0.98911968348170132"/>
    <n v="93.611111111111114"/>
    <x v="1"/>
    <s v="plays"/>
    <x v="3343"/>
    <d v="2014-06-16T03:29:25"/>
    <x v="3"/>
    <d v="2014-07-23T05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0.93005952380952384"/>
    <n v="76.8"/>
    <x v="1"/>
    <s v="plays"/>
    <x v="3344"/>
    <d v="2016-05-05T17:49:38"/>
    <x v="2"/>
    <d v="2016-07-01T17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0.31746031746031744"/>
    <n v="35.795454545454547"/>
    <x v="1"/>
    <s v="plays"/>
    <x v="3345"/>
    <d v="2016-04-19T04:22:30"/>
    <x v="2"/>
    <d v="2016-05-02T17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0.98103335513407453"/>
    <n v="55.6"/>
    <x v="1"/>
    <s v="plays"/>
    <x v="3346"/>
    <d v="2015-09-23T11:26:46"/>
    <x v="0"/>
    <d v="2015-10-28T22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0.79185520361990946"/>
    <n v="147.33333333333334"/>
    <x v="1"/>
    <s v="plays"/>
    <x v="3347"/>
    <d v="2016-04-29T08:52:07"/>
    <x v="2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0.98619329388560162"/>
    <n v="56.333333333333336"/>
    <x v="1"/>
    <s v="plays"/>
    <x v="3348"/>
    <d v="2016-06-15T13:34:32"/>
    <x v="2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0.99009900990099009"/>
    <n v="96.19047619047619"/>
    <x v="1"/>
    <s v="plays"/>
    <x v="3349"/>
    <d v="2014-07-02T04:01:50"/>
    <x v="3"/>
    <d v="2014-08-01T04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0.9709680551509855"/>
    <n v="63.574074074074076"/>
    <x v="1"/>
    <s v="plays"/>
    <x v="3350"/>
    <d v="2014-10-20T01:27:59"/>
    <x v="3"/>
    <d v="2014-11-19T02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0.94117647058823528"/>
    <n v="184.78260869565219"/>
    <x v="1"/>
    <s v="plays"/>
    <x v="3351"/>
    <d v="2017-01-10T19:22:14"/>
    <x v="1"/>
    <d v="2017-02-24T19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0.98640946953090747"/>
    <n v="126.72222222222223"/>
    <x v="1"/>
    <s v="plays"/>
    <x v="3352"/>
    <d v="2016-11-22T19:59:03"/>
    <x v="2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0.88136788295434509"/>
    <n v="83.42647058823529"/>
    <x v="1"/>
    <s v="plays"/>
    <x v="3353"/>
    <d v="2014-08-14T18:36:30"/>
    <x v="3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0.45871559633027525"/>
    <n v="54.5"/>
    <x v="1"/>
    <s v="plays"/>
    <x v="3354"/>
    <d v="2015-02-20T20:11:57"/>
    <x v="0"/>
    <d v="2015-03-06T22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0.98600508905852413"/>
    <n v="302.30769230769232"/>
    <x v="1"/>
    <s v="plays"/>
    <x v="3355"/>
    <d v="2014-07-31T12:30:45"/>
    <x v="3"/>
    <d v="2014-08-19T10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0.94398993077407178"/>
    <n v="44.138888888888886"/>
    <x v="1"/>
    <s v="plays"/>
    <x v="3266"/>
    <d v="2016-02-22T17:27:29"/>
    <x v="2"/>
    <d v="2016-03-15T15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0.96153846153846156"/>
    <n v="866.66666666666663"/>
    <x v="1"/>
    <s v="plays"/>
    <x v="3356"/>
    <d v="2015-11-12T20:26:32"/>
    <x v="0"/>
    <d v="2015-12-12T20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0.45248868778280543"/>
    <n v="61.388888888888886"/>
    <x v="1"/>
    <s v="plays"/>
    <x v="3357"/>
    <d v="2015-04-12T19:37:17"/>
    <x v="0"/>
    <d v="2015-05-12T19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0.84269662921348309"/>
    <n v="29.666666666666668"/>
    <x v="1"/>
    <s v="plays"/>
    <x v="3358"/>
    <d v="2015-07-07T16:24:54"/>
    <x v="0"/>
    <d v="2015-08-01T16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0.95602294455066916"/>
    <n v="45.478260869565219"/>
    <x v="1"/>
    <s v="plays"/>
    <x v="3359"/>
    <d v="2014-11-25T22:47:39"/>
    <x v="3"/>
    <d v="2014-12-31T23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0.9624639076034649"/>
    <n v="96.203703703703709"/>
    <x v="1"/>
    <s v="plays"/>
    <x v="3360"/>
    <d v="2016-11-15T18:59:40"/>
    <x v="1"/>
    <d v="2017-01-14T18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0.84937712344280858"/>
    <n v="67.92307692307692"/>
    <x v="1"/>
    <s v="plays"/>
    <x v="3361"/>
    <d v="2016-11-16T02:01:25"/>
    <x v="2"/>
    <d v="2016-12-17T02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0.72202166064981954"/>
    <n v="30.777777777777779"/>
    <x v="1"/>
    <s v="plays"/>
    <x v="3362"/>
    <d v="2015-11-04T14:59:25"/>
    <x v="0"/>
    <d v="2015-12-02T14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0.96618357487922701"/>
    <n v="38.333333333333336"/>
    <x v="1"/>
    <s v="plays"/>
    <x v="2835"/>
    <d v="2014-08-04T07:09:16"/>
    <x v="3"/>
    <d v="2014-08-24T22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0.99750623441396513"/>
    <n v="66.833333333333329"/>
    <x v="1"/>
    <s v="plays"/>
    <x v="3363"/>
    <d v="2015-06-24T14:30:40"/>
    <x v="0"/>
    <d v="2015-07-18T10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0.93833780160857905"/>
    <n v="71.730769230769226"/>
    <x v="1"/>
    <s v="plays"/>
    <x v="3364"/>
    <d v="2015-09-28T11:33:36"/>
    <x v="0"/>
    <d v="2015-10-28T11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08:39:33"/>
    <x v="3"/>
    <d v="2014-05-18T08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0.99987501562304715"/>
    <n v="421.10526315789474"/>
    <x v="1"/>
    <s v="plays"/>
    <x v="3366"/>
    <d v="2015-02-24T10:49:54"/>
    <x v="0"/>
    <d v="2015-04-25T09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0.98960910440376049"/>
    <n v="104.98701298701299"/>
    <x v="1"/>
    <s v="plays"/>
    <x v="3367"/>
    <d v="2015-02-18T11:34:59"/>
    <x v="0"/>
    <d v="2015-03-20T10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0.92905405405405406"/>
    <n v="28.19047619047619"/>
    <x v="1"/>
    <s v="plays"/>
    <x v="3368"/>
    <d v="2014-08-07T02:31:46"/>
    <x v="3"/>
    <d v="2014-08-31T07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0.964785335262904"/>
    <n v="54.55263157894737"/>
    <x v="1"/>
    <s v="plays"/>
    <x v="3369"/>
    <d v="2015-08-09T06:20:00"/>
    <x v="0"/>
    <d v="2015-08-26T17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0.95754867539099908"/>
    <n v="111.89285714285714"/>
    <x v="1"/>
    <s v="plays"/>
    <x v="3370"/>
    <d v="2014-10-25T16:52:58"/>
    <x v="3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0.97799511002444983"/>
    <n v="85.208333333333329"/>
    <x v="1"/>
    <s v="plays"/>
    <x v="3371"/>
    <d v="2015-02-08T22:26:23"/>
    <x v="0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0.99262620533182078"/>
    <n v="76.652173913043484"/>
    <x v="1"/>
    <s v="plays"/>
    <x v="3372"/>
    <d v="2016-07-08T04:20:56"/>
    <x v="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0.8951406649616368"/>
    <n v="65.166666666666671"/>
    <x v="1"/>
    <s v="plays"/>
    <x v="3373"/>
    <d v="2016-06-03T12:47:00"/>
    <x v="2"/>
    <d v="2016-06-23T12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0.99989001209866912"/>
    <n v="93.760312499999998"/>
    <x v="1"/>
    <s v="plays"/>
    <x v="3374"/>
    <d v="2015-10-14T20:06:08"/>
    <x v="0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14:49:12"/>
    <x v="3"/>
    <d v="2014-12-10T14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0.95238095238095233"/>
    <n v="51.219512195121951"/>
    <x v="1"/>
    <s v="plays"/>
    <x v="3376"/>
    <d v="2014-11-03T09:28:26"/>
    <x v="3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0.85567598402738165"/>
    <n v="100.17142857142858"/>
    <x v="1"/>
    <s v="plays"/>
    <x v="3377"/>
    <d v="2014-11-04T12:18:08"/>
    <x v="3"/>
    <d v="2014-12-14T12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0.96339113680154143"/>
    <n v="34.6"/>
    <x v="1"/>
    <s v="plays"/>
    <x v="3378"/>
    <d v="2015-05-19T05:04:01"/>
    <x v="0"/>
    <d v="2015-06-18T05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0.8733624454148472"/>
    <n v="184.67741935483872"/>
    <x v="1"/>
    <s v="plays"/>
    <x v="3379"/>
    <d v="2016-05-04T07:31:22"/>
    <x v="2"/>
    <d v="2016-06-03T07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0.9765625"/>
    <n v="69.818181818181813"/>
    <x v="1"/>
    <s v="plays"/>
    <x v="3380"/>
    <d v="2014-06-25T12:35:45"/>
    <x v="3"/>
    <d v="2014-07-10T12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0.44843049327354262"/>
    <n v="61.944444444444443"/>
    <x v="1"/>
    <s v="plays"/>
    <x v="3381"/>
    <d v="2014-07-10T07:05:48"/>
    <x v="3"/>
    <d v="2014-08-08T16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14:17:35"/>
    <x v="2"/>
    <d v="2016-05-06T14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0.94517958412098302"/>
    <n v="36.06818181818182"/>
    <x v="1"/>
    <s v="plays"/>
    <x v="3383"/>
    <d v="2014-10-11T16:07:10"/>
    <x v="3"/>
    <d v="2014-11-05T18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0.70242656449552998"/>
    <n v="29"/>
    <x v="1"/>
    <s v="plays"/>
    <x v="3384"/>
    <d v="2014-06-27T08:17:25"/>
    <x v="3"/>
    <d v="2014-07-27T08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0.54347826086956519"/>
    <n v="24.210526315789473"/>
    <x v="1"/>
    <s v="plays"/>
    <x v="3385"/>
    <d v="2015-05-16T11:05:44"/>
    <x v="0"/>
    <d v="2015-05-30T12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0.95846645367412142"/>
    <n v="55.892857142857146"/>
    <x v="1"/>
    <s v="plays"/>
    <x v="2806"/>
    <d v="2014-05-05T04:43:09"/>
    <x v="3"/>
    <d v="2014-05-31T21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0.8928571428571429"/>
    <n v="11.666666666666666"/>
    <x v="1"/>
    <s v="plays"/>
    <x v="3386"/>
    <d v="2016-01-09T05:28:49"/>
    <x v="2"/>
    <d v="2016-02-18T16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0.90029259509340531"/>
    <n v="68.353846153846149"/>
    <x v="1"/>
    <s v="plays"/>
    <x v="3387"/>
    <d v="2014-10-29T12:02:56"/>
    <x v="3"/>
    <d v="2014-11-21T11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0.96385542168674698"/>
    <n v="27.065217391304348"/>
    <x v="1"/>
    <s v="plays"/>
    <x v="3388"/>
    <d v="2015-01-22T16:05:25"/>
    <x v="0"/>
    <d v="2015-02-21T16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0.9959167413604223"/>
    <n v="118.12941176470588"/>
    <x v="1"/>
    <s v="plays"/>
    <x v="3389"/>
    <d v="2014-07-14T16:53:34"/>
    <x v="3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0.98171970209884907"/>
    <n v="44.757575757575758"/>
    <x v="1"/>
    <s v="plays"/>
    <x v="3390"/>
    <d v="2015-07-08T11:22:26"/>
    <x v="0"/>
    <d v="2015-08-07T11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0.91102338293349527"/>
    <n v="99.787878787878782"/>
    <x v="1"/>
    <s v="plays"/>
    <x v="3391"/>
    <d v="2015-10-13T08:50:43"/>
    <x v="0"/>
    <d v="2015-11-11T20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05:05:24"/>
    <x v="0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0.81967213114754101"/>
    <n v="203.33333333333334"/>
    <x v="1"/>
    <s v="plays"/>
    <x v="3393"/>
    <d v="2015-05-28T06:05:02"/>
    <x v="0"/>
    <d v="2015-06-17T06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0.72689511941848395"/>
    <n v="28.323529411764707"/>
    <x v="1"/>
    <s v="plays"/>
    <x v="3394"/>
    <d v="2016-02-09T18:24:46"/>
    <x v="2"/>
    <d v="2016-03-01T17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0.99690958030106669"/>
    <n v="110.23076923076923"/>
    <x v="1"/>
    <s v="plays"/>
    <x v="3395"/>
    <d v="2014-06-01T05:49:36"/>
    <x v="3"/>
    <d v="2014-07-16T05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0.93370681605975725"/>
    <n v="31.970149253731343"/>
    <x v="1"/>
    <s v="plays"/>
    <x v="3396"/>
    <d v="2014-06-06T04:08:09"/>
    <x v="3"/>
    <d v="2014-07-06T04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0.47393364928909953"/>
    <n v="58.611111111111114"/>
    <x v="1"/>
    <s v="plays"/>
    <x v="3397"/>
    <d v="2014-06-18T17:48:24"/>
    <x v="3"/>
    <d v="2014-07-18T17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0.80906148867313921"/>
    <n v="29.428571428571427"/>
    <x v="1"/>
    <s v="plays"/>
    <x v="3398"/>
    <d v="2016-06-23T13:32:38"/>
    <x v="2"/>
    <d v="2016-07-31T14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0.92165898617511521"/>
    <n v="81.375"/>
    <x v="1"/>
    <s v="plays"/>
    <x v="3399"/>
    <d v="2016-05-09T18:59:50"/>
    <x v="2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0.96556163501770198"/>
    <n v="199.16666666666666"/>
    <x v="1"/>
    <s v="plays"/>
    <x v="3400"/>
    <d v="2015-09-17T18:32:52"/>
    <x v="0"/>
    <d v="2015-10-07T18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17:01:02"/>
    <x v="3"/>
    <d v="2014-09-27T17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0.76923076923076927"/>
    <n v="46.428571428571431"/>
    <x v="1"/>
    <s v="plays"/>
    <x v="3402"/>
    <d v="2015-02-18T11:35:38"/>
    <x v="0"/>
    <d v="2015-02-27T22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0.96618357487922701"/>
    <n v="70.568181818181813"/>
    <x v="1"/>
    <s v="plays"/>
    <x v="3403"/>
    <d v="2016-11-01T13:58:45"/>
    <x v="2"/>
    <d v="2016-12-01T01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6T21:27:36"/>
    <x v="2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0.83612040133779264"/>
    <n v="159.46666666666667"/>
    <x v="1"/>
    <s v="plays"/>
    <x v="3405"/>
    <d v="2015-03-26T03:54:05"/>
    <x v="0"/>
    <d v="2015-04-23T12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0.99999411768166069"/>
    <n v="37.777999999999999"/>
    <x v="1"/>
    <s v="plays"/>
    <x v="3406"/>
    <d v="2014-09-12T15:55:48"/>
    <x v="3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0.99132589838909546"/>
    <n v="72.053571428571431"/>
    <x v="1"/>
    <s v="plays"/>
    <x v="3407"/>
    <d v="2014-04-23T14:01:47"/>
    <x v="3"/>
    <d v="2014-05-23T14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0.93856655290102387"/>
    <n v="63.695652173913047"/>
    <x v="1"/>
    <s v="plays"/>
    <x v="3408"/>
    <d v="2016-03-19T13:43:05"/>
    <x v="2"/>
    <d v="2016-04-06T15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0.72463768115942029"/>
    <n v="28.411764705882351"/>
    <x v="1"/>
    <s v="plays"/>
    <x v="3409"/>
    <d v="2016-02-04T20:10:02"/>
    <x v="2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0.98863074641621351"/>
    <n v="103.21428571428571"/>
    <x v="1"/>
    <s v="plays"/>
    <x v="3410"/>
    <d v="2015-02-02T12:59:23"/>
    <x v="0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0.91659028414298804"/>
    <n v="71.152173913043484"/>
    <x v="1"/>
    <s v="plays"/>
    <x v="2232"/>
    <d v="2015-11-15T07:29:36"/>
    <x v="0"/>
    <d v="2015-12-13T18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0.7142857142857143"/>
    <n v="35"/>
    <x v="1"/>
    <s v="plays"/>
    <x v="3411"/>
    <d v="2015-03-25T15:52:21"/>
    <x v="0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0.96540627514078836"/>
    <n v="81.776315789473685"/>
    <x v="1"/>
    <s v="plays"/>
    <x v="3412"/>
    <d v="2015-01-14T10:14:44"/>
    <x v="0"/>
    <d v="2015-02-05T00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0.97115350375998266"/>
    <n v="297.02980769230766"/>
    <x v="1"/>
    <s v="plays"/>
    <x v="3413"/>
    <d v="2014-09-02T08:48:56"/>
    <x v="3"/>
    <d v="2014-10-04T08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0.92478421701602964"/>
    <n v="46.609195402298852"/>
    <x v="1"/>
    <s v="plays"/>
    <x v="3414"/>
    <d v="2014-09-01T19:21:43"/>
    <x v="3"/>
    <d v="2014-09-20T20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09:29:12"/>
    <x v="3"/>
    <d v="2014-07-02T09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0.97323600973236013"/>
    <n v="40.294117647058826"/>
    <x v="1"/>
    <s v="plays"/>
    <x v="3416"/>
    <d v="2015-02-03T11:17:27"/>
    <x v="0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0.76923076923076927"/>
    <n v="16.25"/>
    <x v="1"/>
    <s v="plays"/>
    <x v="3417"/>
    <d v="2016-10-18T18:31:01"/>
    <x v="2"/>
    <d v="2016-11-01T18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0.92123869755272947"/>
    <n v="30.152638888888887"/>
    <x v="1"/>
    <s v="plays"/>
    <x v="3418"/>
    <d v="2014-06-30T16:41:41"/>
    <x v="3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1:32:33"/>
    <x v="3"/>
    <d v="2014-08-18T11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0.91199270405836752"/>
    <n v="52.214285714285715"/>
    <x v="1"/>
    <s v="plays"/>
    <x v="3420"/>
    <d v="2016-01-11T07:56:54"/>
    <x v="2"/>
    <d v="2016-02-05T16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0.99737532808398954"/>
    <n v="134.1549295774648"/>
    <x v="1"/>
    <s v="plays"/>
    <x v="3421"/>
    <d v="2014-05-16T19:30:55"/>
    <x v="3"/>
    <d v="2014-06-16T21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0.94741828517290383"/>
    <n v="62.827380952380949"/>
    <x v="1"/>
    <s v="plays"/>
    <x v="3422"/>
    <d v="2014-06-10T03:07:49"/>
    <x v="3"/>
    <d v="2014-07-10T03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0.8928571428571429"/>
    <n v="58.94736842105263"/>
    <x v="1"/>
    <s v="plays"/>
    <x v="3423"/>
    <d v="2016-07-21T08:48:13"/>
    <x v="2"/>
    <d v="2016-08-06T21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0.94428706326723322"/>
    <n v="143.1081081081081"/>
    <x v="1"/>
    <s v="plays"/>
    <x v="3424"/>
    <d v="2014-07-31T06:59:53"/>
    <x v="3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0.99009900990099009"/>
    <n v="84.166666666666671"/>
    <x v="1"/>
    <s v="plays"/>
    <x v="3425"/>
    <d v="2015-07-20T11:03:40"/>
    <x v="0"/>
    <d v="2015-08-19T11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0.95969289827255277"/>
    <n v="186.07142857142858"/>
    <x v="1"/>
    <s v="plays"/>
    <x v="3426"/>
    <d v="2015-04-06T16:16:07"/>
    <x v="0"/>
    <d v="2015-05-02T15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0.74250993107032803"/>
    <n v="89.785555555555561"/>
    <x v="1"/>
    <s v="plays"/>
    <x v="3427"/>
    <d v="2016-01-05T15:52:10"/>
    <x v="2"/>
    <d v="2016-01-18T22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0.95040411182834938"/>
    <n v="64.157560975609755"/>
    <x v="1"/>
    <s v="plays"/>
    <x v="3428"/>
    <d v="2014-06-18T20:57:08"/>
    <x v="3"/>
    <d v="2014-07-11T10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0.97465886939571145"/>
    <n v="59.651162790697676"/>
    <x v="1"/>
    <s v="plays"/>
    <x v="3429"/>
    <d v="2015-10-17T04:18:41"/>
    <x v="0"/>
    <d v="2015-11-13T14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14:11:12"/>
    <x v="0"/>
    <d v="2015-05-30T14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0.53908355795148244"/>
    <n v="41.222222222222221"/>
    <x v="1"/>
    <s v="plays"/>
    <x v="3431"/>
    <d v="2014-08-10T06:35:46"/>
    <x v="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0.34602076124567471"/>
    <n v="43.35"/>
    <x v="1"/>
    <s v="plays"/>
    <x v="3432"/>
    <d v="2016-05-31T00:59:46"/>
    <x v="2"/>
    <d v="2016-06-08T07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06:43:56"/>
    <x v="0"/>
    <d v="2015-10-23T06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0.92421441774491686"/>
    <n v="43.28"/>
    <x v="1"/>
    <s v="plays"/>
    <x v="3434"/>
    <d v="2015-01-12T13:58:45"/>
    <x v="0"/>
    <d v="2015-02-05T06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0.92764378478664189"/>
    <n v="77"/>
    <x v="1"/>
    <s v="plays"/>
    <x v="3435"/>
    <d v="2016-02-02T15:20:12"/>
    <x v="2"/>
    <d v="2016-03-18T14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0.91106290672451196"/>
    <n v="51.222222222222221"/>
    <x v="1"/>
    <s v="plays"/>
    <x v="3436"/>
    <d v="2014-11-16T20:51:29"/>
    <x v="3"/>
    <d v="2014-12-16T20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0.58608058608058611"/>
    <n v="68.25"/>
    <x v="1"/>
    <s v="plays"/>
    <x v="3437"/>
    <d v="2016-06-10T19:15:38"/>
    <x v="2"/>
    <d v="2016-07-08T22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0.65789473684210531"/>
    <n v="19.487179487179485"/>
    <x v="1"/>
    <s v="plays"/>
    <x v="3438"/>
    <d v="2015-02-01T10:54:31"/>
    <x v="0"/>
    <d v="2015-04-02T09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0.9878419452887538"/>
    <n v="41.125"/>
    <x v="1"/>
    <s v="plays"/>
    <x v="3439"/>
    <d v="2015-03-25T11:22:07"/>
    <x v="0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0.65274151436031336"/>
    <n v="41.405405405405403"/>
    <x v="1"/>
    <s v="plays"/>
    <x v="3440"/>
    <d v="2014-06-30T09:20:26"/>
    <x v="3"/>
    <d v="2014-07-22T21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0.77922077922077926"/>
    <n v="27.5"/>
    <x v="1"/>
    <s v="plays"/>
    <x v="3441"/>
    <d v="2016-06-14T17:29:16"/>
    <x v="2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0.99290780141843971"/>
    <n v="33.571428571428569"/>
    <x v="1"/>
    <s v="plays"/>
    <x v="3442"/>
    <d v="2014-07-01T10:45:59"/>
    <x v="3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0.99354197714853454"/>
    <n v="145.86956521739131"/>
    <x v="1"/>
    <s v="plays"/>
    <x v="3443"/>
    <d v="2016-09-13T12:00:27"/>
    <x v="2"/>
    <d v="2016-10-13T12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0.52273915316257191"/>
    <n v="358.6875"/>
    <x v="1"/>
    <s v="plays"/>
    <x v="3444"/>
    <d v="2014-06-30T22:56:07"/>
    <x v="3"/>
    <d v="2014-08-01T00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0.71326676176890158"/>
    <n v="50.981818181818184"/>
    <x v="1"/>
    <s v="plays"/>
    <x v="3445"/>
    <d v="2015-01-12T10:57:37"/>
    <x v="0"/>
    <d v="2015-02-11T23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0.80427631578947367"/>
    <n v="45.037037037037038"/>
    <x v="1"/>
    <s v="plays"/>
    <x v="3446"/>
    <d v="2015-01-06T22:51:43"/>
    <x v="0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0.79239302694136293"/>
    <n v="17.527777777777779"/>
    <x v="1"/>
    <s v="plays"/>
    <x v="3447"/>
    <d v="2016-04-20T05:31:00"/>
    <x v="2"/>
    <d v="2016-05-20T05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0.52631578947368418"/>
    <n v="50"/>
    <x v="1"/>
    <s v="plays"/>
    <x v="3448"/>
    <d v="2014-08-01T06:39:12"/>
    <x v="3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0.71942446043165464"/>
    <n v="57.916666666666664"/>
    <x v="1"/>
    <s v="plays"/>
    <x v="3449"/>
    <d v="2016-09-30T09:11:19"/>
    <x v="2"/>
    <d v="2016-10-28T21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0.49504950495049505"/>
    <n v="29.705882352941178"/>
    <x v="1"/>
    <s v="plays"/>
    <x v="3450"/>
    <d v="2015-06-24T15:33:48"/>
    <x v="0"/>
    <d v="2015-07-10T12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0.967305088024763"/>
    <n v="90.684210526315795"/>
    <x v="1"/>
    <s v="plays"/>
    <x v="3451"/>
    <d v="2016-08-30T16:03:05"/>
    <x v="2"/>
    <d v="2016-10-10T21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0.97729165119288208"/>
    <n v="55.012688172043013"/>
    <x v="1"/>
    <s v="plays"/>
    <x v="3452"/>
    <d v="2016-07-23T21:07:17"/>
    <x v="2"/>
    <d v="2016-08-22T21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0.970873786407767"/>
    <n v="57.222222222222221"/>
    <x v="1"/>
    <s v="plays"/>
    <x v="3453"/>
    <d v="2015-07-15T09:01:12"/>
    <x v="0"/>
    <d v="2015-08-09T10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0.7865168539325843"/>
    <n v="72.950819672131146"/>
    <x v="1"/>
    <s v="plays"/>
    <x v="3454"/>
    <d v="2016-02-19T18:27:30"/>
    <x v="2"/>
    <d v="2016-04-19T17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0.99009900990099009"/>
    <n v="64.468085106382972"/>
    <x v="1"/>
    <s v="plays"/>
    <x v="3455"/>
    <d v="2015-02-18T10:07:12"/>
    <x v="0"/>
    <d v="2015-03-20T09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0.82115289866973229"/>
    <n v="716.35294117647061"/>
    <x v="1"/>
    <s v="plays"/>
    <x v="3456"/>
    <d v="2016-08-23T12:22:09"/>
    <x v="2"/>
    <d v="2016-09-20T21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0.88188976377952755"/>
    <n v="50.396825396825399"/>
    <x v="1"/>
    <s v="plays"/>
    <x v="3457"/>
    <d v="2016-03-29T09:24:05"/>
    <x v="2"/>
    <d v="2016-04-28T09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0.66666666666666663"/>
    <n v="41.666666666666664"/>
    <x v="1"/>
    <s v="plays"/>
    <x v="3458"/>
    <d v="2016-06-07T18:31:42"/>
    <x v="2"/>
    <d v="2016-07-15T15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0.46598322460391428"/>
    <n v="35.766666666666666"/>
    <x v="1"/>
    <s v="plays"/>
    <x v="3459"/>
    <d v="2014-07-21T13:41:30"/>
    <x v="3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0.97991180793728561"/>
    <n v="88.739130434782609"/>
    <x v="1"/>
    <s v="plays"/>
    <x v="3460"/>
    <d v="2014-10-15T22:05:31"/>
    <x v="3"/>
    <d v="2014-11-05T23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14:01:36"/>
    <x v="0"/>
    <d v="2015-03-20T14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0.99009900990099009"/>
    <n v="51.794871794871796"/>
    <x v="1"/>
    <s v="plays"/>
    <x v="3462"/>
    <d v="2016-06-20T06:02:11"/>
    <x v="2"/>
    <d v="2016-07-20T06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0.88235294117647056"/>
    <n v="20"/>
    <x v="1"/>
    <s v="plays"/>
    <x v="3463"/>
    <d v="2014-10-06T15:08:24"/>
    <x v="3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0.96153846153846156"/>
    <n v="52"/>
    <x v="1"/>
    <s v="plays"/>
    <x v="3464"/>
    <d v="2014-10-09T00:43:10"/>
    <x v="3"/>
    <d v="2014-10-26T21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0.86705202312138729"/>
    <n v="53.230769230769234"/>
    <x v="1"/>
    <s v="plays"/>
    <x v="3465"/>
    <d v="2015-05-04T11:40:43"/>
    <x v="0"/>
    <d v="2015-05-16T21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0.88613203367301729"/>
    <n v="39.596491228070178"/>
    <x v="1"/>
    <s v="plays"/>
    <x v="3466"/>
    <d v="2015-02-18T16:00:22"/>
    <x v="0"/>
    <d v="2015-03-16T15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0.78206465067778941"/>
    <n v="34.25"/>
    <x v="1"/>
    <s v="plays"/>
    <x v="3467"/>
    <d v="2014-05-22T14:31:20"/>
    <x v="3"/>
    <d v="2014-06-21T14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0.7009345794392523"/>
    <n v="164.61538461538461"/>
    <x v="1"/>
    <s v="plays"/>
    <x v="3468"/>
    <d v="2015-06-16T01:37:07"/>
    <x v="0"/>
    <d v="2015-07-10T15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0.84175084175084181"/>
    <n v="125.05263157894737"/>
    <x v="1"/>
    <s v="plays"/>
    <x v="3469"/>
    <d v="2014-12-15T23:56:28"/>
    <x v="0"/>
    <d v="2015-01-01T23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0.72289156626506024"/>
    <n v="51.875"/>
    <x v="1"/>
    <s v="plays"/>
    <x v="3470"/>
    <d v="2014-06-06T12:31:06"/>
    <x v="3"/>
    <d v="2014-07-06T12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0.62523329600597233"/>
    <n v="40.285714285714285"/>
    <x v="1"/>
    <s v="plays"/>
    <x v="3471"/>
    <d v="2014-06-03T10:03:01"/>
    <x v="3"/>
    <d v="2014-07-03T10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0.87535014005602241"/>
    <n v="64.909090909090907"/>
    <x v="1"/>
    <s v="plays"/>
    <x v="3472"/>
    <d v="2016-05-16T12:14:59"/>
    <x v="2"/>
    <d v="2016-06-15T12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0.99397590361445787"/>
    <n v="55.333333333333336"/>
    <x v="1"/>
    <s v="plays"/>
    <x v="3473"/>
    <d v="2016-01-03T10:38:00"/>
    <x v="2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0.64432989690721654"/>
    <n v="83.142857142857139"/>
    <x v="1"/>
    <s v="plays"/>
    <x v="3474"/>
    <d v="2015-05-02T15:00:01"/>
    <x v="0"/>
    <d v="2015-06-03T00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0.78277886497064575"/>
    <n v="38.712121212121211"/>
    <x v="1"/>
    <s v="plays"/>
    <x v="3475"/>
    <d v="2015-05-25T16:34:12"/>
    <x v="0"/>
    <d v="2015-06-24T16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0.82508250825082508"/>
    <n v="125.37931034482759"/>
    <x v="1"/>
    <s v="plays"/>
    <x v="3476"/>
    <d v="2015-03-24T12:26:00"/>
    <x v="0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0.88731144631765746"/>
    <n v="78.263888888888886"/>
    <x v="1"/>
    <s v="plays"/>
    <x v="3477"/>
    <d v="2014-04-24T09:15:31"/>
    <x v="3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0.78431372549019607"/>
    <n v="47.222222222222221"/>
    <x v="1"/>
    <s v="plays"/>
    <x v="3478"/>
    <d v="2016-03-14T13:15:24"/>
    <x v="2"/>
    <d v="2016-04-13T13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0.63211125158027814"/>
    <n v="79.099999999999994"/>
    <x v="1"/>
    <s v="plays"/>
    <x v="3479"/>
    <d v="2015-04-26T23:59:44"/>
    <x v="0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0.94994775287359201"/>
    <n v="114.29199999999999"/>
    <x v="1"/>
    <s v="plays"/>
    <x v="3480"/>
    <d v="2015-09-20T18:13:17"/>
    <x v="0"/>
    <d v="2015-10-25T18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14:47:16"/>
    <x v="3"/>
    <d v="2014-08-16T23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4T23:09:35"/>
    <x v="2"/>
    <d v="2016-11-26T00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0.93580385551188472"/>
    <n v="74.208333333333329"/>
    <x v="1"/>
    <s v="plays"/>
    <x v="3483"/>
    <d v="2014-10-03T12:18:29"/>
    <x v="3"/>
    <d v="2014-11-01T11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0.8038585209003215"/>
    <n v="47.846153846153847"/>
    <x v="1"/>
    <s v="plays"/>
    <x v="3484"/>
    <d v="2016-08-02T14:19:26"/>
    <x v="2"/>
    <d v="2016-09-11T14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0.91992882562277578"/>
    <n v="34.408163265306122"/>
    <x v="1"/>
    <s v="plays"/>
    <x v="3485"/>
    <d v="2016-05-21T11:48:24"/>
    <x v="2"/>
    <d v="2016-06-02T16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0.97633136094674555"/>
    <n v="40.238095238095241"/>
    <x v="1"/>
    <s v="plays"/>
    <x v="3486"/>
    <d v="2016-03-29T21:48:24"/>
    <x v="2"/>
    <d v="2016-05-28T15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0.94786729857819907"/>
    <n v="60.285714285714285"/>
    <x v="1"/>
    <s v="plays"/>
    <x v="3487"/>
    <d v="2015-05-07T18:52:05"/>
    <x v="0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0.94073377234242705"/>
    <n v="25.30952380952381"/>
    <x v="1"/>
    <s v="plays"/>
    <x v="3488"/>
    <d v="2016-02-19T16:03:58"/>
    <x v="2"/>
    <d v="2016-03-06T22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0.99337748344370858"/>
    <n v="35.952380952380949"/>
    <x v="1"/>
    <s v="plays"/>
    <x v="3489"/>
    <d v="2015-08-17T12:19:55"/>
    <x v="0"/>
    <d v="2015-09-11T12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0.94876660341555974"/>
    <n v="136"/>
    <x v="1"/>
    <s v="plays"/>
    <x v="3490"/>
    <d v="2016-03-01T14:08:44"/>
    <x v="2"/>
    <d v="2016-03-15T21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0.92971364819635549"/>
    <n v="70.763157894736835"/>
    <x v="1"/>
    <s v="plays"/>
    <x v="3491"/>
    <d v="2016-06-24T05:28:48"/>
    <x v="2"/>
    <d v="2016-07-24T05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1:58:11"/>
    <x v="0"/>
    <d v="2015-11-19T12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0.96376252891287584"/>
    <n v="66.512820512820511"/>
    <x v="1"/>
    <s v="plays"/>
    <x v="3493"/>
    <d v="2014-05-01T16:27:25"/>
    <x v="3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0.98522167487684731"/>
    <n v="105"/>
    <x v="1"/>
    <s v="plays"/>
    <x v="3494"/>
    <d v="2014-07-09T11:37:20"/>
    <x v="3"/>
    <d v="2014-08-23T11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0.95785440613026818"/>
    <n v="145"/>
    <x v="1"/>
    <s v="plays"/>
    <x v="3495"/>
    <d v="2016-05-01T16:08:57"/>
    <x v="2"/>
    <d v="2016-05-31T16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0.55555555555555558"/>
    <n v="12"/>
    <x v="1"/>
    <s v="plays"/>
    <x v="3496"/>
    <d v="2016-04-17T11:30:53"/>
    <x v="2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0.94043887147335425"/>
    <n v="96.666666666666671"/>
    <x v="1"/>
    <s v="plays"/>
    <x v="3497"/>
    <d v="2014-11-07T14:37:46"/>
    <x v="3"/>
    <d v="2014-11-20T22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0.99447513812154698"/>
    <n v="60.333333333333336"/>
    <x v="1"/>
    <s v="plays"/>
    <x v="3498"/>
    <d v="2014-06-12T08:54:06"/>
    <x v="3"/>
    <d v="2014-07-02T08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0.98814229249011853"/>
    <n v="79.89473684210526"/>
    <x v="1"/>
    <s v="plays"/>
    <x v="3499"/>
    <d v="2014-10-15T14:58:15"/>
    <x v="3"/>
    <d v="2014-11-07T12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06:53:12"/>
    <x v="0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0.84464555052790347"/>
    <n v="75.340909090909093"/>
    <x v="1"/>
    <s v="plays"/>
    <x v="3501"/>
    <d v="2014-05-21T20:18:32"/>
    <x v="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0.90909090909090906"/>
    <n v="55"/>
    <x v="1"/>
    <s v="plays"/>
    <x v="3502"/>
    <d v="2015-01-16T14:19:12"/>
    <x v="0"/>
    <d v="2015-02-01T22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0.97402597402597402"/>
    <n v="66.956521739130437"/>
    <x v="1"/>
    <s v="plays"/>
    <x v="3503"/>
    <d v="2015-05-01T12:32:51"/>
    <x v="0"/>
    <d v="2015-05-31T12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4T18:14:30"/>
    <x v="3"/>
    <d v="2014-09-07T21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3:37:14"/>
    <x v="3"/>
    <d v="2014-07-04T05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0.90871090271341071"/>
    <n v="50.020909090909093"/>
    <x v="1"/>
    <s v="plays"/>
    <x v="3506"/>
    <d v="2014-09-11T12:48:19"/>
    <x v="3"/>
    <d v="2014-10-02T08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0.98667982239763197"/>
    <n v="72.392857142857139"/>
    <x v="1"/>
    <s v="plays"/>
    <x v="3507"/>
    <d v="2015-02-02T08:22:30"/>
    <x v="0"/>
    <d v="2015-03-04T08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0.99255583126550873"/>
    <n v="95.952380952380949"/>
    <x v="1"/>
    <s v="plays"/>
    <x v="3508"/>
    <d v="2015-08-11T13:46:52"/>
    <x v="0"/>
    <d v="2015-09-06T07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0.5902192242833052"/>
    <n v="45.615384615384613"/>
    <x v="1"/>
    <s v="plays"/>
    <x v="3509"/>
    <d v="2014-08-30T02:40:20"/>
    <x v="3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2:57:26"/>
    <x v="0"/>
    <d v="2015-09-15T04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0.87989441267047952"/>
    <n v="56.825000000000003"/>
    <x v="1"/>
    <s v="plays"/>
    <x v="3511"/>
    <d v="2016-07-30T03:32:28"/>
    <x v="2"/>
    <d v="2016-09-25T17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0.98463962189838516"/>
    <n v="137.24324324324326"/>
    <x v="1"/>
    <s v="plays"/>
    <x v="3512"/>
    <d v="2014-08-29T12:19:33"/>
    <x v="3"/>
    <d v="2014-09-12T22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0.94339622641509435"/>
    <n v="75.714285714285708"/>
    <x v="1"/>
    <s v="plays"/>
    <x v="3453"/>
    <d v="2015-07-29T10:41:46"/>
    <x v="0"/>
    <d v="2015-08-09T10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0.98039215686274506"/>
    <n v="99"/>
    <x v="1"/>
    <s v="plays"/>
    <x v="3513"/>
    <d v="2016-03-31T02:02:51"/>
    <x v="2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0.85531004989308623"/>
    <n v="81.569767441860463"/>
    <x v="1"/>
    <s v="plays"/>
    <x v="3514"/>
    <d v="2015-06-11T18:33:25"/>
    <x v="0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0.98861593768723788"/>
    <n v="45.108108108108105"/>
    <x v="1"/>
    <s v="plays"/>
    <x v="3515"/>
    <d v="2016-12-29T06:01:58"/>
    <x v="1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0.75757575757575757"/>
    <n v="36.666666666666664"/>
    <x v="1"/>
    <s v="plays"/>
    <x v="3516"/>
    <d v="2015-06-22T12:16:58"/>
    <x v="0"/>
    <d v="2015-07-12T19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08:57:37"/>
    <x v="2"/>
    <d v="2016-04-10T14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0.78125"/>
    <n v="49.230769230769234"/>
    <x v="1"/>
    <s v="plays"/>
    <x v="3518"/>
    <d v="2016-05-31T09:42:14"/>
    <x v="2"/>
    <d v="2016-06-30T09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0.84063047285464099"/>
    <n v="42.296296296296298"/>
    <x v="1"/>
    <s v="plays"/>
    <x v="3519"/>
    <d v="2014-09-02T08:23:47"/>
    <x v="3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0.79239302694136293"/>
    <n v="78.875"/>
    <x v="1"/>
    <s v="plays"/>
    <x v="3520"/>
    <d v="2015-10-12T12:16:07"/>
    <x v="0"/>
    <d v="2015-11-11T13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0.6402048655569782"/>
    <n v="38.284313725490193"/>
    <x v="1"/>
    <s v="plays"/>
    <x v="3521"/>
    <d v="2015-08-27T09:00:23"/>
    <x v="0"/>
    <d v="2015-10-01T09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0.96946194861851676"/>
    <n v="44.847826086956523"/>
    <x v="1"/>
    <s v="plays"/>
    <x v="1804"/>
    <d v="2015-09-01T09:21:50"/>
    <x v="0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0.65217391304347827"/>
    <n v="13.529411764705882"/>
    <x v="1"/>
    <s v="plays"/>
    <x v="3522"/>
    <d v="2015-11-20T11:27:05"/>
    <x v="0"/>
    <d v="2015-12-20T05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0.55418719211822665"/>
    <n v="43.5"/>
    <x v="1"/>
    <s v="plays"/>
    <x v="3523"/>
    <d v="2014-10-11T02:30:16"/>
    <x v="3"/>
    <d v="2014-11-17T01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0.77851304009342159"/>
    <n v="30.951807228915662"/>
    <x v="1"/>
    <s v="plays"/>
    <x v="3524"/>
    <d v="2016-07-20T04:05:40"/>
    <x v="2"/>
    <d v="2016-08-17T04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0.83565459610027859"/>
    <n v="55.230769230769234"/>
    <x v="1"/>
    <s v="plays"/>
    <x v="3525"/>
    <d v="2016-08-18T12:08:42"/>
    <x v="2"/>
    <d v="2016-09-08T12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0.81300813008130079"/>
    <n v="46.125"/>
    <x v="1"/>
    <s v="plays"/>
    <x v="3526"/>
    <d v="2016-05-26T18:04:51"/>
    <x v="2"/>
    <d v="2016-06-25T18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0.95238095238095233"/>
    <n v="39.375"/>
    <x v="1"/>
    <s v="plays"/>
    <x v="3527"/>
    <d v="2015-08-06T11:31:15"/>
    <x v="0"/>
    <d v="2015-08-31T11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0.97812555575315663"/>
    <n v="66.152941176470591"/>
    <x v="1"/>
    <s v="plays"/>
    <x v="3528"/>
    <d v="2014-07-09T08:23:42"/>
    <x v="3"/>
    <d v="2014-09-07T08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0.95541401273885351"/>
    <n v="54.137931034482762"/>
    <x v="1"/>
    <s v="plays"/>
    <x v="3529"/>
    <d v="2015-05-26T12:07:39"/>
    <x v="0"/>
    <d v="2015-06-25T12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3:57:37"/>
    <x v="0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0.99601593625498008"/>
    <n v="31.375"/>
    <x v="1"/>
    <s v="plays"/>
    <x v="3531"/>
    <d v="2015-03-12T13:22:39"/>
    <x v="0"/>
    <d v="2015-04-11T13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0.97777777777777775"/>
    <n v="59.210526315789473"/>
    <x v="1"/>
    <s v="plays"/>
    <x v="3532"/>
    <d v="2015-03-10T09:51:24"/>
    <x v="0"/>
    <d v="2015-03-31T21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0.87405492810898211"/>
    <n v="119.17633928571429"/>
    <x v="1"/>
    <s v="plays"/>
    <x v="3533"/>
    <d v="2016-04-19T19:53:21"/>
    <x v="2"/>
    <d v="2016-05-13T21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0.98130841121495327"/>
    <n v="164.61538461538461"/>
    <x v="1"/>
    <s v="plays"/>
    <x v="3534"/>
    <d v="2016-02-11T16:36:54"/>
    <x v="2"/>
    <d v="2016-03-04T19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0.98039215686274506"/>
    <n v="24.285714285714285"/>
    <x v="1"/>
    <s v="plays"/>
    <x v="3535"/>
    <d v="2015-08-07T03:27:53"/>
    <x v="0"/>
    <d v="2015-09-04T03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0.95419847328244278"/>
    <n v="40.9375"/>
    <x v="1"/>
    <s v="plays"/>
    <x v="3536"/>
    <d v="2016-04-02T15:26:38"/>
    <x v="2"/>
    <d v="2016-05-02T15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0.98199672667757776"/>
    <n v="61.1"/>
    <x v="1"/>
    <s v="plays"/>
    <x v="3537"/>
    <d v="2014-04-24T06:22:50"/>
    <x v="3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08:05:24"/>
    <x v="3"/>
    <d v="2014-06-28T08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0.94097519247219841"/>
    <n v="56.20192307692308"/>
    <x v="1"/>
    <s v="plays"/>
    <x v="3539"/>
    <d v="2015-07-10T18:41:20"/>
    <x v="0"/>
    <d v="2015-08-11T18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0.88166161474561422"/>
    <n v="107.00207547169811"/>
    <x v="1"/>
    <s v="plays"/>
    <x v="3540"/>
    <d v="2015-01-11T19:12:39"/>
    <x v="0"/>
    <d v="2015-02-11T11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04:36:34"/>
    <x v="2"/>
    <d v="2016-11-17T05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0.99547511312217196"/>
    <n v="110.5"/>
    <x v="1"/>
    <s v="plays"/>
    <x v="3542"/>
    <d v="2014-06-18T09:35:24"/>
    <x v="3"/>
    <d v="2014-08-17T09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0.99964012955336079"/>
    <n v="179.27598566308242"/>
    <x v="1"/>
    <s v="plays"/>
    <x v="3543"/>
    <d v="2014-04-01T00:38:31"/>
    <x v="3"/>
    <d v="2014-05-05T00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0.69444444444444442"/>
    <n v="22.90909090909091"/>
    <x v="1"/>
    <s v="plays"/>
    <x v="3544"/>
    <d v="2015-05-15T13:36:15"/>
    <x v="0"/>
    <d v="2015-06-26T15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0.96618357487922701"/>
    <n v="43.125"/>
    <x v="1"/>
    <s v="plays"/>
    <x v="3545"/>
    <d v="2015-07-08T20:18:28"/>
    <x v="0"/>
    <d v="2015-07-31T02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0.9221902017291066"/>
    <n v="46.891891891891895"/>
    <x v="1"/>
    <s v="plays"/>
    <x v="3546"/>
    <d v="2015-04-21T15:21:06"/>
    <x v="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0.9765625"/>
    <n v="47.407407407407405"/>
    <x v="1"/>
    <s v="plays"/>
    <x v="3547"/>
    <d v="2015-07-18T10:19:38"/>
    <x v="0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0.67164179104477617"/>
    <n v="15.129032258064516"/>
    <x v="1"/>
    <s v="plays"/>
    <x v="3548"/>
    <d v="2016-03-04T12:17:07"/>
    <x v="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0.94795715233671429"/>
    <n v="21.098000000000003"/>
    <x v="1"/>
    <s v="plays"/>
    <x v="3549"/>
    <d v="2016-07-04T10:07:36"/>
    <x v="2"/>
    <d v="2016-08-01T13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0.99502487562189057"/>
    <n v="59.117647058823529"/>
    <x v="1"/>
    <s v="plays"/>
    <x v="3550"/>
    <d v="2015-08-20T08:57:29"/>
    <x v="0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0.76595744680851063"/>
    <n v="97.916666666666671"/>
    <x v="1"/>
    <s v="plays"/>
    <x v="3551"/>
    <d v="2014-12-01T11:50:08"/>
    <x v="3"/>
    <d v="2014-12-31T11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0.95465393794749398"/>
    <n v="55.131578947368418"/>
    <x v="1"/>
    <s v="plays"/>
    <x v="3552"/>
    <d v="2014-12-24T06:11:23"/>
    <x v="0"/>
    <d v="2015-01-23T06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0.91911764705882348"/>
    <n v="26.536585365853657"/>
    <x v="1"/>
    <s v="plays"/>
    <x v="3553"/>
    <d v="2015-05-11T13:27:24"/>
    <x v="0"/>
    <d v="2015-06-10T13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0.90090090090090091"/>
    <n v="58.421052631578945"/>
    <x v="1"/>
    <s v="plays"/>
    <x v="3554"/>
    <d v="2014-08-18T11:46:34"/>
    <x v="3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0.99522292993630568"/>
    <n v="122.53658536585365"/>
    <x v="1"/>
    <s v="plays"/>
    <x v="3555"/>
    <d v="2014-12-09T10:31:36"/>
    <x v="0"/>
    <d v="2015-01-08T10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0.87450808919982514"/>
    <n v="87.961538461538467"/>
    <x v="1"/>
    <s v="plays"/>
    <x v="3556"/>
    <d v="2014-12-03T01:58:03"/>
    <x v="3"/>
    <d v="2014-12-31T01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0.81922446750409617"/>
    <n v="73.239999999999995"/>
    <x v="1"/>
    <s v="plays"/>
    <x v="3557"/>
    <d v="2014-09-30T14:36:53"/>
    <x v="3"/>
    <d v="2014-10-30T14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07:41:22"/>
    <x v="0"/>
    <d v="2015-06-21T07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0.97276264591439687"/>
    <n v="39.53846153846154"/>
    <x v="1"/>
    <s v="plays"/>
    <x v="3559"/>
    <d v="2014-10-09T03:00:46"/>
    <x v="3"/>
    <d v="2014-11-08T04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0.94232331437855399"/>
    <n v="136.77777777777777"/>
    <x v="1"/>
    <s v="plays"/>
    <x v="3560"/>
    <d v="2014-10-14T16:37:28"/>
    <x v="3"/>
    <d v="2014-11-13T17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0.9868745682423764"/>
    <n v="99.343137254901961"/>
    <x v="1"/>
    <s v="plays"/>
    <x v="3561"/>
    <d v="2016-07-10T12:48:47"/>
    <x v="2"/>
    <d v="2016-08-10T21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07:10:54"/>
    <x v="2"/>
    <d v="2016-12-05T08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0.76923076923076927"/>
    <n v="28.888888888888889"/>
    <x v="1"/>
    <s v="plays"/>
    <x v="3563"/>
    <d v="2015-03-30T12:53:03"/>
    <x v="0"/>
    <d v="2015-04-26T00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0.99986668444207438"/>
    <n v="40.545945945945945"/>
    <x v="1"/>
    <s v="plays"/>
    <x v="3564"/>
    <d v="2016-03-31T11:36:17"/>
    <x v="2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2:17:36"/>
    <x v="2"/>
    <d v="2016-03-31T11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0.87804878048780488"/>
    <n v="37.962962962962962"/>
    <x v="1"/>
    <s v="plays"/>
    <x v="3566"/>
    <d v="2015-01-21T22:13:42"/>
    <x v="0"/>
    <d v="2015-02-28T22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05:18:30"/>
    <x v="3"/>
    <d v="2014-07-30T05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0.34843205574912894"/>
    <n v="58.571428571428569"/>
    <x v="1"/>
    <s v="plays"/>
    <x v="3568"/>
    <d v="2016-03-21T20:18:02"/>
    <x v="2"/>
    <d v="2016-04-04T20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0.92165898617511521"/>
    <n v="135.625"/>
    <x v="1"/>
    <s v="plays"/>
    <x v="3569"/>
    <d v="2016-02-18T04:13:25"/>
    <x v="2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0.86580086580086579"/>
    <n v="30.9375"/>
    <x v="1"/>
    <s v="plays"/>
    <x v="3570"/>
    <d v="2015-06-13T01:35:44"/>
    <x v="0"/>
    <d v="2015-07-13T01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0.83950617283950613"/>
    <n v="176.08695652173913"/>
    <x v="1"/>
    <s v="plays"/>
    <x v="3571"/>
    <d v="2014-11-21T11:11:30"/>
    <x v="3"/>
    <d v="2014-12-21T11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0.91385402705007923"/>
    <n v="151.9814814814815"/>
    <x v="1"/>
    <s v="plays"/>
    <x v="3572"/>
    <d v="2016-07-25T10:44:30"/>
    <x v="2"/>
    <d v="2016-09-23T10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0.78988941548183256"/>
    <n v="22.607142857142858"/>
    <x v="1"/>
    <s v="plays"/>
    <x v="3573"/>
    <d v="2016-05-13T06:57:34"/>
    <x v="2"/>
    <d v="2016-06-27T13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0.99502487562189057"/>
    <n v="18.272727272727273"/>
    <x v="1"/>
    <s v="plays"/>
    <x v="3574"/>
    <d v="2015-04-07T13:53:30"/>
    <x v="0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0.78431372549019607"/>
    <n v="82.258064516129039"/>
    <x v="1"/>
    <s v="plays"/>
    <x v="3575"/>
    <d v="2015-05-01T09:32:27"/>
    <x v="0"/>
    <d v="2015-05-26T09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0.99940035978412955"/>
    <n v="68.534246575342465"/>
    <x v="1"/>
    <s v="plays"/>
    <x v="3576"/>
    <d v="2014-09-20T02:00:34"/>
    <x v="3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0.5714285714285714"/>
    <n v="68.055555555555557"/>
    <x v="1"/>
    <s v="plays"/>
    <x v="3577"/>
    <d v="2014-12-30T16:45:44"/>
    <x v="0"/>
    <d v="2015-01-23T22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0.78585461689587421"/>
    <n v="72.714285714285708"/>
    <x v="1"/>
    <s v="plays"/>
    <x v="3578"/>
    <d v="2014-12-15T13:55:07"/>
    <x v="0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0.90388671286532085"/>
    <n v="77.186046511627907"/>
    <x v="1"/>
    <s v="plays"/>
    <x v="3579"/>
    <d v="2014-12-01T15:33:59"/>
    <x v="0"/>
    <d v="2015-01-05T14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0.794044665012407"/>
    <n v="55.972222222222221"/>
    <x v="1"/>
    <s v="plays"/>
    <x v="3580"/>
    <d v="2016-08-09T19:36:22"/>
    <x v="2"/>
    <d v="2016-09-03T19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0.84388185654008441"/>
    <n v="49.693548387096776"/>
    <x v="1"/>
    <s v="plays"/>
    <x v="3581"/>
    <d v="2015-02-14T18:12:03"/>
    <x v="0"/>
    <d v="2015-03-13T00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0.92827004219409281"/>
    <n v="79"/>
    <x v="1"/>
    <s v="plays"/>
    <x v="3582"/>
    <d v="2014-08-05T11:09:42"/>
    <x v="3"/>
    <d v="2014-08-26T11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0.97465886939571145"/>
    <n v="77.727272727272734"/>
    <x v="1"/>
    <s v="plays"/>
    <x v="3583"/>
    <d v="2016-02-17T08:03:10"/>
    <x v="2"/>
    <d v="2016-03-02T23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0.90826521344232514"/>
    <n v="40.777777777777779"/>
    <x v="1"/>
    <s v="plays"/>
    <x v="3584"/>
    <d v="2014-08-15T13:10:22"/>
    <x v="3"/>
    <d v="2014-09-02T22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0.49504950495049505"/>
    <n v="59.411764705882355"/>
    <x v="1"/>
    <s v="plays"/>
    <x v="3585"/>
    <d v="2015-08-04T13:04:37"/>
    <x v="0"/>
    <d v="2015-08-29T18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0.76923076923076927"/>
    <n v="3.25"/>
    <x v="1"/>
    <s v="plays"/>
    <x v="3586"/>
    <d v="2016-09-15T14:22:44"/>
    <x v="2"/>
    <d v="2016-10-13T14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0.95831336847149018"/>
    <n v="39.377358490566039"/>
    <x v="1"/>
    <s v="plays"/>
    <x v="3587"/>
    <d v="2014-12-17T17:58:02"/>
    <x v="0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0.99950024987506247"/>
    <n v="81.673469387755105"/>
    <x v="1"/>
    <s v="plays"/>
    <x v="3588"/>
    <d v="2016-03-18T15:27:59"/>
    <x v="2"/>
    <d v="2016-05-17T15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0.5859375"/>
    <n v="44.912280701754383"/>
    <x v="1"/>
    <s v="plays"/>
    <x v="3589"/>
    <d v="2015-10-06T14:44:40"/>
    <x v="0"/>
    <d v="2015-11-05T15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0.88626292466765144"/>
    <n v="49.05797101449275"/>
    <x v="1"/>
    <s v="plays"/>
    <x v="3590"/>
    <d v="2016-04-22T18:22:36"/>
    <x v="2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0.54347826086956519"/>
    <n v="30.666666666666668"/>
    <x v="1"/>
    <s v="plays"/>
    <x v="3591"/>
    <d v="2016-01-14T13:02:06"/>
    <x v="2"/>
    <d v="2016-02-13T13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0.76765609007164792"/>
    <n v="61.0625"/>
    <x v="1"/>
    <s v="plays"/>
    <x v="3592"/>
    <d v="2016-07-15T08:30:57"/>
    <x v="2"/>
    <d v="2016-08-14T08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0.94827586206896552"/>
    <n v="29"/>
    <x v="1"/>
    <s v="plays"/>
    <x v="3593"/>
    <d v="2015-11-30T17:08:02"/>
    <x v="0"/>
    <d v="2015-12-14T18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1:01:30"/>
    <x v="2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0.65224625623960064"/>
    <n v="143.0952380952381"/>
    <x v="1"/>
    <s v="plays"/>
    <x v="3595"/>
    <d v="2016-02-29T17:48:05"/>
    <x v="2"/>
    <d v="2016-03-30T16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0.61614294516327783"/>
    <n v="52.354838709677416"/>
    <x v="1"/>
    <s v="plays"/>
    <x v="3596"/>
    <d v="2015-07-18T04:22:16"/>
    <x v="0"/>
    <d v="2015-08-17T04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0.73529411764705888"/>
    <n v="66.666666666666671"/>
    <x v="1"/>
    <s v="plays"/>
    <x v="3597"/>
    <d v="2015-03-09T02:53:21"/>
    <x v="0"/>
    <d v="2015-04-08T02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0.69252077562326875"/>
    <n v="126.66666666666667"/>
    <x v="1"/>
    <s v="plays"/>
    <x v="3598"/>
    <d v="2014-05-30T11:26:51"/>
    <x v="3"/>
    <d v="2014-06-09T11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08:09:34"/>
    <x v="3"/>
    <d v="2014-06-28T08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0.99206349206349209"/>
    <n v="35.492957746478872"/>
    <x v="1"/>
    <s v="plays"/>
    <x v="3600"/>
    <d v="2015-05-19T19:00:16"/>
    <x v="0"/>
    <d v="2015-06-18T19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0.93632958801498123"/>
    <n v="37.083333333333336"/>
    <x v="1"/>
    <s v="plays"/>
    <x v="3601"/>
    <d v="2015-11-10T08:14:56"/>
    <x v="0"/>
    <d v="2015-12-10T08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0.80128205128205132"/>
    <n v="69.333333333333329"/>
    <x v="1"/>
    <s v="plays"/>
    <x v="3602"/>
    <d v="2015-02-17T16:47:44"/>
    <x v="0"/>
    <d v="2015-03-19T15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0.84090909090909094"/>
    <n v="17.254901960784313"/>
    <x v="1"/>
    <s v="plays"/>
    <x v="3603"/>
    <d v="2017-02-13T08:38:49"/>
    <x v="1"/>
    <d v="2017-02-27T18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0.99009900990099009"/>
    <n v="36.071428571428569"/>
    <x v="1"/>
    <s v="plays"/>
    <x v="3604"/>
    <d v="2015-05-04T09:04:10"/>
    <x v="0"/>
    <d v="2015-06-03T09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0.88495575221238942"/>
    <n v="66.470588235294116"/>
    <x v="1"/>
    <s v="plays"/>
    <x v="3605"/>
    <d v="2016-10-17T21:10:26"/>
    <x v="2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0.9506564056133997"/>
    <n v="56.065989847715734"/>
    <x v="1"/>
    <s v="plays"/>
    <x v="3606"/>
    <d v="2015-02-02T16:31:01"/>
    <x v="0"/>
    <d v="2015-03-04T22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0.91130012150668283"/>
    <n v="47.028571428571432"/>
    <x v="1"/>
    <s v="plays"/>
    <x v="3607"/>
    <d v="2016-09-06T16:27:24"/>
    <x v="2"/>
    <d v="2016-09-30T15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0.99901097913066061"/>
    <n v="47.666190476190479"/>
    <x v="1"/>
    <s v="plays"/>
    <x v="3608"/>
    <d v="2014-08-25T23:19:31"/>
    <x v="3"/>
    <d v="2014-09-27T21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0.83333333333333337"/>
    <n v="88.235294117647058"/>
    <x v="1"/>
    <s v="plays"/>
    <x v="3609"/>
    <d v="2014-07-08T11:41:10"/>
    <x v="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0.95298602287166456"/>
    <n v="80.717948717948715"/>
    <x v="1"/>
    <s v="plays"/>
    <x v="3610"/>
    <d v="2016-06-24T12:34:50"/>
    <x v="2"/>
    <d v="2016-08-23T12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0.97402597402597402"/>
    <n v="39.487179487179489"/>
    <x v="1"/>
    <s v="plays"/>
    <x v="3611"/>
    <d v="2015-06-02T09:39:37"/>
    <x v="0"/>
    <d v="2015-07-02T09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0.98207709305180457"/>
    <n v="84.854166666666671"/>
    <x v="1"/>
    <s v="plays"/>
    <x v="3612"/>
    <d v="2014-07-26T10:00:57"/>
    <x v="3"/>
    <d v="2014-08-16T10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1:48:07"/>
    <x v="2"/>
    <d v="2016-05-20T21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e v="#DIV/0!"/>
    <e v="#DIV/0!"/>
    <x v="1"/>
    <s v="musical"/>
    <x v="3614"/>
    <d v="2015-10-14T13:59:56"/>
    <x v="0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500000"/>
    <n v="1"/>
    <x v="1"/>
    <s v="musical"/>
    <x v="3615"/>
    <d v="2016-03-07T20:16:04"/>
    <x v="2"/>
    <d v="2016-05-05T11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000"/>
    <n v="1"/>
    <x v="1"/>
    <s v="musical"/>
    <x v="3616"/>
    <d v="2014-10-30T14:19:50"/>
    <x v="3"/>
    <d v="2014-11-29T15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1.9598853868194843"/>
    <n v="147.88135593220338"/>
    <x v="1"/>
    <s v="musical"/>
    <x v="3617"/>
    <d v="2014-08-29T12:04:57"/>
    <x v="3"/>
    <d v="2014-09-22T21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5"/>
    <n v="100"/>
    <x v="1"/>
    <s v="musical"/>
    <x v="3618"/>
    <d v="2014-11-03T16:29:09"/>
    <x v="3"/>
    <d v="2014-11-23T16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2.8376844494892168"/>
    <n v="56.838709677419352"/>
    <x v="1"/>
    <s v="musical"/>
    <x v="3619"/>
    <d v="2016-10-06T08:57:47"/>
    <x v="2"/>
    <d v="2016-11-18T19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23.547880690737834"/>
    <n v="176.94444444444446"/>
    <x v="1"/>
    <s v="musical"/>
    <x v="3620"/>
    <d v="2016-11-26T21:59:34"/>
    <x v="1"/>
    <d v="2017-01-13T21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2.7429467084639501"/>
    <n v="127.6"/>
    <x v="1"/>
    <s v="musical"/>
    <x v="3621"/>
    <d v="2016-03-21T15:11:16"/>
    <x v="2"/>
    <d v="2016-04-20T15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e v="#DIV/0!"/>
    <e v="#DIV/0!"/>
    <x v="1"/>
    <s v="musical"/>
    <x v="3622"/>
    <d v="2015-08-10T10:40:29"/>
    <x v="0"/>
    <d v="2015-09-14T10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.2397408207343412"/>
    <n v="66.142857142857139"/>
    <x v="1"/>
    <s v="musical"/>
    <x v="3623"/>
    <d v="2014-12-02T10:48:55"/>
    <x v="0"/>
    <d v="2015-01-01T10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15.277777777777779"/>
    <n v="108"/>
    <x v="1"/>
    <s v="musical"/>
    <x v="3624"/>
    <d v="2015-02-18T10:08:52"/>
    <x v="0"/>
    <d v="2015-04-19T09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25000"/>
    <n v="1"/>
    <x v="1"/>
    <s v="musical"/>
    <x v="3625"/>
    <d v="2016-08-08T10:15:06"/>
    <x v="2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18.181818181818183"/>
    <n v="18.333333333333332"/>
    <x v="1"/>
    <s v="musical"/>
    <x v="3626"/>
    <d v="2015-04-10T12:45:30"/>
    <x v="0"/>
    <d v="2015-05-10T12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e v="#DIV/0!"/>
    <e v="#DIV/0!"/>
    <x v="1"/>
    <s v="musical"/>
    <x v="3627"/>
    <d v="2014-09-17T09:02:59"/>
    <x v="3"/>
    <d v="2014-10-04T23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46.666666666666664"/>
    <n v="7.5"/>
    <x v="1"/>
    <s v="musical"/>
    <x v="3628"/>
    <d v="2015-10-20T13:35:27"/>
    <x v="0"/>
    <d v="2015-11-30T11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e v="#DIV/0!"/>
    <e v="#DIV/0!"/>
    <x v="1"/>
    <s v="musical"/>
    <x v="3629"/>
    <d v="2015-10-07T21:27:19"/>
    <x v="0"/>
    <d v="2015-11-16T22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6.0901339829476244"/>
    <n v="68.416666666666671"/>
    <x v="1"/>
    <s v="musical"/>
    <x v="3630"/>
    <d v="2016-02-08T23:48:07"/>
    <x v="2"/>
    <d v="2016-03-07T22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000"/>
    <n v="1"/>
    <x v="1"/>
    <s v="musical"/>
    <x v="3631"/>
    <d v="2016-10-22T17:17:18"/>
    <x v="2"/>
    <d v="2016-11-21T18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20.79002079002079"/>
    <n v="60.125"/>
    <x v="1"/>
    <s v="musical"/>
    <x v="3632"/>
    <d v="2015-05-16T04:06:42"/>
    <x v="0"/>
    <d v="2015-06-16T17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16.666666666666668"/>
    <n v="15"/>
    <x v="1"/>
    <s v="musical"/>
    <x v="3633"/>
    <d v="2016-08-16T11:58:47"/>
    <x v="2"/>
    <d v="2016-09-30T11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0.99618957487609894"/>
    <n v="550.04109589041093"/>
    <x v="1"/>
    <s v="plays"/>
    <x v="3634"/>
    <d v="2014-09-05T01:00:45"/>
    <x v="3"/>
    <d v="2014-10-05T01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0.96153846153846156"/>
    <n v="97.5"/>
    <x v="1"/>
    <s v="plays"/>
    <x v="3635"/>
    <d v="2014-05-21T11:06:34"/>
    <x v="3"/>
    <d v="2014-06-16T11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05:29:44"/>
    <x v="2"/>
    <d v="2016-02-02T05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0.96153846153846156"/>
    <n v="57.777777777777779"/>
    <x v="1"/>
    <s v="plays"/>
    <x v="3637"/>
    <d v="2014-07-08T09:30:42"/>
    <x v="3"/>
    <d v="2014-08-10T09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0.39893617021276595"/>
    <n v="44.235294117647058"/>
    <x v="1"/>
    <s v="plays"/>
    <x v="3638"/>
    <d v="2016-08-14T09:28:22"/>
    <x v="2"/>
    <d v="2016-08-24T21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0.99502487562189057"/>
    <n v="60.909090909090907"/>
    <x v="1"/>
    <s v="plays"/>
    <x v="3639"/>
    <d v="2015-07-06T02:43:27"/>
    <x v="0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0.57339449541284404"/>
    <n v="68.84210526315789"/>
    <x v="1"/>
    <s v="plays"/>
    <x v="3640"/>
    <d v="2016-03-11T03:59:46"/>
    <x v="2"/>
    <d v="2016-04-03T11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0.86014106313435401"/>
    <n v="73.582278481012665"/>
    <x v="1"/>
    <s v="plays"/>
    <x v="3641"/>
    <d v="2015-06-18T13:16:38"/>
    <x v="0"/>
    <d v="2015-07-18T00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0.945000945000945"/>
    <n v="115.02173913043478"/>
    <x v="1"/>
    <s v="plays"/>
    <x v="3642"/>
    <d v="2017-01-02T15:50:36"/>
    <x v="1"/>
    <d v="2017-02-01T16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0.90293453724604966"/>
    <n v="110.75"/>
    <x v="1"/>
    <s v="plays"/>
    <x v="3643"/>
    <d v="2016-05-09T09:06:59"/>
    <x v="2"/>
    <d v="2016-06-01T15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0.99337748344370858"/>
    <n v="75.5"/>
    <x v="1"/>
    <s v="plays"/>
    <x v="3644"/>
    <d v="2014-05-16T14:36:20"/>
    <x v="3"/>
    <d v="2014-07-01T21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0.98007187193727541"/>
    <n v="235.46153846153845"/>
    <x v="1"/>
    <s v="plays"/>
    <x v="3645"/>
    <d v="2015-02-20T00:39:10"/>
    <x v="0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15:08:45"/>
    <x v="3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0.90090090090090091"/>
    <n v="92.5"/>
    <x v="1"/>
    <s v="plays"/>
    <x v="3647"/>
    <d v="2016-03-18T15:31:12"/>
    <x v="2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0.98595020951441947"/>
    <n v="202.85"/>
    <x v="1"/>
    <s v="plays"/>
    <x v="3648"/>
    <d v="2015-02-28T23:16:54"/>
    <x v="0"/>
    <d v="2015-03-30T22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0.96153846153846156"/>
    <n v="26"/>
    <x v="1"/>
    <s v="plays"/>
    <x v="3649"/>
    <d v="2016-10-22T04:50:30"/>
    <x v="2"/>
    <d v="2016-12-21T05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0.91428571428571426"/>
    <n v="46.05263157894737"/>
    <x v="1"/>
    <s v="plays"/>
    <x v="3650"/>
    <d v="2016-06-01T23:58:09"/>
    <x v="2"/>
    <d v="2016-06-15T23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0.86834733893557425"/>
    <n v="51"/>
    <x v="1"/>
    <s v="plays"/>
    <x v="3651"/>
    <d v="2015-10-17T13:23:42"/>
    <x v="0"/>
    <d v="2015-10-28T13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15:43:02"/>
    <x v="3"/>
    <d v="2014-07-24T01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0.96927088213342982"/>
    <n v="53.363965517241382"/>
    <x v="1"/>
    <s v="plays"/>
    <x v="3653"/>
    <d v="2015-06-18T17:16:59"/>
    <x v="0"/>
    <d v="2015-07-18T17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0.96618357487922701"/>
    <n v="36.964285714285715"/>
    <x v="1"/>
    <s v="plays"/>
    <x v="3654"/>
    <d v="2015-06-30T07:20:52"/>
    <x v="0"/>
    <d v="2015-07-23T12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0.72358900144717797"/>
    <n v="81.294117647058826"/>
    <x v="1"/>
    <s v="plays"/>
    <x v="3655"/>
    <d v="2015-05-12T10:12:17"/>
    <x v="0"/>
    <d v="2015-06-11T10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0.91286307053941906"/>
    <n v="20.083333333333332"/>
    <x v="1"/>
    <s v="plays"/>
    <x v="3656"/>
    <d v="2015-05-18T06:20:11"/>
    <x v="0"/>
    <d v="2015-05-31T17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0.99150141643059486"/>
    <n v="88.25"/>
    <x v="1"/>
    <s v="plays"/>
    <x v="3657"/>
    <d v="2014-06-30T09:04:27"/>
    <x v="3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0.98489822718319109"/>
    <n v="53.438596491228068"/>
    <x v="1"/>
    <s v="plays"/>
    <x v="3658"/>
    <d v="2014-08-27T16:43:04"/>
    <x v="3"/>
    <d v="2014-09-26T16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0.88008800880088012"/>
    <n v="39.868421052631582"/>
    <x v="1"/>
    <s v="plays"/>
    <x v="3659"/>
    <d v="2014-10-02T01:04:57"/>
    <x v="3"/>
    <d v="2014-11-05T06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14:57:09"/>
    <x v="2"/>
    <d v="2016-09-03T14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0.7142857142857143"/>
    <n v="23.333333333333332"/>
    <x v="1"/>
    <s v="plays"/>
    <x v="3661"/>
    <d v="2016-05-03T08:19:42"/>
    <x v="2"/>
    <d v="2016-05-15T17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0.77669902912621358"/>
    <n v="64.375"/>
    <x v="1"/>
    <s v="plays"/>
    <x v="3662"/>
    <d v="2014-08-25T13:34:44"/>
    <x v="3"/>
    <d v="2014-09-12T13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0.97177794873871315"/>
    <n v="62.052763819095475"/>
    <x v="1"/>
    <s v="plays"/>
    <x v="3663"/>
    <d v="2014-06-12T07:46:58"/>
    <x v="3"/>
    <d v="2014-07-02T21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0.97560975609756095"/>
    <n v="66.129032258064512"/>
    <x v="1"/>
    <s v="plays"/>
    <x v="3664"/>
    <d v="2015-04-26T06:44:58"/>
    <x v="0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0.90826521344232514"/>
    <n v="73.400000000000006"/>
    <x v="1"/>
    <s v="plays"/>
    <x v="3665"/>
    <d v="2014-05-27T12:16:21"/>
    <x v="3"/>
    <d v="2014-06-30T22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0.88678687555424185"/>
    <n v="99.5"/>
    <x v="1"/>
    <s v="plays"/>
    <x v="3666"/>
    <d v="2016-09-14T04:53:54"/>
    <x v="2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0.89365504915102767"/>
    <n v="62.166666666666664"/>
    <x v="1"/>
    <s v="plays"/>
    <x v="3667"/>
    <d v="2016-01-05T09:38:10"/>
    <x v="2"/>
    <d v="2016-01-15T09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0.7183908045977011"/>
    <n v="62.328358208955223"/>
    <x v="1"/>
    <s v="plays"/>
    <x v="3668"/>
    <d v="2014-05-13T10:26:58"/>
    <x v="3"/>
    <d v="2014-06-16T00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0.90206185567010311"/>
    <n v="58.787878787878789"/>
    <x v="1"/>
    <s v="plays"/>
    <x v="3669"/>
    <d v="2016-09-19T20:48:16"/>
    <x v="2"/>
    <d v="2016-10-19T20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0.7190795781399808"/>
    <n v="45.347826086956523"/>
    <x v="1"/>
    <s v="plays"/>
    <x v="3670"/>
    <d v="2015-08-02T22:19:46"/>
    <x v="0"/>
    <d v="2015-09-01T22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0.94607379375591294"/>
    <n v="41.944444444444443"/>
    <x v="1"/>
    <s v="plays"/>
    <x v="3671"/>
    <d v="2014-04-24T08:14:19"/>
    <x v="3"/>
    <d v="2014-05-19T15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0.9859154929577465"/>
    <n v="59.166666666666664"/>
    <x v="1"/>
    <s v="plays"/>
    <x v="3672"/>
    <d v="2015-08-14T09:54:20"/>
    <x v="0"/>
    <d v="2015-08-28T21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0.99755598782981691"/>
    <n v="200.49"/>
    <x v="1"/>
    <s v="plays"/>
    <x v="3673"/>
    <d v="2014-05-27T23:14:15"/>
    <x v="3"/>
    <d v="2014-06-26T23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0.91603053435114501"/>
    <n v="83.974358974358978"/>
    <x v="1"/>
    <s v="plays"/>
    <x v="3674"/>
    <d v="2014-07-09T12:53:24"/>
    <x v="3"/>
    <d v="2014-08-08T12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0.84507042253521125"/>
    <n v="57.258064516129032"/>
    <x v="1"/>
    <s v="plays"/>
    <x v="3675"/>
    <d v="2015-05-23T13:50:39"/>
    <x v="0"/>
    <d v="2015-06-21T16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0.83333333333333337"/>
    <n v="58.064516129032256"/>
    <x v="1"/>
    <s v="plays"/>
    <x v="3676"/>
    <d v="2014-10-28T08:21:23"/>
    <x v="3"/>
    <d v="2014-11-27T09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0.78149421694279464"/>
    <n v="186.80291970802921"/>
    <x v="1"/>
    <s v="plays"/>
    <x v="3677"/>
    <d v="2015-01-16T10:48:49"/>
    <x v="0"/>
    <d v="2015-03-01T22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0.79365079365079361"/>
    <n v="74.117647058823536"/>
    <x v="1"/>
    <s v="plays"/>
    <x v="3678"/>
    <d v="2014-09-09T17:09:39"/>
    <x v="3"/>
    <d v="2014-09-18T18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0.77441860465116275"/>
    <n v="30.714285714285715"/>
    <x v="1"/>
    <s v="plays"/>
    <x v="3679"/>
    <d v="2015-10-31T22:35:29"/>
    <x v="0"/>
    <d v="2015-11-30T16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0.93085106382978722"/>
    <n v="62.666666666666664"/>
    <x v="1"/>
    <s v="plays"/>
    <x v="3680"/>
    <d v="2016-04-29T21:12:47"/>
    <x v="2"/>
    <d v="2016-06-05T20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0.99875156054931336"/>
    <n v="121.36363636363636"/>
    <x v="1"/>
    <s v="plays"/>
    <x v="3681"/>
    <d v="2014-12-22T14:53:30"/>
    <x v="0"/>
    <d v="2015-01-11T14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0.64516129032258063"/>
    <n v="39.743589743589745"/>
    <x v="1"/>
    <s v="plays"/>
    <x v="3682"/>
    <d v="2014-12-15T08:48:36"/>
    <x v="0"/>
    <d v="2015-02-13T08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0.92592592592592593"/>
    <n v="72"/>
    <x v="1"/>
    <s v="plays"/>
    <x v="3683"/>
    <d v="2016-04-19T05:10:48"/>
    <x v="2"/>
    <d v="2016-05-10T05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0.90481360839667024"/>
    <n v="40.632352941176471"/>
    <x v="1"/>
    <s v="plays"/>
    <x v="3684"/>
    <d v="2016-02-01T13:21:27"/>
    <x v="2"/>
    <d v="2016-03-02T13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0.99206349206349209"/>
    <n v="63"/>
    <x v="1"/>
    <s v="plays"/>
    <x v="3685"/>
    <d v="2014-09-15T08:26:56"/>
    <x v="3"/>
    <d v="2014-10-15T08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0.82508250825082508"/>
    <n v="33.666666666666664"/>
    <x v="1"/>
    <s v="plays"/>
    <x v="3686"/>
    <d v="2014-08-31T08:03:20"/>
    <x v="3"/>
    <d v="2014-09-30T10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0.99667774086378735"/>
    <n v="38.589743589743591"/>
    <x v="1"/>
    <s v="plays"/>
    <x v="3687"/>
    <d v="2015-05-05T06:59:53"/>
    <x v="0"/>
    <d v="2015-06-04T06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0.91603053435114501"/>
    <n v="155.95238095238096"/>
    <x v="1"/>
    <s v="plays"/>
    <x v="3688"/>
    <d v="2016-06-03T06:54:44"/>
    <x v="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0.81018518518518523"/>
    <n v="43.2"/>
    <x v="1"/>
    <s v="plays"/>
    <x v="3689"/>
    <d v="2016-07-05T06:06:28"/>
    <x v="2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0.73347839906114765"/>
    <n v="15.148518518518518"/>
    <x v="1"/>
    <s v="plays"/>
    <x v="3690"/>
    <d v="2016-04-01T10:33:14"/>
    <x v="2"/>
    <d v="2016-05-31T10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0.96649572649572646"/>
    <n v="83.571428571428569"/>
    <x v="1"/>
    <s v="plays"/>
    <x v="3691"/>
    <d v="2014-06-02T07:01:54"/>
    <x v="3"/>
    <d v="2014-06-23T12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0.82417582417582413"/>
    <n v="140"/>
    <x v="1"/>
    <s v="plays"/>
    <x v="3692"/>
    <d v="2014-08-28T15:55:49"/>
    <x v="3"/>
    <d v="2014-09-12T15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0.5376344086021505"/>
    <n v="80.869565217391298"/>
    <x v="1"/>
    <s v="plays"/>
    <x v="3693"/>
    <d v="2016-06-30T19:09:38"/>
    <x v="2"/>
    <d v="2016-07-21T23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0.33333333333333331"/>
    <n v="53.846153846153847"/>
    <x v="1"/>
    <s v="plays"/>
    <x v="3694"/>
    <d v="2014-06-19T21:24:46"/>
    <x v="3"/>
    <d v="2014-07-03T21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0.92378752886836024"/>
    <n v="30.928571428571427"/>
    <x v="1"/>
    <s v="plays"/>
    <x v="3695"/>
    <d v="2014-05-26T10:59:06"/>
    <x v="3"/>
    <d v="2014-06-25T10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0.70844686648501365"/>
    <n v="67.962962962962962"/>
    <x v="1"/>
    <s v="plays"/>
    <x v="3696"/>
    <d v="2015-03-09T07:49:48"/>
    <x v="0"/>
    <d v="2015-04-03T07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0.8771929824561403"/>
    <n v="27.142857142857142"/>
    <x v="1"/>
    <s v="plays"/>
    <x v="3174"/>
    <d v="2014-05-20T11:22:53"/>
    <x v="3"/>
    <d v="2014-06-15T10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0.65047701647875111"/>
    <n v="110.86538461538461"/>
    <x v="1"/>
    <s v="plays"/>
    <x v="3697"/>
    <d v="2015-05-09T22:07:47"/>
    <x v="0"/>
    <d v="2015-05-31T00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0.98522167487684731"/>
    <n v="106.84210526315789"/>
    <x v="1"/>
    <s v="plays"/>
    <x v="3698"/>
    <d v="2016-05-15T11:42:46"/>
    <x v="2"/>
    <d v="2016-06-04T11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0.97703957010258913"/>
    <n v="105.51546391752578"/>
    <x v="1"/>
    <s v="plays"/>
    <x v="3699"/>
    <d v="2015-04-24T07:21:07"/>
    <x v="0"/>
    <d v="2015-05-25T21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0.97493036211699169"/>
    <n v="132.96296296296296"/>
    <x v="1"/>
    <s v="plays"/>
    <x v="3700"/>
    <d v="2015-02-01T17:53:39"/>
    <x v="0"/>
    <d v="2015-03-31T06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0.6420545746388443"/>
    <n v="51.916666666666664"/>
    <x v="1"/>
    <s v="plays"/>
    <x v="3701"/>
    <d v="2015-12-22T15:18:29"/>
    <x v="2"/>
    <d v="2016-01-21T15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0.99255583126550873"/>
    <n v="310"/>
    <x v="1"/>
    <s v="plays"/>
    <x v="3702"/>
    <d v="2015-04-08T14:47:29"/>
    <x v="0"/>
    <d v="2015-05-09T14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0.41771094402673348"/>
    <n v="26.021739130434781"/>
    <x v="1"/>
    <s v="plays"/>
    <x v="3703"/>
    <d v="2015-01-28T11:11:15"/>
    <x v="0"/>
    <d v="2015-02-27T11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0.47619047619047616"/>
    <n v="105"/>
    <x v="1"/>
    <s v="plays"/>
    <x v="3704"/>
    <d v="2015-05-23T11:31:06"/>
    <x v="0"/>
    <d v="2015-06-22T11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0.95679907219483906"/>
    <n v="86.224999999999994"/>
    <x v="1"/>
    <s v="plays"/>
    <x v="3705"/>
    <d v="2015-06-10T17:50:06"/>
    <x v="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0.99206349206349209"/>
    <n v="114.54545454545455"/>
    <x v="1"/>
    <s v="plays"/>
    <x v="3706"/>
    <d v="2014-10-15T16:28:04"/>
    <x v="3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0.89928057553956831"/>
    <n v="47.657142857142858"/>
    <x v="1"/>
    <s v="plays"/>
    <x v="3707"/>
    <d v="2016-01-12T10:07:27"/>
    <x v="2"/>
    <d v="2016-02-11T16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0.97996515679442509"/>
    <n v="72.888888888888886"/>
    <x v="1"/>
    <s v="plays"/>
    <x v="3708"/>
    <d v="2014-10-31T12:04:22"/>
    <x v="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0.97515619507659512"/>
    <n v="49.545505617977533"/>
    <x v="1"/>
    <s v="plays"/>
    <x v="3709"/>
    <d v="2016-04-05T05:47:40"/>
    <x v="2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0.78740157480314965"/>
    <n v="25.4"/>
    <x v="1"/>
    <s v="plays"/>
    <x v="3710"/>
    <d v="2016-02-01T16:41:07"/>
    <x v="2"/>
    <d v="2016-02-18T15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0.29524140326502257"/>
    <n v="62.586956521739133"/>
    <x v="1"/>
    <s v="plays"/>
    <x v="3711"/>
    <d v="2016-04-01T21:22:51"/>
    <x v="2"/>
    <d v="2016-04-29T15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0.99255583126550873"/>
    <n v="61.060606060606062"/>
    <x v="1"/>
    <s v="plays"/>
    <x v="3712"/>
    <d v="2016-09-19T02:21:34"/>
    <x v="2"/>
    <d v="2016-10-19T22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10.741138560687434"/>
    <n v="60.064516129032256"/>
    <x v="1"/>
    <s v="plays"/>
    <x v="3713"/>
    <d v="2015-07-19T22:06:16"/>
    <x v="0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13.812154696132596"/>
    <n v="72.400000000000006"/>
    <x v="1"/>
    <s v="plays"/>
    <x v="3714"/>
    <d v="2015-02-05T22:55:12"/>
    <x v="0"/>
    <d v="2015-03-22T21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15"/>
    <d v="2015-07-18T10:15:59"/>
    <x v="0"/>
    <d v="2015-08-17T10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8.870967741935484"/>
    <n v="51.666666666666664"/>
    <x v="1"/>
    <s v="plays"/>
    <x v="3716"/>
    <d v="2014-12-10T12:04:06"/>
    <x v="0"/>
    <d v="2015-01-09T21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6.4885496183206106"/>
    <n v="32.75"/>
    <x v="1"/>
    <s v="plays"/>
    <x v="3717"/>
    <d v="2014-11-25T10:15:33"/>
    <x v="0"/>
    <d v="2015-01-24T06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e v="#DIV/0!"/>
    <e v="#DIV/0!"/>
    <x v="1"/>
    <s v="plays"/>
    <x v="3718"/>
    <d v="2015-04-08T18:35:08"/>
    <x v="0"/>
    <d v="2015-04-18T16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3.5128805620608898"/>
    <n v="61"/>
    <x v="1"/>
    <s v="plays"/>
    <x v="3719"/>
    <d v="2015-03-26T15:38:16"/>
    <x v="0"/>
    <d v="2015-05-25T15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7.5"/>
    <n v="10"/>
    <x v="1"/>
    <s v="plays"/>
    <x v="3720"/>
    <d v="2015-04-28T10:38:09"/>
    <x v="0"/>
    <d v="2015-05-28T10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50"/>
    <n v="10"/>
    <x v="1"/>
    <s v="plays"/>
    <x v="3721"/>
    <d v="2015-02-13T11:04:53"/>
    <x v="0"/>
    <d v="2015-03-23T12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4.666666666666667"/>
    <n v="37.5"/>
    <x v="1"/>
    <s v="plays"/>
    <x v="3722"/>
    <d v="2015-10-20T10:35:03"/>
    <x v="0"/>
    <d v="2015-11-12T00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5.5555555555555554"/>
    <n v="45"/>
    <x v="1"/>
    <s v="plays"/>
    <x v="3723"/>
    <d v="2014-06-23T16:31:45"/>
    <x v="3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4.9689440993788816"/>
    <n v="100.625"/>
    <x v="1"/>
    <s v="plays"/>
    <x v="3724"/>
    <d v="2016-06-27T04:47:48"/>
    <x v="2"/>
    <d v="2016-07-17T04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5.5865921787709496"/>
    <n v="25.571428571428573"/>
    <x v="1"/>
    <s v="plays"/>
    <x v="3725"/>
    <d v="2014-07-12T20:09:15"/>
    <x v="3"/>
    <d v="2014-08-11T19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e v="#DIV/0!"/>
    <e v="#DIV/0!"/>
    <x v="1"/>
    <s v="plays"/>
    <x v="3726"/>
    <d v="2015-11-17T16:05:50"/>
    <x v="0"/>
    <d v="2015-12-17T16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50"/>
    <n v="25"/>
    <x v="1"/>
    <s v="plays"/>
    <x v="3727"/>
    <d v="2014-08-06T23:09:04"/>
    <x v="3"/>
    <d v="2014-09-05T23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e v="#DIV/0!"/>
    <e v="#DIV/0!"/>
    <x v="1"/>
    <s v="plays"/>
    <x v="3728"/>
    <d v="2014-06-03T11:02:44"/>
    <x v="3"/>
    <d v="2014-07-03T11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e v="#DIV/0!"/>
    <e v="#DIV/0!"/>
    <x v="1"/>
    <s v="plays"/>
    <x v="3729"/>
    <d v="2014-06-03T13:32:32"/>
    <x v="3"/>
    <d v="2014-07-04T21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30"/>
    <d v="2014-07-11T10:45:02"/>
    <x v="3"/>
    <d v="2014-08-10T10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42.079207920792079"/>
    <n v="202"/>
    <x v="1"/>
    <s v="plays"/>
    <x v="3731"/>
    <d v="2016-09-08T03:20:39"/>
    <x v="2"/>
    <d v="2016-10-08T03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00"/>
    <n v="25"/>
    <x v="1"/>
    <s v="plays"/>
    <x v="3732"/>
    <d v="2015-06-09T01:11:36"/>
    <x v="0"/>
    <d v="2015-07-05T16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0.96599690880989186"/>
    <n v="99.538461538461533"/>
    <x v="1"/>
    <s v="musical"/>
    <x v="3733"/>
    <d v="2016-01-26T10:57:16"/>
    <x v="2"/>
    <d v="2016-02-15T23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0.95238095238095233"/>
    <n v="75"/>
    <x v="1"/>
    <s v="musical"/>
    <x v="3734"/>
    <d v="2016-03-28T21:03:08"/>
    <x v="2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0.99552015928322546"/>
    <n v="215.25"/>
    <x v="1"/>
    <s v="musical"/>
    <x v="3735"/>
    <d v="2015-01-12T17:33:28"/>
    <x v="0"/>
    <d v="2015-02-10T01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0.75414781297134237"/>
    <n v="120.54545454545455"/>
    <x v="1"/>
    <s v="musical"/>
    <x v="3736"/>
    <d v="2016-02-02T18:51:13"/>
    <x v="2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0.88495575221238942"/>
    <n v="37.666666666666664"/>
    <x v="1"/>
    <s v="musical"/>
    <x v="3737"/>
    <d v="2016-09-06T13:15:35"/>
    <x v="2"/>
    <d v="2016-10-16T15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0.96767950454809371"/>
    <n v="172.23333333333332"/>
    <x v="1"/>
    <s v="musical"/>
    <x v="3738"/>
    <d v="2015-05-04T13:46:40"/>
    <x v="0"/>
    <d v="2015-06-02T18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0.83333333333333337"/>
    <n v="111.11111111111111"/>
    <x v="1"/>
    <s v="musical"/>
    <x v="3739"/>
    <d v="2014-06-18T15:08:57"/>
    <x v="3"/>
    <d v="2014-07-25T22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0.77138849929873776"/>
    <n v="25.464285714285715"/>
    <x v="1"/>
    <s v="musical"/>
    <x v="3740"/>
    <d v="2016-03-16T14:48:27"/>
    <x v="2"/>
    <d v="2016-04-15T14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0.98901098901098905"/>
    <n v="267.64705882352939"/>
    <x v="1"/>
    <s v="musical"/>
    <x v="3741"/>
    <d v="2014-05-12T13:33:18"/>
    <x v="3"/>
    <d v="2014-06-11T13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0.92153765139547128"/>
    <n v="75.959999999999994"/>
    <x v="1"/>
    <s v="musical"/>
    <x v="3742"/>
    <d v="2014-11-11T14:25:15"/>
    <x v="3"/>
    <d v="2014-12-01T14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0.9771986970684039"/>
    <n v="59.03846153846154"/>
    <x v="1"/>
    <s v="musical"/>
    <x v="3743"/>
    <d v="2014-04-18T05:18:58"/>
    <x v="3"/>
    <d v="2014-05-18T23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0.90707678631765365"/>
    <n v="50.111022727272733"/>
    <x v="1"/>
    <s v="musical"/>
    <x v="3744"/>
    <d v="2015-06-26T20:35:53"/>
    <x v="0"/>
    <d v="2015-08-25T20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0.98994806732438811"/>
    <n v="55.502967032967035"/>
    <x v="1"/>
    <s v="musical"/>
    <x v="3745"/>
    <d v="2014-04-10T06:36:26"/>
    <x v="3"/>
    <d v="2014-05-05T06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05:12:17"/>
    <x v="0"/>
    <d v="2015-08-10T17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0.9412650602409639"/>
    <n v="47.428571428571431"/>
    <x v="1"/>
    <s v="musical"/>
    <x v="3747"/>
    <d v="2015-07-08T13:31:29"/>
    <x v="0"/>
    <d v="2015-08-02T13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2:00:26"/>
    <x v="0"/>
    <d v="2015-04-01T11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14:13:52"/>
    <x v="2"/>
    <d v="2016-05-28T18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0.88139007806597836"/>
    <n v="74.224299065420567"/>
    <x v="1"/>
    <s v="musical"/>
    <x v="3750"/>
    <d v="2014-06-30T12:38:02"/>
    <x v="3"/>
    <d v="2014-07-30T12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0.97418317176505431"/>
    <n v="106.9271875"/>
    <x v="1"/>
    <s v="musical"/>
    <x v="3751"/>
    <d v="2014-05-28T22:00:45"/>
    <x v="3"/>
    <d v="2014-07-02T22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0.85653104925053536"/>
    <n v="41.696428571428569"/>
    <x v="1"/>
    <s v="musical"/>
    <x v="3566"/>
    <d v="2015-02-14T18:28:17"/>
    <x v="0"/>
    <d v="2015-02-28T22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0.92891263808866942"/>
    <n v="74.243275862068955"/>
    <x v="1"/>
    <s v="musical"/>
    <x v="3752"/>
    <d v="2014-05-13T11:28:10"/>
    <x v="3"/>
    <d v="2014-06-12T11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08:21:19"/>
    <x v="2"/>
    <d v="2016-04-15T08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16:20:10"/>
    <x v="0"/>
    <d v="2015-06-13T16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0.68493150684931503"/>
    <n v="38.421052631578945"/>
    <x v="1"/>
    <s v="musical"/>
    <x v="3755"/>
    <d v="2016-05-03T14:34:12"/>
    <x v="2"/>
    <d v="2016-05-17T18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0.90744101633393826"/>
    <n v="166.96969696969697"/>
    <x v="1"/>
    <s v="musical"/>
    <x v="3756"/>
    <d v="2016-11-08T08:48:26"/>
    <x v="2"/>
    <d v="2016-11-29T00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0.92421441774491686"/>
    <n v="94.912280701754383"/>
    <x v="1"/>
    <s v="musical"/>
    <x v="3757"/>
    <d v="2016-10-12T18:07:27"/>
    <x v="2"/>
    <d v="2016-11-14T20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3:00:55"/>
    <x v="0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0.99750623441396513"/>
    <n v="143.21428571428572"/>
    <x v="1"/>
    <s v="musical"/>
    <x v="3759"/>
    <d v="2015-03-12T16:37:23"/>
    <x v="0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0.93709734098629494"/>
    <n v="90.819148936170208"/>
    <x v="1"/>
    <s v="musical"/>
    <x v="3760"/>
    <d v="2014-06-24T02:49:38"/>
    <x v="3"/>
    <d v="2014-07-31T19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0.6983240223463687"/>
    <n v="48.542372881355931"/>
    <x v="1"/>
    <s v="musical"/>
    <x v="3761"/>
    <d v="2014-09-04T20:40:21"/>
    <x v="3"/>
    <d v="2014-09-26T22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0.95200317334391116"/>
    <n v="70.027777777777771"/>
    <x v="1"/>
    <s v="musical"/>
    <x v="3762"/>
    <d v="2014-12-16T13:39:40"/>
    <x v="0"/>
    <d v="2015-02-14T13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0.96172340834775916"/>
    <n v="135.62608695652173"/>
    <x v="1"/>
    <s v="musical"/>
    <x v="3763"/>
    <d v="2016-02-25T11:39:00"/>
    <x v="2"/>
    <d v="2016-03-26T10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0.83333333333333337"/>
    <n v="100"/>
    <x v="1"/>
    <s v="musical"/>
    <x v="3764"/>
    <d v="2015-06-10T23:16:25"/>
    <x v="0"/>
    <d v="2015-07-13T14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0.91185410334346506"/>
    <n v="94.90384615384616"/>
    <x v="1"/>
    <s v="musical"/>
    <x v="3765"/>
    <d v="2014-08-14T15:11:25"/>
    <x v="3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0.98280098280098283"/>
    <n v="75.370370370370367"/>
    <x v="1"/>
    <s v="musical"/>
    <x v="3766"/>
    <d v="2016-06-25T14:41:37"/>
    <x v="2"/>
    <d v="2016-07-24T17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0.77569489334195219"/>
    <n v="64.458333333333329"/>
    <x v="1"/>
    <s v="musical"/>
    <x v="3767"/>
    <d v="2016-02-19T21:22:00"/>
    <x v="2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0.86956521739130432"/>
    <n v="115"/>
    <x v="1"/>
    <s v="musical"/>
    <x v="3768"/>
    <d v="2016-06-10T17:32:12"/>
    <x v="2"/>
    <d v="2016-07-10T17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0.66334991708126034"/>
    <n v="100.5"/>
    <x v="1"/>
    <s v="musical"/>
    <x v="3769"/>
    <d v="2016-06-27T09:19:29"/>
    <x v="2"/>
    <d v="2016-08-02T04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0.9011715229798738"/>
    <n v="93.774647887323937"/>
    <x v="1"/>
    <s v="musical"/>
    <x v="3770"/>
    <d v="2016-04-26T18:54:35"/>
    <x v="2"/>
    <d v="2016-05-26T18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0.9971509971509972"/>
    <n v="35.1"/>
    <x v="1"/>
    <s v="musical"/>
    <x v="3514"/>
    <d v="2015-06-12T06:50:06"/>
    <x v="0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50"/>
    <n v="500"/>
    <x v="1"/>
    <s v="musical"/>
    <x v="3771"/>
    <d v="2015-11-25T10:41:59"/>
    <x v="0"/>
    <d v="2015-12-23T10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0.603448275862068"/>
    <n v="29"/>
    <x v="1"/>
    <s v="musical"/>
    <x v="3772"/>
    <d v="2015-05-14T13:10:18"/>
    <x v="0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e v="#DIV/0!"/>
    <e v="#DIV/0!"/>
    <x v="1"/>
    <s v="musical"/>
    <x v="3773"/>
    <d v="2016-10-23T10:00:23"/>
    <x v="2"/>
    <d v="2016-11-22T11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e v="#DIV/0!"/>
    <e v="#DIV/0!"/>
    <x v="1"/>
    <s v="musical"/>
    <x v="3774"/>
    <d v="2014-05-07T10:36:32"/>
    <x v="3"/>
    <d v="2014-07-06T10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357.14285714285717"/>
    <n v="17.5"/>
    <x v="1"/>
    <s v="musical"/>
    <x v="3775"/>
    <d v="2015-06-15T04:43:42"/>
    <x v="0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1.6762452107279693"/>
    <n v="174"/>
    <x v="1"/>
    <s v="musical"/>
    <x v="3776"/>
    <d v="2014-11-25T16:32:09"/>
    <x v="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00"/>
    <n v="50"/>
    <x v="1"/>
    <s v="musical"/>
    <x v="3777"/>
    <d v="2015-05-08T07:55:54"/>
    <x v="0"/>
    <d v="2015-06-07T07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60"/>
    <n v="5"/>
    <x v="1"/>
    <s v="musical"/>
    <x v="3778"/>
    <d v="2015-07-16T04:28:10"/>
    <x v="0"/>
    <d v="2015-08-28T16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22500"/>
    <n v="1"/>
    <x v="1"/>
    <s v="musical"/>
    <x v="3779"/>
    <d v="2016-11-14T18:42:36"/>
    <x v="1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1.1152416356877324"/>
    <n v="145.40540540540542"/>
    <x v="1"/>
    <s v="musical"/>
    <x v="3780"/>
    <d v="2015-03-21T15:09:25"/>
    <x v="0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68.292682926829272"/>
    <n v="205"/>
    <x v="1"/>
    <s v="musical"/>
    <x v="3781"/>
    <d v="2014-07-11T11:20:48"/>
    <x v="3"/>
    <d v="2014-08-10T11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24.875621890547265"/>
    <n v="100.5"/>
    <x v="1"/>
    <s v="musical"/>
    <x v="3782"/>
    <d v="2016-02-10T16:20:43"/>
    <x v="2"/>
    <d v="2016-03-11T16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24.971623155505107"/>
    <n v="55.0625"/>
    <x v="1"/>
    <s v="musical"/>
    <x v="3783"/>
    <d v="2014-12-09T11:41:23"/>
    <x v="0"/>
    <d v="2015-01-10T22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11.737089201877934"/>
    <n v="47.333333333333336"/>
    <x v="1"/>
    <s v="musical"/>
    <x v="3784"/>
    <d v="2014-12-02T10:13:36"/>
    <x v="0"/>
    <d v="2015-01-02T10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e v="#DIV/0!"/>
    <e v="#DIV/0!"/>
    <x v="1"/>
    <s v="musical"/>
    <x v="3785"/>
    <d v="2015-09-21T21:01:46"/>
    <x v="0"/>
    <d v="2015-10-21T21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5.0890585241730282"/>
    <n v="58.95"/>
    <x v="1"/>
    <s v="musical"/>
    <x v="3786"/>
    <d v="2016-02-03T17:19:28"/>
    <x v="2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e v="#DIV/0!"/>
    <e v="#DIV/0!"/>
    <x v="1"/>
    <s v="musical"/>
    <x v="3787"/>
    <d v="2016-06-05T18:13:44"/>
    <x v="2"/>
    <d v="2016-07-31T01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50000"/>
    <n v="1.5"/>
    <x v="1"/>
    <s v="musical"/>
    <x v="3788"/>
    <d v="2014-07-29T15:17:20"/>
    <x v="3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1500"/>
    <n v="5"/>
    <x v="1"/>
    <s v="musical"/>
    <x v="3789"/>
    <d v="2014-06-09T00:13:01"/>
    <x v="3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.2967032967032965"/>
    <n v="50.555555555555557"/>
    <x v="1"/>
    <s v="musical"/>
    <x v="3790"/>
    <d v="2015-03-27T15:48:59"/>
    <x v="0"/>
    <d v="2015-04-03T15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04:53:39"/>
    <x v="0"/>
    <d v="2015-04-25T03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0.98765432098765427"/>
    <n v="53.289473684210527"/>
    <x v="1"/>
    <s v="plays"/>
    <x v="3792"/>
    <d v="2014-06-10T06:38:27"/>
    <x v="3"/>
    <d v="2014-07-30T17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0.8214676889375685"/>
    <n v="70.230769230769226"/>
    <x v="1"/>
    <s v="plays"/>
    <x v="3793"/>
    <d v="2015-02-19T14:22:38"/>
    <x v="0"/>
    <d v="2015-03-21T13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0.30303030303030304"/>
    <n v="43.421052631578945"/>
    <x v="1"/>
    <s v="plays"/>
    <x v="3794"/>
    <d v="2016-04-27T09:02:53"/>
    <x v="2"/>
    <d v="2016-05-31T05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0.91282519397535367"/>
    <n v="199.18181818181819"/>
    <x v="1"/>
    <s v="plays"/>
    <x v="2551"/>
    <d v="2015-04-15T12:01:48"/>
    <x v="0"/>
    <d v="2015-05-31T21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0.99057071023919929"/>
    <n v="78.518148148148143"/>
    <x v="1"/>
    <s v="plays"/>
    <x v="3795"/>
    <d v="2016-05-07T00:37:01"/>
    <x v="2"/>
    <d v="2016-06-14T15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0.71360608943862991"/>
    <n v="61.823529411764703"/>
    <x v="1"/>
    <s v="plays"/>
    <x v="3532"/>
    <d v="2015-02-23T15:41:52"/>
    <x v="0"/>
    <d v="2015-03-31T21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0.99999000009999905"/>
    <n v="50.000500000000002"/>
    <x v="1"/>
    <s v="plays"/>
    <x v="3796"/>
    <d v="2015-07-22T00:14:17"/>
    <x v="0"/>
    <d v="2015-08-20T17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0.83865881682014121"/>
    <n v="48.339729729729726"/>
    <x v="1"/>
    <s v="plays"/>
    <x v="3797"/>
    <d v="2014-06-17T10:33:43"/>
    <x v="3"/>
    <d v="2014-07-17T10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0.93240093240093236"/>
    <n v="107.25"/>
    <x v="1"/>
    <s v="plays"/>
    <x v="3798"/>
    <d v="2015-10-07T10:43:36"/>
    <x v="0"/>
    <d v="2015-10-23T21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0.43859649122807015"/>
    <n v="57"/>
    <x v="1"/>
    <s v="plays"/>
    <x v="3799"/>
    <d v="2015-02-10T14:13:02"/>
    <x v="0"/>
    <d v="2015-03-12T13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0.93984962406015038"/>
    <n v="40.92307692307692"/>
    <x v="1"/>
    <s v="plays"/>
    <x v="3800"/>
    <d v="2015-06-28T23:01:44"/>
    <x v="0"/>
    <d v="2015-07-17T15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0.69767441860465118"/>
    <n v="21.5"/>
    <x v="1"/>
    <s v="plays"/>
    <x v="3801"/>
    <d v="2015-06-05T09:38:37"/>
    <x v="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0.95654550423613005"/>
    <n v="79.543478260869563"/>
    <x v="1"/>
    <s v="plays"/>
    <x v="3802"/>
    <d v="2015-12-02T22:20:07"/>
    <x v="2"/>
    <d v="2016-01-03T22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0.90892564988183966"/>
    <n v="72.381578947368425"/>
    <x v="1"/>
    <s v="plays"/>
    <x v="3803"/>
    <d v="2015-11-21T14:06:57"/>
    <x v="2"/>
    <d v="2016-01-19T16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0.94339622641509435"/>
    <n v="64.634146341463421"/>
    <x v="1"/>
    <s v="plays"/>
    <x v="3804"/>
    <d v="2015-06-15T15:50:44"/>
    <x v="0"/>
    <d v="2015-07-19T21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0.92592592592592593"/>
    <n v="38.571428571428569"/>
    <x v="1"/>
    <s v="plays"/>
    <x v="3805"/>
    <d v="2016-07-20T09:01:43"/>
    <x v="2"/>
    <d v="2016-08-01T07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0.94858660595712385"/>
    <n v="107.57142857142857"/>
    <x v="1"/>
    <s v="plays"/>
    <x v="3806"/>
    <d v="2015-05-26T19:40:14"/>
    <x v="0"/>
    <d v="2015-06-16T19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0.83916083916083917"/>
    <n v="27.5"/>
    <x v="1"/>
    <s v="plays"/>
    <x v="3807"/>
    <d v="2015-04-07T04:09:54"/>
    <x v="0"/>
    <d v="2015-05-07T04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0.65502183406113534"/>
    <n v="70.461538461538467"/>
    <x v="1"/>
    <s v="plays"/>
    <x v="3808"/>
    <d v="2015-01-30T16:16:41"/>
    <x v="0"/>
    <d v="2015-03-26T18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06:39:47"/>
    <x v="3"/>
    <d v="2014-12-31T07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0.99800399201596801"/>
    <n v="62.625"/>
    <x v="1"/>
    <s v="plays"/>
    <x v="3810"/>
    <d v="2016-08-11T14:46:11"/>
    <x v="2"/>
    <d v="2016-08-31T14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0.44444444444444442"/>
    <n v="75"/>
    <x v="1"/>
    <s v="plays"/>
    <x v="3811"/>
    <d v="2016-05-13T11:46:51"/>
    <x v="2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0.94320046782743205"/>
    <n v="58.901111111111113"/>
    <x v="1"/>
    <s v="plays"/>
    <x v="3812"/>
    <d v="2014-10-15T14:22:25"/>
    <x v="3"/>
    <d v="2014-11-05T15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0.95541401273885351"/>
    <n v="139.55555555555554"/>
    <x v="1"/>
    <s v="plays"/>
    <x v="3813"/>
    <d v="2016-01-05T20:45:35"/>
    <x v="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0.8571428571428571"/>
    <n v="70"/>
    <x v="1"/>
    <s v="plays"/>
    <x v="3814"/>
    <d v="2014-11-20T14:56:12"/>
    <x v="3"/>
    <d v="2014-12-01T13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0.9171507184347294"/>
    <n v="57.385964912280699"/>
    <x v="1"/>
    <s v="plays"/>
    <x v="3815"/>
    <d v="2015-05-19T04:41:07"/>
    <x v="0"/>
    <d v="2015-06-18T04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0.625"/>
    <n v="40"/>
    <x v="1"/>
    <s v="plays"/>
    <x v="3816"/>
    <d v="2016-03-31T16:36:48"/>
    <x v="2"/>
    <d v="2016-04-21T16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0.88888888888888884"/>
    <n v="64.285714285714292"/>
    <x v="1"/>
    <s v="plays"/>
    <x v="3817"/>
    <d v="2016-07-02T16:14:12"/>
    <x v="2"/>
    <d v="2016-08-02T22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0.97943192948090108"/>
    <n v="120.11764705882354"/>
    <x v="1"/>
    <s v="plays"/>
    <x v="3818"/>
    <d v="2015-05-28T12:22:38"/>
    <x v="0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0.99182734269618344"/>
    <n v="1008.24"/>
    <x v="1"/>
    <s v="plays"/>
    <x v="3819"/>
    <d v="2015-04-22T11:03:29"/>
    <x v="0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0.98765432098765427"/>
    <n v="63.28125"/>
    <x v="1"/>
    <s v="plays"/>
    <x v="3820"/>
    <d v="2015-05-30T21:25:24"/>
    <x v="0"/>
    <d v="2015-07-29T21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1.5384615384615385E-2"/>
    <n v="21.666666666666668"/>
    <x v="1"/>
    <s v="plays"/>
    <x v="3821"/>
    <d v="2016-03-03T10:50:29"/>
    <x v="2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11.467889908256881"/>
    <n v="25.647058823529413"/>
    <x v="1"/>
    <s v="plays"/>
    <x v="3822"/>
    <d v="2014-05-21T12:51:27"/>
    <x v="3"/>
    <d v="2014-07-20T12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4.557885141294439"/>
    <n v="47.695652173913047"/>
    <x v="1"/>
    <s v="plays"/>
    <x v="3823"/>
    <d v="2014-04-11T05:50:52"/>
    <x v="3"/>
    <d v="2014-05-11T05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4.694835680751174"/>
    <n v="56.05263157894737"/>
    <x v="1"/>
    <s v="plays"/>
    <x v="3824"/>
    <d v="2014-05-06T19:44:24"/>
    <x v="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2.4102311854402361"/>
    <n v="81.319999999999993"/>
    <x v="1"/>
    <s v="plays"/>
    <x v="3825"/>
    <d v="2014-05-07T08:48:54"/>
    <x v="3"/>
    <d v="2014-06-03T00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47.505938242280287"/>
    <n v="70.166666666666671"/>
    <x v="1"/>
    <s v="plays"/>
    <x v="3826"/>
    <d v="2015-09-01T09:02:54"/>
    <x v="0"/>
    <d v="2015-10-01T09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7.037037037037038"/>
    <n v="23.625"/>
    <x v="1"/>
    <s v="plays"/>
    <x v="3827"/>
    <d v="2014-09-02T23:19:02"/>
    <x v="3"/>
    <d v="2014-10-04T00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6.1873895109015908"/>
    <n v="188.55555555555554"/>
    <x v="1"/>
    <s v="plays"/>
    <x v="3828"/>
    <d v="2015-06-03T23:23:11"/>
    <x v="0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6.1061531235321747"/>
    <n v="49.511627906976742"/>
    <x v="1"/>
    <s v="plays"/>
    <x v="3829"/>
    <d v="2015-09-18T13:36:29"/>
    <x v="0"/>
    <d v="2015-10-18T13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14.19782300047326"/>
    <n v="75.464285714285708"/>
    <x v="1"/>
    <s v="plays"/>
    <x v="3830"/>
    <d v="2015-05-12T12:24:44"/>
    <x v="0"/>
    <d v="2015-06-11T12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26.315789473684209"/>
    <n v="9.5"/>
    <x v="1"/>
    <s v="plays"/>
    <x v="3831"/>
    <d v="2014-12-01T20:59:03"/>
    <x v="3"/>
    <d v="2014-12-31T20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2.9342723004694835"/>
    <n v="35.5"/>
    <x v="1"/>
    <s v="plays"/>
    <x v="3832"/>
    <d v="2015-06-17T04:32:59"/>
    <x v="0"/>
    <d v="2015-07-17T04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500"/>
    <n v="10"/>
    <x v="1"/>
    <s v="plays"/>
    <x v="3833"/>
    <d v="2015-03-01T22:34:36"/>
    <x v="0"/>
    <d v="2015-03-26T21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3846.1538461538462"/>
    <n v="13"/>
    <x v="1"/>
    <s v="plays"/>
    <x v="3834"/>
    <d v="2014-07-28T14:09:38"/>
    <x v="3"/>
    <d v="2014-09-01T14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6.1521252796420578"/>
    <n v="89.4"/>
    <x v="1"/>
    <s v="plays"/>
    <x v="3835"/>
    <d v="2015-04-09T15:14:18"/>
    <x v="0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40"/>
    <n v="25"/>
    <x v="1"/>
    <s v="plays"/>
    <x v="3836"/>
    <d v="2015-02-24T17:17:51"/>
    <x v="0"/>
    <d v="2015-03-26T16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5000"/>
    <n v="1"/>
    <x v="1"/>
    <s v="plays"/>
    <x v="3837"/>
    <d v="2015-02-06T11:50:03"/>
    <x v="0"/>
    <d v="2015-03-08T10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19.23076923076923"/>
    <n v="65"/>
    <x v="1"/>
    <s v="plays"/>
    <x v="3838"/>
    <d v="2014-07-09T11:41:30"/>
    <x v="3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50"/>
    <n v="10"/>
    <x v="1"/>
    <s v="plays"/>
    <x v="3839"/>
    <d v="2015-05-04T04:20:44"/>
    <x v="0"/>
    <d v="2015-05-22T15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2500"/>
    <n v="1"/>
    <x v="1"/>
    <s v="plays"/>
    <x v="3840"/>
    <d v="2014-05-30T15:26:47"/>
    <x v="3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5.6603773584905657"/>
    <n v="81.538461538461533"/>
    <x v="1"/>
    <s v="plays"/>
    <x v="3841"/>
    <d v="2014-07-13T09:51:50"/>
    <x v="3"/>
    <d v="2014-08-12T09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20"/>
    <n v="100"/>
    <x v="1"/>
    <s v="plays"/>
    <x v="3842"/>
    <d v="2014-10-02T08:09:37"/>
    <x v="3"/>
    <d v="2014-11-12T15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7500"/>
    <n v="1"/>
    <x v="1"/>
    <s v="plays"/>
    <x v="3843"/>
    <d v="2016-08-29T00:15:56"/>
    <x v="2"/>
    <d v="2016-09-12T10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e v="#DIV/0!"/>
    <e v="#DIV/0!"/>
    <x v="1"/>
    <s v="plays"/>
    <x v="3844"/>
    <d v="2015-09-06T09:11:45"/>
    <x v="0"/>
    <d v="2015-11-05T10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83.333333333333329"/>
    <n v="20"/>
    <x v="1"/>
    <s v="plays"/>
    <x v="3845"/>
    <d v="2015-10-18T15:24:14"/>
    <x v="0"/>
    <d v="2015-11-17T16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3.7123076923076921"/>
    <n v="46.428571428571431"/>
    <x v="1"/>
    <s v="plays"/>
    <x v="3846"/>
    <d v="2014-07-21T09:38:18"/>
    <x v="3"/>
    <d v="2014-08-29T23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81.81818181818181"/>
    <n v="5.5"/>
    <x v="1"/>
    <s v="plays"/>
    <x v="3847"/>
    <d v="2016-02-02T16:43:41"/>
    <x v="2"/>
    <d v="2016-03-22T21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7.9681274900398407"/>
    <n v="50.2"/>
    <x v="1"/>
    <s v="plays"/>
    <x v="3848"/>
    <d v="2016-05-19T13:32:19"/>
    <x v="2"/>
    <d v="2016-06-18T13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500"/>
    <n v="10"/>
    <x v="1"/>
    <s v="musical"/>
    <x v="3849"/>
    <d v="2014-08-14T09:50:05"/>
    <x v="3"/>
    <d v="2014-09-08T09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29.006637168141594"/>
    <n v="30.133333333333333"/>
    <x v="1"/>
    <s v="musical"/>
    <x v="3850"/>
    <d v="2015-02-12T11:23:12"/>
    <x v="0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6.666666666666667"/>
    <n v="150"/>
    <x v="1"/>
    <s v="musical"/>
    <x v="3851"/>
    <d v="2014-06-02T22:07:58"/>
    <x v="3"/>
    <d v="2014-07-02T22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7.5"/>
    <n v="13.333333333333334"/>
    <x v="1"/>
    <s v="musical"/>
    <x v="3852"/>
    <d v="2017-01-28T12:44:10"/>
    <x v="1"/>
    <d v="2017-03-29T11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e v="#DIV/0!"/>
    <e v="#DIV/0!"/>
    <x v="1"/>
    <s v="musical"/>
    <x v="3853"/>
    <d v="2015-06-24T21:29:56"/>
    <x v="0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e v="#DIV/0!"/>
    <e v="#DIV/0!"/>
    <x v="1"/>
    <s v="musical"/>
    <x v="3854"/>
    <d v="2015-09-08T10:42:15"/>
    <x v="0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e v="#DIV/0!"/>
    <e v="#DIV/0!"/>
    <x v="1"/>
    <s v="musical"/>
    <x v="3855"/>
    <d v="2015-01-02T18:23:42"/>
    <x v="0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e v="#DIV/0!"/>
    <e v="#DIV/0!"/>
    <x v="1"/>
    <s v="musical"/>
    <x v="3856"/>
    <d v="2016-09-02T02:19:25"/>
    <x v="2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1.8941233608547838"/>
    <n v="44.760869565217391"/>
    <x v="1"/>
    <s v="musical"/>
    <x v="3857"/>
    <d v="2016-01-03T08:58:48"/>
    <x v="2"/>
    <d v="2016-02-02T08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20.145044319097501"/>
    <n v="88.642857142857139"/>
    <x v="1"/>
    <s v="musical"/>
    <x v="3858"/>
    <d v="2016-11-08T10:15:52"/>
    <x v="2"/>
    <d v="2016-12-08T10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1800"/>
    <n v="10"/>
    <x v="1"/>
    <s v="musical"/>
    <x v="3859"/>
    <d v="2015-05-30T13:39:06"/>
    <x v="0"/>
    <d v="2015-06-29T21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e v="#DIV/0!"/>
    <e v="#DIV/0!"/>
    <x v="1"/>
    <s v="musical"/>
    <x v="3860"/>
    <d v="2014-12-26T14:39:56"/>
    <x v="0"/>
    <d v="2015-01-25T14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7.6530612244897958"/>
    <n v="57.647058823529413"/>
    <x v="1"/>
    <s v="musical"/>
    <x v="3792"/>
    <d v="2014-06-25T13:33:40"/>
    <x v="3"/>
    <d v="2014-07-30T17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20"/>
    <n v="25"/>
    <x v="1"/>
    <s v="musical"/>
    <x v="3861"/>
    <d v="2017-01-20T18:26:39"/>
    <x v="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e v="#DIV/0!"/>
    <e v="#DIV/0!"/>
    <x v="1"/>
    <s v="musical"/>
    <x v="3862"/>
    <d v="2016-01-04T17:36:10"/>
    <x v="2"/>
    <d v="2016-01-31T17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e v="#DIV/0!"/>
    <e v="#DIV/0!"/>
    <x v="1"/>
    <s v="musical"/>
    <x v="3863"/>
    <d v="2014-08-03T08:27:49"/>
    <x v="3"/>
    <d v="2014-09-02T08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e v="#DIV/0!"/>
    <e v="#DIV/0!"/>
    <x v="1"/>
    <s v="musical"/>
    <x v="3864"/>
    <d v="2015-03-02T12:59:52"/>
    <x v="0"/>
    <d v="2015-03-27T11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e v="#DIV/0!"/>
    <e v="#DIV/0!"/>
    <x v="1"/>
    <s v="musical"/>
    <x v="3865"/>
    <d v="2016-04-09T16:49:51"/>
    <x v="2"/>
    <d v="2016-05-09T16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e v="#DIV/0!"/>
    <e v="#DIV/0!"/>
    <x v="1"/>
    <s v="musical"/>
    <x v="3866"/>
    <d v="2014-11-10T23:28:22"/>
    <x v="3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57.142857142857146"/>
    <n v="17.5"/>
    <x v="1"/>
    <s v="musical"/>
    <x v="3867"/>
    <d v="2015-03-16T14:35:29"/>
    <x v="0"/>
    <d v="2015-05-01T16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3.6900369003690039"/>
    <n v="38.714285714285715"/>
    <x v="1"/>
    <s v="plays"/>
    <x v="3868"/>
    <d v="2017-01-27T07:05:58"/>
    <x v="1"/>
    <d v="2017-02-26T07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67.79661016949153"/>
    <n v="13.111111111111111"/>
    <x v="1"/>
    <s v="plays"/>
    <x v="3869"/>
    <d v="2014-12-03T18:07:10"/>
    <x v="0"/>
    <d v="2015-01-04T17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5.9429477020602217"/>
    <n v="315.5"/>
    <x v="1"/>
    <s v="plays"/>
    <x v="3870"/>
    <d v="2015-06-16T12:12:24"/>
    <x v="0"/>
    <d v="2015-08-15T12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.0769230769230771"/>
    <n v="37.142857142857146"/>
    <x v="1"/>
    <s v="plays"/>
    <x v="3871"/>
    <d v="2015-02-20T21:10:44"/>
    <x v="0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e v="#DIV/0!"/>
    <e v="#DIV/0!"/>
    <x v="1"/>
    <s v="plays"/>
    <x v="3872"/>
    <d v="2014-08-16T09:39:17"/>
    <x v="3"/>
    <d v="2014-08-24T01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4.6403712296983759"/>
    <n v="128.27380952380952"/>
    <x v="1"/>
    <s v="plays"/>
    <x v="3873"/>
    <d v="2014-05-20T09:47:20"/>
    <x v="3"/>
    <d v="2014-07-01T00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28.846153846153847"/>
    <n v="47.272727272727273"/>
    <x v="1"/>
    <s v="plays"/>
    <x v="3874"/>
    <d v="2016-11-05T17:00:12"/>
    <x v="2"/>
    <d v="2016-12-05T22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20"/>
    <n v="50"/>
    <x v="1"/>
    <s v="plays"/>
    <x v="3875"/>
    <d v="2015-01-28T00:00:18"/>
    <x v="0"/>
    <d v="2015-02-28T00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9.4117647058823533"/>
    <n v="42.5"/>
    <x v="1"/>
    <s v="plays"/>
    <x v="3876"/>
    <d v="2014-06-02T22:36:18"/>
    <x v="3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5.6818181818181817"/>
    <n v="44"/>
    <x v="1"/>
    <s v="plays"/>
    <x v="3877"/>
    <d v="2014-12-09T14:58:03"/>
    <x v="0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.0712530712530715"/>
    <n v="50.875"/>
    <x v="1"/>
    <s v="plays"/>
    <x v="3878"/>
    <d v="2015-07-08T05:34:30"/>
    <x v="0"/>
    <d v="2015-08-17T10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80"/>
    <n v="62.5"/>
    <x v="1"/>
    <s v="plays"/>
    <x v="3879"/>
    <d v="2014-07-23T12:36:01"/>
    <x v="3"/>
    <d v="2014-08-12T12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18.518518518518519"/>
    <n v="27"/>
    <x v="1"/>
    <s v="plays"/>
    <x v="3880"/>
    <d v="2015-05-11T20:13:11"/>
    <x v="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20"/>
    <n v="25"/>
    <x v="1"/>
    <s v="plays"/>
    <x v="3881"/>
    <d v="2015-11-09T13:49:59"/>
    <x v="0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2.0477815699658701"/>
    <n v="47.258064516129032"/>
    <x v="1"/>
    <s v="plays"/>
    <x v="3882"/>
    <d v="2016-10-20T05:14:02"/>
    <x v="2"/>
    <d v="2016-11-14T06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e v="#DIV/0!"/>
    <e v="#DIV/0!"/>
    <x v="1"/>
    <s v="plays"/>
    <x v="3883"/>
    <d v="2015-06-30T18:16:05"/>
    <x v="0"/>
    <d v="2015-08-14T13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3333.3333333333335"/>
    <n v="1.5"/>
    <x v="1"/>
    <s v="plays"/>
    <x v="3884"/>
    <d v="2015-03-31T23:30:00"/>
    <x v="0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8.6705202312138727"/>
    <n v="24.714285714285715"/>
    <x v="1"/>
    <s v="plays"/>
    <x v="3885"/>
    <d v="2015-04-30T08:58:23"/>
    <x v="0"/>
    <d v="2015-06-11T17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1.4851485148514851"/>
    <n v="63.125"/>
    <x v="1"/>
    <s v="plays"/>
    <x v="3886"/>
    <d v="2015-05-19T16:01:33"/>
    <x v="0"/>
    <d v="2015-06-26T07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6.5359477124183005"/>
    <n v="38.25"/>
    <x v="1"/>
    <s v="plays"/>
    <x v="3887"/>
    <d v="2014-09-24T13:40:06"/>
    <x v="3"/>
    <d v="2014-10-26T14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11.538461538461538"/>
    <n v="16.25"/>
    <x v="1"/>
    <s v="plays"/>
    <x v="3888"/>
    <d v="2014-07-13T21:14:56"/>
    <x v="3"/>
    <d v="2014-07-28T21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444.44444444444446"/>
    <n v="33.75"/>
    <x v="1"/>
    <s v="plays"/>
    <x v="3889"/>
    <d v="2014-08-12T02:37:22"/>
    <x v="3"/>
    <d v="2014-09-11T02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2.432432432432435"/>
    <n v="61.666666666666664"/>
    <x v="1"/>
    <s v="plays"/>
    <x v="3890"/>
    <d v="2015-08-08T12:09:57"/>
    <x v="0"/>
    <d v="2015-09-07T12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2.6729034413631809"/>
    <n v="83.138888888888886"/>
    <x v="1"/>
    <s v="plays"/>
    <x v="3891"/>
    <d v="2014-10-27T13:29:37"/>
    <x v="3"/>
    <d v="2014-11-26T14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15000"/>
    <n v="1"/>
    <x v="1"/>
    <s v="plays"/>
    <x v="3892"/>
    <d v="2015-02-24T00:28:50"/>
    <x v="0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893"/>
    <d v="2015-10-30T23:04:09"/>
    <x v="0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2.7502750275027501"/>
    <n v="33.666666666666664"/>
    <x v="1"/>
    <s v="plays"/>
    <x v="3894"/>
    <d v="2015-04-20T13:39:16"/>
    <x v="0"/>
    <d v="2015-05-10T16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00"/>
    <n v="5"/>
    <x v="1"/>
    <s v="plays"/>
    <x v="3895"/>
    <d v="2016-05-02T17:38:29"/>
    <x v="2"/>
    <d v="2016-06-01T17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e v="#DIV/0!"/>
    <e v="#DIV/0!"/>
    <x v="1"/>
    <s v="plays"/>
    <x v="3896"/>
    <d v="2016-05-04T05:19:12"/>
    <x v="2"/>
    <d v="2016-06-03T05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350"/>
    <n v="10"/>
    <x v="1"/>
    <s v="plays"/>
    <x v="3897"/>
    <d v="2014-08-12T06:39:21"/>
    <x v="3"/>
    <d v="2014-09-11T06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500"/>
    <n v="40"/>
    <x v="1"/>
    <s v="plays"/>
    <x v="3898"/>
    <d v="2014-07-23T09:57:03"/>
    <x v="3"/>
    <d v="2014-08-04T10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55.555555555555557"/>
    <n v="30"/>
    <x v="1"/>
    <s v="plays"/>
    <x v="3899"/>
    <d v="2015-12-20T10:26:13"/>
    <x v="2"/>
    <d v="2016-01-17T18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18.518518518518519"/>
    <n v="45"/>
    <x v="1"/>
    <s v="plays"/>
    <x v="3900"/>
    <d v="2016-10-14T03:17:40"/>
    <x v="2"/>
    <d v="2016-11-13T04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e v="#DIV/0!"/>
    <e v="#DIV/0!"/>
    <x v="1"/>
    <s v="plays"/>
    <x v="3901"/>
    <d v="2014-10-14T07:00:55"/>
    <x v="3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12.295081967213115"/>
    <n v="10.166666666666666"/>
    <x v="1"/>
    <s v="plays"/>
    <x v="3902"/>
    <d v="2015-01-16T12:26:50"/>
    <x v="0"/>
    <d v="2015-03-02T17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8.3092485549132942"/>
    <n v="81.411764705882348"/>
    <x v="1"/>
    <s v="plays"/>
    <x v="3903"/>
    <d v="2015-03-12T17:31:11"/>
    <x v="0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6.5502183406113534"/>
    <n v="57.25"/>
    <x v="1"/>
    <s v="plays"/>
    <x v="3904"/>
    <d v="2014-05-27T17:02:02"/>
    <x v="3"/>
    <d v="2014-06-26T17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05"/>
    <d v="2014-06-30T14:53:59"/>
    <x v="3"/>
    <d v="2014-07-30T14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33.33333333333331"/>
    <n v="15"/>
    <x v="1"/>
    <s v="plays"/>
    <x v="3906"/>
    <d v="2014-11-26T20:02:28"/>
    <x v="3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00"/>
    <n v="12.5"/>
    <x v="1"/>
    <s v="plays"/>
    <x v="3907"/>
    <d v="2014-07-10T00:25:04"/>
    <x v="3"/>
    <d v="2014-08-09T00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7.6804915514592933"/>
    <n v="93"/>
    <x v="1"/>
    <s v="plays"/>
    <x v="3908"/>
    <d v="2015-09-18T10:23:47"/>
    <x v="0"/>
    <d v="2015-10-15T22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44.150110375275936"/>
    <n v="32.357142857142854"/>
    <x v="1"/>
    <s v="plays"/>
    <x v="3909"/>
    <d v="2016-08-19T13:51:05"/>
    <x v="2"/>
    <d v="2016-09-18T13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e v="#DIV/0!"/>
    <e v="#DIV/0!"/>
    <x v="1"/>
    <s v="plays"/>
    <x v="3910"/>
    <d v="2016-03-04T02:07:48"/>
    <x v="2"/>
    <d v="2016-04-01T00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e v="#DIV/0!"/>
    <e v="#DIV/0!"/>
    <x v="1"/>
    <s v="plays"/>
    <x v="3911"/>
    <d v="2015-08-11T21:38:27"/>
    <x v="0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12000"/>
    <n v="1"/>
    <x v="1"/>
    <s v="plays"/>
    <x v="3912"/>
    <d v="2016-02-14T22:02:44"/>
    <x v="2"/>
    <d v="2016-03-15T21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6.3520871143375679"/>
    <n v="91.833333333333329"/>
    <x v="1"/>
    <s v="plays"/>
    <x v="3913"/>
    <d v="2016-06-17T17:14:22"/>
    <x v="2"/>
    <d v="2016-07-16T18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9.0909090909090917"/>
    <n v="45.833333333333336"/>
    <x v="1"/>
    <s v="plays"/>
    <x v="3914"/>
    <d v="2015-08-17T10:07:19"/>
    <x v="0"/>
    <d v="2015-10-01T07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2.2813688212927756"/>
    <n v="57.173913043478258"/>
    <x v="1"/>
    <s v="plays"/>
    <x v="3915"/>
    <d v="2015-08-05T09:45:46"/>
    <x v="0"/>
    <d v="2015-10-04T09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e v="#DIV/0!"/>
    <e v="#DIV/0!"/>
    <x v="1"/>
    <s v="plays"/>
    <x v="3916"/>
    <d v="2016-11-01T00:18:40"/>
    <x v="2"/>
    <d v="2016-12-01T01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1.1609657947686116"/>
    <n v="248.5"/>
    <x v="1"/>
    <s v="plays"/>
    <x v="3917"/>
    <d v="2016-06-13T09:09:20"/>
    <x v="2"/>
    <d v="2016-07-11T09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8.1989924433249364"/>
    <n v="79.400000000000006"/>
    <x v="1"/>
    <s v="plays"/>
    <x v="3918"/>
    <d v="2015-05-27T15:44:14"/>
    <x v="0"/>
    <d v="2015-06-27T15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000"/>
    <n v="5"/>
    <x v="1"/>
    <s v="plays"/>
    <x v="3919"/>
    <d v="2014-10-03T03:36:19"/>
    <x v="3"/>
    <d v="2014-10-06T22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454.54545454545456"/>
    <n v="5.5"/>
    <x v="1"/>
    <s v="plays"/>
    <x v="3920"/>
    <d v="2014-11-18T05:49:11"/>
    <x v="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10"/>
    <n v="25"/>
    <x v="1"/>
    <s v="plays"/>
    <x v="3921"/>
    <d v="2014-10-28T08:05:37"/>
    <x v="3"/>
    <d v="2014-11-24T19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e v="#DIV/0!"/>
    <e v="#DIV/0!"/>
    <x v="1"/>
    <s v="plays"/>
    <x v="3922"/>
    <d v="2015-04-17T15:41:54"/>
    <x v="0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2.8058361391694726"/>
    <n v="137.07692307692307"/>
    <x v="1"/>
    <s v="plays"/>
    <x v="3923"/>
    <d v="2015-10-02T12:41:08"/>
    <x v="0"/>
    <d v="2015-11-02T10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e v="#DIV/0!"/>
    <e v="#DIV/0!"/>
    <x v="1"/>
    <s v="plays"/>
    <x v="3924"/>
    <d v="2015-07-28T09:54:35"/>
    <x v="0"/>
    <d v="2015-08-27T09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400"/>
    <n v="5"/>
    <x v="1"/>
    <s v="plays"/>
    <x v="3925"/>
    <d v="2015-04-15T13:14:28"/>
    <x v="0"/>
    <d v="2015-05-15T13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0.76923076923077"/>
    <n v="39"/>
    <x v="1"/>
    <s v="plays"/>
    <x v="3926"/>
    <d v="2015-01-27T14:00:22"/>
    <x v="0"/>
    <d v="2015-02-28T02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29.702970297029704"/>
    <n v="50.5"/>
    <x v="1"/>
    <s v="plays"/>
    <x v="3927"/>
    <d v="2016-09-01T21:25:44"/>
    <x v="2"/>
    <d v="2016-10-01T21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e v="#DIV/0!"/>
    <e v="#DIV/0!"/>
    <x v="1"/>
    <s v="plays"/>
    <x v="3928"/>
    <d v="2014-07-09T01:48:43"/>
    <x v="3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6.3411540900443883"/>
    <n v="49.28125"/>
    <x v="1"/>
    <s v="plays"/>
    <x v="3929"/>
    <d v="2015-01-11T20:53:41"/>
    <x v="0"/>
    <d v="2015-02-10T20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60"/>
    <n v="25"/>
    <x v="1"/>
    <s v="plays"/>
    <x v="3930"/>
    <d v="2016-03-10T10:51:20"/>
    <x v="2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200000"/>
    <n v="1"/>
    <x v="1"/>
    <s v="plays"/>
    <x v="3931"/>
    <d v="2016-03-04T13:49:02"/>
    <x v="2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1040"/>
    <n v="25"/>
    <x v="1"/>
    <s v="plays"/>
    <x v="3932"/>
    <d v="2015-08-27T12:58:10"/>
    <x v="0"/>
    <d v="2015-10-26T12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e v="#DIV/0!"/>
    <e v="#DIV/0!"/>
    <x v="1"/>
    <s v="plays"/>
    <x v="3933"/>
    <d v="2016-06-28T19:09:46"/>
    <x v="2"/>
    <d v="2016-07-29T17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e v="#DIV/0!"/>
    <e v="#DIV/0!"/>
    <x v="1"/>
    <s v="plays"/>
    <x v="3934"/>
    <d v="2014-05-15T09:37:44"/>
    <x v="3"/>
    <d v="2014-07-14T09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4.117647058823529"/>
    <n v="53.125"/>
    <x v="1"/>
    <s v="plays"/>
    <x v="3935"/>
    <d v="2015-10-29T14:22:21"/>
    <x v="0"/>
    <d v="2015-11-28T15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e v="#DIV/0!"/>
    <e v="#DIV/0!"/>
    <x v="1"/>
    <s v="plays"/>
    <x v="3936"/>
    <d v="2016-03-28T16:22:07"/>
    <x v="2"/>
    <d v="2016-04-24T18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4000"/>
    <n v="7"/>
    <x v="1"/>
    <s v="plays"/>
    <x v="3937"/>
    <d v="2016-05-23T17:25:54"/>
    <x v="2"/>
    <d v="2016-07-08T17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.1201248049921997"/>
    <n v="40.0625"/>
    <x v="1"/>
    <s v="plays"/>
    <x v="3938"/>
    <d v="2014-06-26T16:48:32"/>
    <x v="3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4.1095890410958908"/>
    <n v="24.333333333333332"/>
    <x v="1"/>
    <s v="plays"/>
    <x v="3939"/>
    <d v="2014-08-29T12:55:56"/>
    <x v="3"/>
    <d v="2014-09-28T12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66.666666666666671"/>
    <n v="11.25"/>
    <x v="1"/>
    <s v="plays"/>
    <x v="3940"/>
    <d v="2015-12-04T14:17:36"/>
    <x v="2"/>
    <d v="2016-01-03T14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238.0952380952381"/>
    <n v="10.5"/>
    <x v="1"/>
    <s v="plays"/>
    <x v="3941"/>
    <d v="2014-04-16T15:23:30"/>
    <x v="3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1.111111111111111"/>
    <n v="15"/>
    <x v="1"/>
    <s v="plays"/>
    <x v="3942"/>
    <d v="2015-11-03T08:54:54"/>
    <x v="0"/>
    <d v="2015-11-28T08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e v="#DIV/0!"/>
    <e v="#DIV/0!"/>
    <x v="1"/>
    <s v="plays"/>
    <x v="3943"/>
    <d v="2015-10-18T21:41:57"/>
    <x v="0"/>
    <d v="2015-11-17T22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15.873015873015873"/>
    <n v="42"/>
    <x v="1"/>
    <s v="plays"/>
    <x v="3944"/>
    <d v="2015-02-18T11:19:46"/>
    <x v="0"/>
    <d v="2015-04-19T10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7.0175438596491224"/>
    <n v="71.25"/>
    <x v="1"/>
    <s v="plays"/>
    <x v="3945"/>
    <d v="2016-02-13T23:39:40"/>
    <x v="2"/>
    <d v="2016-04-13T22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66.66666666666666"/>
    <n v="22.5"/>
    <x v="1"/>
    <s v="plays"/>
    <x v="3946"/>
    <d v="2014-06-11T11:04:38"/>
    <x v="3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4.1463414634146343"/>
    <n v="41"/>
    <x v="1"/>
    <s v="plays"/>
    <x v="3947"/>
    <d v="2017-02-04T00:58:27"/>
    <x v="1"/>
    <d v="2017-03-06T00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9.4876660341555983"/>
    <n v="47.909090909090907"/>
    <x v="1"/>
    <s v="plays"/>
    <x v="3948"/>
    <d v="2016-03-23T13:34:33"/>
    <x v="2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13.388625592417062"/>
    <n v="35.166666666666664"/>
    <x v="1"/>
    <s v="plays"/>
    <x v="3949"/>
    <d v="2016-08-19T14:30:46"/>
    <x v="2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1363.6363636363637"/>
    <n v="5.5"/>
    <x v="1"/>
    <s v="plays"/>
    <x v="3950"/>
    <d v="2016-03-18T14:43:31"/>
    <x v="2"/>
    <d v="2016-04-17T14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02.94117647058823"/>
    <n v="22.666666666666668"/>
    <x v="1"/>
    <s v="plays"/>
    <x v="3951"/>
    <d v="2014-06-21T06:52:06"/>
    <x v="3"/>
    <d v="2014-07-21T06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4.7393364928909953"/>
    <n v="26.375"/>
    <x v="1"/>
    <s v="plays"/>
    <x v="3952"/>
    <d v="2014-12-07T19:37:14"/>
    <x v="0"/>
    <d v="2015-02-05T19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1.2804097311139564"/>
    <n v="105.54054054054055"/>
    <x v="1"/>
    <s v="plays"/>
    <x v="3953"/>
    <d v="2016-04-09T10:25:10"/>
    <x v="2"/>
    <d v="2016-05-08T22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.125"/>
    <n v="29.09090909090909"/>
    <x v="1"/>
    <s v="plays"/>
    <x v="3954"/>
    <d v="2016-05-03T07:07:28"/>
    <x v="2"/>
    <d v="2016-06-02T07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e v="#DIV/0!"/>
    <e v="#DIV/0!"/>
    <x v="1"/>
    <s v="plays"/>
    <x v="3955"/>
    <d v="2016-06-13T14:48:18"/>
    <x v="2"/>
    <d v="2016-07-13T14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2.096774193548387"/>
    <n v="62"/>
    <x v="1"/>
    <s v="plays"/>
    <x v="3956"/>
    <d v="2014-07-10T14:36:01"/>
    <x v="3"/>
    <d v="2014-08-01T01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68.965517241379317"/>
    <n v="217.5"/>
    <x v="1"/>
    <s v="plays"/>
    <x v="3957"/>
    <d v="2016-06-22T12:55:32"/>
    <x v="2"/>
    <d v="2016-07-22T12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9.3457943925233646"/>
    <n v="26.75"/>
    <x v="1"/>
    <s v="plays"/>
    <x v="3958"/>
    <d v="2014-12-02T09:25:53"/>
    <x v="0"/>
    <d v="2015-01-31T09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54.545454545454547"/>
    <n v="18.333333333333332"/>
    <x v="1"/>
    <s v="plays"/>
    <x v="3959"/>
    <d v="2015-03-06T15:40:57"/>
    <x v="0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5.5555555555555554"/>
    <n v="64.285714285714292"/>
    <x v="1"/>
    <s v="plays"/>
    <x v="3960"/>
    <d v="2014-06-05T08:22:27"/>
    <x v="3"/>
    <d v="2014-07-05T08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24.489795918367346"/>
    <n v="175"/>
    <x v="1"/>
    <s v="plays"/>
    <x v="3961"/>
    <d v="2016-05-17T22:19:09"/>
    <x v="2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5"/>
    <n v="34"/>
    <x v="1"/>
    <s v="plays"/>
    <x v="3962"/>
    <d v="2015-05-08T13:26:20"/>
    <x v="0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2.8733556873871549"/>
    <n v="84.282608695652172"/>
    <x v="1"/>
    <s v="plays"/>
    <x v="3963"/>
    <d v="2014-04-18T14:52:36"/>
    <x v="3"/>
    <d v="2014-05-20T00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15.789473684210526"/>
    <n v="9.5"/>
    <x v="1"/>
    <s v="plays"/>
    <x v="3964"/>
    <d v="2014-10-08T17:07:24"/>
    <x v="3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.1201248049921997"/>
    <n v="33.736842105263158"/>
    <x v="1"/>
    <s v="plays"/>
    <x v="3965"/>
    <d v="2016-01-30T10:58:40"/>
    <x v="2"/>
    <d v="2016-02-20T15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.245901639344263"/>
    <n v="37.53846153846154"/>
    <x v="1"/>
    <s v="plays"/>
    <x v="3966"/>
    <d v="2016-04-07T07:09:54"/>
    <x v="2"/>
    <d v="2016-05-06T07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2.6490066225165565"/>
    <n v="11.615384615384615"/>
    <x v="1"/>
    <s v="plays"/>
    <x v="3967"/>
    <d v="2014-05-06T16:11:30"/>
    <x v="3"/>
    <d v="2014-05-16T16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46.875"/>
    <n v="8"/>
    <x v="1"/>
    <s v="plays"/>
    <x v="3968"/>
    <d v="2015-08-13T19:56:53"/>
    <x v="0"/>
    <d v="2015-08-28T19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e v="#DIV/0!"/>
    <e v="#DIV/0!"/>
    <x v="1"/>
    <s v="plays"/>
    <x v="3969"/>
    <d v="2015-10-09T11:59:41"/>
    <x v="0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23.913043478260871"/>
    <n v="23"/>
    <x v="1"/>
    <s v="plays"/>
    <x v="3970"/>
    <d v="2016-02-01T10:08:13"/>
    <x v="2"/>
    <d v="2016-03-02T10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5"/>
    <n v="100"/>
    <x v="1"/>
    <s v="plays"/>
    <x v="3971"/>
    <d v="2015-05-01T09:28:02"/>
    <x v="0"/>
    <d v="2015-05-31T09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18.484288354898336"/>
    <n v="60.111111111111114"/>
    <x v="1"/>
    <s v="plays"/>
    <x v="3972"/>
    <d v="2015-10-12T16:34:19"/>
    <x v="0"/>
    <d v="2015-12-11T17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16666.666666666668"/>
    <n v="3"/>
    <x v="1"/>
    <s v="plays"/>
    <x v="3973"/>
    <d v="2015-04-13T14:45:12"/>
    <x v="0"/>
    <d v="2015-05-13T14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400"/>
    <n v="5"/>
    <x v="1"/>
    <s v="plays"/>
    <x v="3974"/>
    <d v="2014-06-19T03:21:30"/>
    <x v="3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2.8571428571428572"/>
    <n v="17.5"/>
    <x v="1"/>
    <s v="plays"/>
    <x v="3975"/>
    <d v="2015-01-15T10:24:37"/>
    <x v="0"/>
    <d v="2015-02-14T05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6.0362173038229372"/>
    <n v="29.235294117647058"/>
    <x v="1"/>
    <s v="plays"/>
    <x v="3976"/>
    <d v="2014-11-07T00:24:24"/>
    <x v="3"/>
    <d v="2014-11-20T10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e v="#DIV/0!"/>
    <e v="#DIV/0!"/>
    <x v="1"/>
    <s v="plays"/>
    <x v="3977"/>
    <d v="2015-03-06T03:23:41"/>
    <x v="0"/>
    <d v="2015-04-05T02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1.7482517482517483"/>
    <n v="59.583333333333336"/>
    <x v="1"/>
    <s v="plays"/>
    <x v="3978"/>
    <d v="2015-02-26T17:07:06"/>
    <x v="0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6.0553633217993079"/>
    <n v="82.571428571428569"/>
    <x v="1"/>
    <s v="plays"/>
    <x v="3979"/>
    <d v="2014-07-22T13:53:18"/>
    <x v="3"/>
    <d v="2014-08-31T13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800"/>
    <n v="10"/>
    <x v="1"/>
    <s v="plays"/>
    <x v="3980"/>
    <d v="2016-03-08T09:29:18"/>
    <x v="2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2.6490066225165565"/>
    <n v="32.357142857142854"/>
    <x v="1"/>
    <s v="plays"/>
    <x v="1748"/>
    <d v="2017-02-09T17:08:28"/>
    <x v="1"/>
    <d v="2017-03-01T13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54.347826086956523"/>
    <n v="5.75"/>
    <x v="1"/>
    <s v="plays"/>
    <x v="3981"/>
    <d v="2014-08-27T19:02:41"/>
    <x v="3"/>
    <d v="2014-09-26T19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9.9502487562189046"/>
    <n v="100.5"/>
    <x v="1"/>
    <s v="plays"/>
    <x v="3982"/>
    <d v="2015-01-16T08:05:47"/>
    <x v="0"/>
    <d v="2015-02-15T08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500"/>
    <n v="1"/>
    <x v="1"/>
    <s v="plays"/>
    <x v="3983"/>
    <d v="2014-09-07T21:54:17"/>
    <x v="3"/>
    <d v="2014-10-07T21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75"/>
    <n v="20"/>
    <x v="1"/>
    <s v="plays"/>
    <x v="3984"/>
    <d v="2014-08-21T13:23:05"/>
    <x v="3"/>
    <d v="2014-10-20T13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15000"/>
    <n v="2"/>
    <x v="1"/>
    <s v="plays"/>
    <x v="3985"/>
    <d v="2016-01-22T12:33:07"/>
    <x v="2"/>
    <d v="2016-02-16T12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400"/>
    <n v="5"/>
    <x v="1"/>
    <s v="plays"/>
    <x v="3986"/>
    <d v="2014-07-28T12:33:01"/>
    <x v="3"/>
    <d v="2014-08-26T10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16.666666666666668"/>
    <n v="15"/>
    <x v="1"/>
    <s v="plays"/>
    <x v="3987"/>
    <d v="2015-06-22T17:08:27"/>
    <x v="0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25.733333333333334"/>
    <n v="25"/>
    <x v="1"/>
    <s v="plays"/>
    <x v="3988"/>
    <d v="2014-07-31T10:49:20"/>
    <x v="3"/>
    <d v="2014-09-09T10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4.1331802525832373"/>
    <n v="45.842105263157897"/>
    <x v="1"/>
    <s v="plays"/>
    <x v="3989"/>
    <d v="2014-10-09T12:29:26"/>
    <x v="3"/>
    <d v="2014-10-26T12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13.157894736842104"/>
    <n v="4.75"/>
    <x v="1"/>
    <s v="plays"/>
    <x v="3990"/>
    <d v="2014-12-29T07:04:38"/>
    <x v="0"/>
    <d v="2015-01-28T07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e v="#DIV/0!"/>
    <e v="#DIV/0!"/>
    <x v="1"/>
    <s v="plays"/>
    <x v="3991"/>
    <d v="2015-04-02T07:04:09"/>
    <x v="0"/>
    <d v="2015-05-02T07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76.92307692307692"/>
    <n v="13"/>
    <x v="1"/>
    <s v="plays"/>
    <x v="3992"/>
    <d v="2015-01-17T01:13:43"/>
    <x v="0"/>
    <d v="2015-02-16T01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e v="#DIV/0!"/>
    <e v="#DIV/0!"/>
    <x v="1"/>
    <s v="plays"/>
    <x v="3993"/>
    <d v="2016-02-18T23:54:29"/>
    <x v="2"/>
    <d v="2016-03-04T23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7000"/>
    <n v="1"/>
    <x v="1"/>
    <s v="plays"/>
    <x v="3994"/>
    <d v="2015-06-19T12:44:23"/>
    <x v="0"/>
    <d v="2015-07-19T12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7.1428571428571432"/>
    <n v="10"/>
    <x v="1"/>
    <s v="plays"/>
    <x v="3995"/>
    <d v="2014-08-18T14:56:40"/>
    <x v="3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95.238095238095241"/>
    <n v="52.5"/>
    <x v="1"/>
    <s v="plays"/>
    <x v="3996"/>
    <d v="2014-08-05T10:07:54"/>
    <x v="3"/>
    <d v="2014-09-04T10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11.538461538461538"/>
    <n v="32.5"/>
    <x v="1"/>
    <s v="plays"/>
    <x v="3997"/>
    <d v="2016-09-07T15:51:48"/>
    <x v="2"/>
    <d v="2016-10-07T15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20.68965517241379"/>
    <n v="7.25"/>
    <x v="1"/>
    <s v="plays"/>
    <x v="3998"/>
    <d v="2016-02-17T10:13:16"/>
    <x v="2"/>
    <d v="2016-04-15T10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6"/>
    <n v="33.333333333333336"/>
    <x v="1"/>
    <s v="plays"/>
    <x v="3999"/>
    <d v="2015-02-21T22:34:59"/>
    <x v="0"/>
    <d v="2015-03-23T21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20"/>
    <n v="62.5"/>
    <x v="1"/>
    <s v="plays"/>
    <x v="4000"/>
    <d v="2014-08-27T15:52:38"/>
    <x v="3"/>
    <d v="2014-10-26T15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1.4375848574395016"/>
    <n v="63.558375634517766"/>
    <x v="1"/>
    <s v="plays"/>
    <x v="4001"/>
    <d v="2014-12-17T08:01:07"/>
    <x v="0"/>
    <d v="2015-01-31T20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e v="#DIV/0!"/>
    <e v="#DIV/0!"/>
    <x v="1"/>
    <s v="plays"/>
    <x v="4002"/>
    <d v="2016-02-08T17:59:23"/>
    <x v="2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80"/>
    <n v="10"/>
    <x v="1"/>
    <s v="plays"/>
    <x v="4003"/>
    <d v="2015-08-01T10:04:57"/>
    <x v="0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20"/>
    <n v="62.5"/>
    <x v="1"/>
    <s v="plays"/>
    <x v="4004"/>
    <d v="2015-05-26T23:42:16"/>
    <x v="0"/>
    <d v="2015-07-25T23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e v="#DIV/0!"/>
    <e v="#DIV/0!"/>
    <x v="1"/>
    <s v="plays"/>
    <x v="4005"/>
    <d v="2015-10-05T09:43:59"/>
    <x v="0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13.953488372093023"/>
    <n v="30.714285714285715"/>
    <x v="1"/>
    <s v="plays"/>
    <x v="4006"/>
    <d v="2017-02-02T17:18:01"/>
    <x v="1"/>
    <d v="2017-02-22T19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3.5650623885918002"/>
    <n v="51"/>
    <x v="1"/>
    <s v="plays"/>
    <x v="4007"/>
    <d v="2014-05-06T16:31:40"/>
    <x v="3"/>
    <d v="2014-06-05T16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e v="#DIV/0!"/>
    <e v="#DIV/0!"/>
    <x v="1"/>
    <s v="plays"/>
    <x v="4008"/>
    <d v="2015-11-13T18:36:10"/>
    <x v="0"/>
    <d v="2015-12-13T18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6.25"/>
    <n v="66.666666666666671"/>
    <x v="1"/>
    <s v="plays"/>
    <x v="4009"/>
    <d v="2016-01-05T09:43:19"/>
    <x v="2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e v="#DIV/0!"/>
    <e v="#DIV/0!"/>
    <x v="1"/>
    <s v="plays"/>
    <x v="4010"/>
    <d v="2014-10-29T08:02:44"/>
    <x v="3"/>
    <d v="2014-12-18T09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14.64406779661017"/>
    <n v="59"/>
    <x v="1"/>
    <s v="plays"/>
    <x v="4011"/>
    <d v="2015-10-16T13:25:16"/>
    <x v="0"/>
    <d v="2015-12-15T14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3.891246973700706"/>
    <n v="65.340319148936175"/>
    <x v="1"/>
    <s v="plays"/>
    <x v="4012"/>
    <d v="2016-09-01T00:27:04"/>
    <x v="2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67.5"/>
    <n v="100"/>
    <x v="1"/>
    <s v="plays"/>
    <x v="4013"/>
    <d v="2015-03-04T16:44:10"/>
    <x v="0"/>
    <d v="2015-04-03T15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2.7137042062415198"/>
    <n v="147.4"/>
    <x v="1"/>
    <s v="plays"/>
    <x v="4014"/>
    <d v="2014-09-21T15:11:27"/>
    <x v="3"/>
    <d v="2014-10-21T15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2.1253985122210413"/>
    <n v="166.05882352941177"/>
    <x v="1"/>
    <s v="plays"/>
    <x v="4015"/>
    <d v="2014-06-14T16:29:24"/>
    <x v="3"/>
    <d v="2014-07-01T16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8.75"/>
    <n v="40"/>
    <x v="1"/>
    <s v="plays"/>
    <x v="4016"/>
    <d v="2016-05-06T19:41:55"/>
    <x v="2"/>
    <d v="2016-05-24T08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8.3056478405315612"/>
    <n v="75.25"/>
    <x v="1"/>
    <s v="plays"/>
    <x v="4017"/>
    <d v="2014-08-18T13:10:10"/>
    <x v="3"/>
    <d v="2014-10-17T13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1.6666666666666667"/>
    <n v="60"/>
    <x v="1"/>
    <s v="plays"/>
    <x v="4018"/>
    <d v="2015-10-28T10:06:07"/>
    <x v="0"/>
    <d v="2015-11-30T23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.2"/>
    <n v="1250"/>
    <x v="1"/>
    <s v="plays"/>
    <x v="4019"/>
    <d v="2015-05-19T23:33:24"/>
    <x v="0"/>
    <d v="2015-07-17T21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238.0952380952381"/>
    <n v="10.5"/>
    <x v="1"/>
    <s v="plays"/>
    <x v="4020"/>
    <d v="2016-07-08T05:22:34"/>
    <x v="2"/>
    <d v="2016-09-06T05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476.1904761904762"/>
    <n v="7"/>
    <x v="1"/>
    <s v="plays"/>
    <x v="4021"/>
    <d v="2014-12-21T20:01:04"/>
    <x v="0"/>
    <d v="2015-01-20T13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e v="#DIV/0!"/>
    <e v="#DIV/0!"/>
    <x v="1"/>
    <s v="plays"/>
    <x v="4022"/>
    <d v="2014-11-05T16:58:45"/>
    <x v="3"/>
    <d v="2014-11-20T16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2.6666666666666665"/>
    <n v="56.25"/>
    <x v="1"/>
    <s v="plays"/>
    <x v="4023"/>
    <d v="2015-03-10T23:16:22"/>
    <x v="0"/>
    <d v="2015-04-09T23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5000"/>
    <n v="1"/>
    <x v="1"/>
    <s v="plays"/>
    <x v="4024"/>
    <d v="2014-07-21T22:49:49"/>
    <x v="3"/>
    <d v="2014-08-20T22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12.173913043478262"/>
    <n v="38.333333333333336"/>
    <x v="1"/>
    <s v="plays"/>
    <x v="4025"/>
    <d v="2014-09-22T09:36:50"/>
    <x v="3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45.454545454545453"/>
    <n v="27.5"/>
    <x v="1"/>
    <s v="plays"/>
    <x v="4026"/>
    <d v="2014-12-17T18:32:23"/>
    <x v="0"/>
    <d v="2015-01-10T19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5.6647784071976011"/>
    <n v="32.978021978021978"/>
    <x v="1"/>
    <s v="plays"/>
    <x v="4027"/>
    <d v="2016-03-07T06:13:07"/>
    <x v="2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1250"/>
    <n v="16"/>
    <x v="1"/>
    <s v="plays"/>
    <x v="4028"/>
    <d v="2015-06-14T17:00:15"/>
    <x v="0"/>
    <d v="2015-07-14T17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1500"/>
    <n v="1"/>
    <x v="1"/>
    <s v="plays"/>
    <x v="4029"/>
    <d v="2014-09-23T09:16:31"/>
    <x v="3"/>
    <d v="2014-10-23T09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e v="#DIV/0!"/>
    <e v="#DIV/0!"/>
    <x v="1"/>
    <s v="plays"/>
    <x v="4030"/>
    <d v="2014-05-02T13:26:37"/>
    <x v="3"/>
    <d v="2014-05-09T00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2.6642984014209592"/>
    <n v="86.615384615384613"/>
    <x v="1"/>
    <s v="plays"/>
    <x v="4031"/>
    <d v="2014-08-14T15:05:16"/>
    <x v="3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4.5454545454545459"/>
    <n v="55"/>
    <x v="1"/>
    <s v="plays"/>
    <x v="4032"/>
    <d v="2014-10-16T10:33:48"/>
    <x v="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e v="#DIV/0!"/>
    <e v="#DIV/0!"/>
    <x v="1"/>
    <s v="plays"/>
    <x v="4033"/>
    <d v="2016-08-31T14:11:25"/>
    <x v="2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5.6753688989784337"/>
    <n v="41.952380952380949"/>
    <x v="1"/>
    <s v="plays"/>
    <x v="4034"/>
    <d v="2014-05-20T09:33:51"/>
    <x v="3"/>
    <d v="2014-06-19T09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1.8867924528301887"/>
    <n v="88.333333333333329"/>
    <x v="1"/>
    <s v="plays"/>
    <x v="4035"/>
    <d v="2016-06-13T16:23:59"/>
    <x v="2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4.5161290322580649"/>
    <n v="129.16666666666666"/>
    <x v="1"/>
    <s v="plays"/>
    <x v="4036"/>
    <d v="2015-11-02T17:14:40"/>
    <x v="0"/>
    <d v="2015-11-25T17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9.473684210526315"/>
    <n v="23.75"/>
    <x v="1"/>
    <s v="plays"/>
    <x v="3268"/>
    <d v="2016-03-16T19:27:24"/>
    <x v="2"/>
    <d v="2016-03-31T21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40"/>
    <n v="35.714285714285715"/>
    <x v="1"/>
    <s v="plays"/>
    <x v="4037"/>
    <d v="2014-08-15T09:22:32"/>
    <x v="3"/>
    <d v="2014-09-15T21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5.087719298245617"/>
    <n v="57"/>
    <x v="1"/>
    <s v="plays"/>
    <x v="4038"/>
    <d v="2014-05-20T10:40:56"/>
    <x v="3"/>
    <d v="2014-06-23T10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e v="#DIV/0!"/>
    <e v="#DIV/0!"/>
    <x v="1"/>
    <s v="plays"/>
    <x v="4039"/>
    <d v="2016-02-20T21:23:43"/>
    <x v="2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40.816326530612244"/>
    <n v="163.33333333333334"/>
    <x v="1"/>
    <s v="plays"/>
    <x v="4040"/>
    <d v="2016-06-02T11:44:28"/>
    <x v="2"/>
    <d v="2016-07-02T11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70.370370370370367"/>
    <n v="15"/>
    <x v="1"/>
    <s v="plays"/>
    <x v="4041"/>
    <d v="2014-05-28T10:21:24"/>
    <x v="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5.1948051948051948"/>
    <n v="64.166666666666671"/>
    <x v="1"/>
    <s v="plays"/>
    <x v="4042"/>
    <d v="2015-03-30T08:07:06"/>
    <x v="0"/>
    <d v="2015-04-29T08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48.14814814814815"/>
    <n v="6.75"/>
    <x v="1"/>
    <s v="plays"/>
    <x v="4043"/>
    <d v="2014-07-13T16:50:11"/>
    <x v="3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600"/>
    <n v="25"/>
    <x v="1"/>
    <s v="plays"/>
    <x v="4044"/>
    <d v="2016-04-18T18:56:28"/>
    <x v="2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1.6420361247947455"/>
    <n v="179.11764705882354"/>
    <x v="1"/>
    <s v="plays"/>
    <x v="4045"/>
    <d v="2015-08-18T20:49:10"/>
    <x v="0"/>
    <d v="2015-09-27T20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99.999999999999986"/>
    <n v="34.950000000000003"/>
    <x v="1"/>
    <s v="plays"/>
    <x v="4046"/>
    <d v="2016-12-14T17:07:35"/>
    <x v="1"/>
    <d v="2017-01-13T17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2.9069767441860463"/>
    <n v="33.07692307692308"/>
    <x v="1"/>
    <s v="plays"/>
    <x v="4047"/>
    <d v="2015-01-18T09:52:36"/>
    <x v="0"/>
    <d v="2015-02-28T06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6.0606060606060606"/>
    <n v="27.5"/>
    <x v="1"/>
    <s v="plays"/>
    <x v="4048"/>
    <d v="2015-01-27T10:00:20"/>
    <x v="0"/>
    <d v="2015-02-28T21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e v="#DIV/0!"/>
    <e v="#DIV/0!"/>
    <x v="1"/>
    <s v="plays"/>
    <x v="4049"/>
    <d v="2016-11-26T13:18:51"/>
    <x v="2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250"/>
    <n v="2"/>
    <x v="1"/>
    <s v="plays"/>
    <x v="4050"/>
    <d v="2014-06-22T12:35:11"/>
    <x v="3"/>
    <d v="2014-08-21T12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94.594594594594597"/>
    <n v="18.5"/>
    <x v="1"/>
    <s v="plays"/>
    <x v="4051"/>
    <d v="2015-03-15T02:17:06"/>
    <x v="0"/>
    <d v="2015-05-08T22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3.7414965986394559"/>
    <n v="35"/>
    <x v="1"/>
    <s v="plays"/>
    <x v="4052"/>
    <d v="2015-10-06T07:16:15"/>
    <x v="0"/>
    <d v="2015-11-05T08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3.4722222222222223"/>
    <n v="44.307692307692307"/>
    <x v="1"/>
    <s v="plays"/>
    <x v="4053"/>
    <d v="2014-05-19T19:06:09"/>
    <x v="3"/>
    <d v="2014-06-30T11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e v="#DIV/0!"/>
    <e v="#DIV/0!"/>
    <x v="1"/>
    <s v="plays"/>
    <x v="4054"/>
    <d v="2014-09-23T13:05:49"/>
    <x v="3"/>
    <d v="2014-10-21T13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11.235955056179776"/>
    <n v="222.5"/>
    <x v="1"/>
    <s v="plays"/>
    <x v="4055"/>
    <d v="2016-11-21T11:03:14"/>
    <x v="2"/>
    <d v="2016-12-21T11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e v="#DIV/0!"/>
    <e v="#DIV/0!"/>
    <x v="1"/>
    <s v="plays"/>
    <x v="4056"/>
    <d v="2016-12-28T12:54:02"/>
    <x v="1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600"/>
    <n v="5"/>
    <x v="1"/>
    <s v="plays"/>
    <x v="4057"/>
    <d v="2016-05-20T16:32:01"/>
    <x v="2"/>
    <d v="2016-06-19T16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e v="#DIV/0!"/>
    <e v="#DIV/0!"/>
    <x v="1"/>
    <s v="plays"/>
    <x v="4058"/>
    <d v="2016-05-21T10:45:16"/>
    <x v="2"/>
    <d v="2016-06-14T12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6.3542857142857141"/>
    <n v="29.166666666666668"/>
    <x v="1"/>
    <s v="plays"/>
    <x v="4059"/>
    <d v="2015-02-06T07:57:05"/>
    <x v="0"/>
    <d v="2015-03-08T06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50"/>
    <n v="1.5"/>
    <x v="1"/>
    <s v="plays"/>
    <x v="4060"/>
    <d v="2015-10-29T22:32:33"/>
    <x v="0"/>
    <d v="2015-11-14T17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4.6113306982872198"/>
    <n v="126.5"/>
    <x v="1"/>
    <s v="plays"/>
    <x v="4061"/>
    <d v="2015-12-15T12:16:56"/>
    <x v="2"/>
    <d v="2016-01-14T12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00"/>
    <n v="10"/>
    <x v="1"/>
    <s v="plays"/>
    <x v="4062"/>
    <d v="2016-09-09T04:28:26"/>
    <x v="2"/>
    <d v="2016-10-09T04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350"/>
    <n v="10"/>
    <x v="1"/>
    <s v="plays"/>
    <x v="4063"/>
    <d v="2015-02-23T08:29:35"/>
    <x v="0"/>
    <d v="2015-03-23T21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21.276595744680851"/>
    <n v="9.4"/>
    <x v="1"/>
    <s v="plays"/>
    <x v="4064"/>
    <d v="2015-10-27T16:34:59"/>
    <x v="0"/>
    <d v="2015-11-20T22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e v="#DIV/0!"/>
    <e v="#DIV/0!"/>
    <x v="1"/>
    <s v="plays"/>
    <x v="4065"/>
    <d v="2016-06-17T11:49:46"/>
    <x v="2"/>
    <d v="2016-07-17T11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9.2592592592592595"/>
    <n v="72"/>
    <x v="1"/>
    <s v="plays"/>
    <x v="4066"/>
    <d v="2014-12-17T08:42:04"/>
    <x v="0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20.833333333333332"/>
    <n v="30"/>
    <x v="1"/>
    <s v="plays"/>
    <x v="4067"/>
    <d v="2015-04-28T11:34:48"/>
    <x v="0"/>
    <d v="2015-05-31T11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1.25"/>
    <n v="10.666666666666666"/>
    <x v="1"/>
    <s v="plays"/>
    <x v="4068"/>
    <d v="2015-07-24T10:08:57"/>
    <x v="0"/>
    <d v="2015-08-07T09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7.8431372549019605"/>
    <n v="25.5"/>
    <x v="1"/>
    <s v="plays"/>
    <x v="4069"/>
    <d v="2014-12-17T06:09:11"/>
    <x v="0"/>
    <d v="2015-01-16T06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5500"/>
    <n v="20"/>
    <x v="1"/>
    <s v="plays"/>
    <x v="4070"/>
    <d v="2015-02-03T22:40:47"/>
    <x v="0"/>
    <d v="2015-04-04T21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41.666666666666664"/>
    <n v="15"/>
    <x v="1"/>
    <s v="plays"/>
    <x v="4071"/>
    <d v="2015-06-23T13:34:53"/>
    <x v="0"/>
    <d v="2015-08-22T13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2.7397260273972601"/>
    <n v="91.25"/>
    <x v="1"/>
    <s v="plays"/>
    <x v="4072"/>
    <d v="2014-09-07T20:05:00"/>
    <x v="3"/>
    <d v="2014-10-21T22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7.5"/>
    <n v="800"/>
    <x v="1"/>
    <s v="plays"/>
    <x v="4073"/>
    <d v="2016-11-18T18:45:50"/>
    <x v="2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8.75"/>
    <n v="80"/>
    <x v="1"/>
    <s v="plays"/>
    <x v="4074"/>
    <d v="2017-01-15T06:43:39"/>
    <x v="1"/>
    <d v="2017-02-28T02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e v="#DIV/0!"/>
    <e v="#DIV/0!"/>
    <x v="1"/>
    <s v="plays"/>
    <x v="4075"/>
    <d v="2015-12-06T13:47:17"/>
    <x v="2"/>
    <d v="2016-01-31T17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e v="#DIV/0!"/>
    <e v="#DIV/0!"/>
    <x v="1"/>
    <s v="plays"/>
    <x v="4076"/>
    <d v="2016-05-05T11:19:57"/>
    <x v="2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90"/>
    <n v="50"/>
    <x v="1"/>
    <s v="plays"/>
    <x v="4077"/>
    <d v="2016-07-19T14:24:33"/>
    <x v="2"/>
    <d v="2016-09-02T14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e v="#DIV/0!"/>
    <e v="#DIV/0!"/>
    <x v="1"/>
    <s v="plays"/>
    <x v="4078"/>
    <d v="2014-10-14T20:59:50"/>
    <x v="3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e v="#DIV/0!"/>
    <e v="#DIV/0!"/>
    <x v="1"/>
    <s v="plays"/>
    <x v="4079"/>
    <d v="2016-12-26T15:41:22"/>
    <x v="1"/>
    <d v="2017-01-25T15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3.6496350364963503"/>
    <n v="22.833333333333332"/>
    <x v="1"/>
    <s v="plays"/>
    <x v="4080"/>
    <d v="2016-04-15T14:21:13"/>
    <x v="2"/>
    <d v="2016-05-15T14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081"/>
    <d v="2015-07-03T13:59:26"/>
    <x v="0"/>
    <d v="2015-08-26T12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4.6801872074882995"/>
    <n v="45.785714285714285"/>
    <x v="1"/>
    <s v="plays"/>
    <x v="4082"/>
    <d v="2016-09-27T00:40:34"/>
    <x v="2"/>
    <d v="2016-10-27T00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14.347826086956522"/>
    <n v="383.33333333333331"/>
    <x v="1"/>
    <s v="plays"/>
    <x v="4083"/>
    <d v="2016-11-22T18:15:09"/>
    <x v="2"/>
    <d v="2016-12-25T18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1.4164305949008498"/>
    <n v="106.96969696969697"/>
    <x v="1"/>
    <s v="plays"/>
    <x v="4084"/>
    <d v="2015-02-17T19:11:06"/>
    <x v="0"/>
    <d v="2015-04-01T19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48.780487804878049"/>
    <n v="10.25"/>
    <x v="1"/>
    <s v="plays"/>
    <x v="4085"/>
    <d v="2014-09-01T16:00:01"/>
    <x v="3"/>
    <d v="2014-09-24T16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50.847457627118644"/>
    <n v="59"/>
    <x v="1"/>
    <s v="plays"/>
    <x v="4086"/>
    <d v="2017-01-31T18:45:37"/>
    <x v="1"/>
    <d v="2017-03-02T23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e v="#DIV/0!"/>
    <e v="#DIV/0!"/>
    <x v="1"/>
    <s v="plays"/>
    <x v="4087"/>
    <d v="2015-10-30T06:56:44"/>
    <x v="0"/>
    <d v="2015-11-29T07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3.4883720930232558"/>
    <n v="14.333333333333334"/>
    <x v="1"/>
    <s v="plays"/>
    <x v="4088"/>
    <d v="2016-05-22T09:02:31"/>
    <x v="2"/>
    <d v="2016-07-21T09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1.914893617021278"/>
    <n v="15.666666666666666"/>
    <x v="1"/>
    <s v="plays"/>
    <x v="4089"/>
    <d v="2015-01-24T21:15:40"/>
    <x v="0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2500"/>
    <n v="1"/>
    <x v="1"/>
    <s v="plays"/>
    <x v="4090"/>
    <d v="2016-01-31T16:43:06"/>
    <x v="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500"/>
    <n v="1"/>
    <x v="1"/>
    <s v="plays"/>
    <x v="4091"/>
    <d v="2015-12-20T07:45:23"/>
    <x v="2"/>
    <d v="2016-01-08T00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">
  <r>
    <x v="0"/>
    <n v="322"/>
    <n v="113"/>
    <n v="18"/>
    <x v="0"/>
    <x v="0"/>
    <x v="0"/>
    <n v="3.9735099337748346E-2"/>
  </r>
  <r>
    <x v="1"/>
    <n v="932"/>
    <n v="420"/>
    <n v="60"/>
    <x v="1"/>
    <x v="1"/>
    <x v="1"/>
    <n v="4.2492917847025496E-2"/>
  </r>
  <r>
    <x v="2"/>
    <n v="381"/>
    <n v="283"/>
    <n v="52"/>
    <x v="2"/>
    <x v="2"/>
    <x v="2"/>
    <n v="7.2625698324022353E-2"/>
  </r>
  <r>
    <x v="3"/>
    <n v="168"/>
    <n v="144"/>
    <n v="40"/>
    <x v="3"/>
    <x v="3"/>
    <x v="3"/>
    <n v="0.11363636363636363"/>
  </r>
  <r>
    <x v="4"/>
    <n v="94"/>
    <n v="90"/>
    <n v="17"/>
    <x v="4"/>
    <x v="4"/>
    <x v="4"/>
    <n v="8.45771144278607E-2"/>
  </r>
  <r>
    <x v="5"/>
    <n v="62"/>
    <n v="72"/>
    <n v="14"/>
    <x v="5"/>
    <x v="5"/>
    <x v="5"/>
    <n v="9.45945945945946E-2"/>
  </r>
  <r>
    <x v="6"/>
    <n v="55"/>
    <n v="64"/>
    <n v="18"/>
    <x v="6"/>
    <x v="6"/>
    <x v="6"/>
    <n v="0.13138686131386862"/>
  </r>
  <r>
    <x v="7"/>
    <n v="32"/>
    <n v="37"/>
    <n v="13"/>
    <x v="7"/>
    <x v="7"/>
    <x v="7"/>
    <n v="0.15853658536585366"/>
  </r>
  <r>
    <x v="8"/>
    <n v="26"/>
    <n v="22"/>
    <n v="7"/>
    <x v="8"/>
    <x v="8"/>
    <x v="8"/>
    <n v="0.12727272727272726"/>
  </r>
  <r>
    <x v="9"/>
    <n v="21"/>
    <n v="16"/>
    <n v="6"/>
    <x v="9"/>
    <x v="9"/>
    <x v="9"/>
    <n v="0.13953488372093023"/>
  </r>
  <r>
    <x v="10"/>
    <n v="6"/>
    <n v="11"/>
    <n v="4"/>
    <x v="10"/>
    <x v="10"/>
    <x v="10"/>
    <n v="0.19047619047619047"/>
  </r>
  <r>
    <x v="11"/>
    <n v="86"/>
    <n v="258"/>
    <n v="100"/>
    <x v="11"/>
    <x v="11"/>
    <x v="11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8:D31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numFmtId="3" showAll="0"/>
    <pivotField numFmtId="3" showAll="0"/>
    <pivotField numFmtId="3" showAll="0"/>
    <pivotField numFmtId="3"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% Successful" fld="5" baseField="0" baseItem="0" numFmtId="9"/>
    <dataField name="% Failed" fld="6" baseField="0" baseItem="0" numFmtId="9"/>
    <dataField name="% Canceled" fld="7" baseField="0" baseItem="0" numFmtId="9"/>
  </dataFields>
  <formats count="6">
    <format dxfId="0">
      <pivotArea type="all" dataOnly="0" outline="0" fieldPosition="0"/>
    </format>
    <format dxfId="1">
      <pivotArea outline="0" collapsedLevelsAreSubtotals="1" fieldPosition="0"/>
    </format>
    <format dxfId="2">
      <pivotArea field="0" type="button" dataOnly="0" labelOnly="1" outline="0" axis="axisRow" fieldPosition="0"/>
    </format>
    <format dxfId="3">
      <pivotArea dataOnly="0" labelOnly="1" fieldPosition="0">
        <references count="1">
          <reference field="0" count="0"/>
        </references>
      </pivotArea>
    </format>
    <format dxfId="4">
      <pivotArea dataOnly="0" labelOnly="1" grandRow="1" outline="0" fieldPosition="0"/>
    </format>
    <format dxfId="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Dark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2">
  <location ref="A20:F63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6" baseItem="0" numFmtId="3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 chartFormat="5">
  <location ref="A4:E18" firstHeaderRow="1" firstDataRow="2" firstDataCol="1" rowPageCount="2" colPageCount="1"/>
  <pivotFields count="24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outcome" axis="axisCol" dataField="1" compact="0" outline="0" showAll="0" defaultSubtotal="0">
      <items count="4">
        <item x="0"/>
        <item x="2"/>
        <item x="1"/>
        <item h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/>
    <pivotField axis="axisPage" compact="0" outline="0" subtotalTop="0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compact="0" numFmtId="165" outline="0" subtotalTop="0" showAll="0" defaultSubtotal="0"/>
    <pivotField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5" subtotal="count" baseField="18" baseItem="1" numFmtId="3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92D050"/>
  </sheetPr>
  <dimension ref="A1:H31"/>
  <sheetViews>
    <sheetView showGridLines="0" workbookViewId="0">
      <selection activeCell="B4" sqref="B4"/>
    </sheetView>
  </sheetViews>
  <sheetFormatPr defaultRowHeight="14.4" x14ac:dyDescent="0.3"/>
  <cols>
    <col min="1" max="1" width="30.21875" style="13" bestFit="1" customWidth="1"/>
    <col min="2" max="8" width="16.44140625" style="13" customWidth="1"/>
    <col min="9" max="9" width="19.109375" style="13" bestFit="1" customWidth="1"/>
    <col min="10" max="10" width="26.44140625" style="13" bestFit="1" customWidth="1"/>
    <col min="11" max="11" width="19.109375" style="13" bestFit="1" customWidth="1"/>
    <col min="12" max="12" width="26.44140625" style="13" bestFit="1" customWidth="1"/>
    <col min="13" max="13" width="19.109375" style="13" bestFit="1" customWidth="1"/>
    <col min="14" max="14" width="26.44140625" style="13" bestFit="1" customWidth="1"/>
    <col min="15" max="15" width="19.109375" style="13" bestFit="1" customWidth="1"/>
    <col min="16" max="16" width="26.44140625" style="13" bestFit="1" customWidth="1"/>
    <col min="17" max="17" width="19.109375" style="13" bestFit="1" customWidth="1"/>
    <col min="18" max="18" width="26.44140625" style="13" bestFit="1" customWidth="1"/>
    <col min="19" max="19" width="19.109375" style="13" bestFit="1" customWidth="1"/>
    <col min="20" max="20" width="26.44140625" style="13" bestFit="1" customWidth="1"/>
    <col min="21" max="21" width="19.109375" style="13" bestFit="1" customWidth="1"/>
    <col min="22" max="22" width="26.44140625" style="13" bestFit="1" customWidth="1"/>
    <col min="23" max="23" width="19.109375" style="13" bestFit="1" customWidth="1"/>
    <col min="24" max="24" width="26.44140625" style="13" bestFit="1" customWidth="1"/>
    <col min="25" max="25" width="19.109375" style="13" bestFit="1" customWidth="1"/>
    <col min="26" max="26" width="31.21875" style="13" bestFit="1" customWidth="1"/>
    <col min="27" max="27" width="23.88671875" style="13" bestFit="1" customWidth="1"/>
    <col min="28" max="16384" width="8.88671875" style="13"/>
  </cols>
  <sheetData>
    <row r="1" spans="1:8" x14ac:dyDescent="0.3">
      <c r="A1" s="20" t="s">
        <v>8402</v>
      </c>
      <c r="B1" s="21" t="s">
        <v>8408</v>
      </c>
      <c r="C1" s="21" t="s">
        <v>8409</v>
      </c>
      <c r="D1" s="21" t="s">
        <v>8410</v>
      </c>
      <c r="E1" s="21" t="s">
        <v>8403</v>
      </c>
      <c r="F1" s="21" t="s">
        <v>8404</v>
      </c>
      <c r="G1" s="21" t="s">
        <v>8405</v>
      </c>
      <c r="H1" s="22" t="s">
        <v>8406</v>
      </c>
    </row>
    <row r="2" spans="1:8" x14ac:dyDescent="0.3">
      <c r="A2" s="26" t="s">
        <v>8390</v>
      </c>
      <c r="B2" s="18">
        <f>COUNTIFS(outcome,"successful",goal,"&lt;1000")</f>
        <v>322</v>
      </c>
      <c r="C2" s="18">
        <f>COUNTIFS(outcome,"failed",goal,"&lt;1000")</f>
        <v>113</v>
      </c>
      <c r="D2" s="18">
        <f>COUNTIFS(outcome,"canceled",goal,"&lt;1000")</f>
        <v>18</v>
      </c>
      <c r="E2" s="18">
        <f>SUM(B2:D2)</f>
        <v>453</v>
      </c>
      <c r="F2" s="19">
        <f>$B2/$E2</f>
        <v>0.71081677704194257</v>
      </c>
      <c r="G2" s="19">
        <f>$C2/$E2</f>
        <v>0.24944812362030905</v>
      </c>
      <c r="H2" s="23">
        <f>$D2/$E2</f>
        <v>3.9735099337748346E-2</v>
      </c>
    </row>
    <row r="3" spans="1:8" x14ac:dyDescent="0.3">
      <c r="A3" s="26" t="s">
        <v>8391</v>
      </c>
      <c r="B3" s="18">
        <f>COUNTIFS(outcome,"successful",goal,"&gt;=1000",goal,"&lt;=4999")</f>
        <v>932</v>
      </c>
      <c r="C3" s="18">
        <f>COUNTIFS(outcome,"failed",goal,"&gt;=1000",goal,"&lt;=4999")</f>
        <v>420</v>
      </c>
      <c r="D3" s="18">
        <f>COUNTIFS(outcome,"canceled",goal,"&gt;=1000",goal,"&lt;=4999")</f>
        <v>60</v>
      </c>
      <c r="E3" s="18">
        <f t="shared" ref="E3:E13" si="0">SUM(B3:D3)</f>
        <v>1412</v>
      </c>
      <c r="F3" s="19">
        <f t="shared" ref="F3:F14" si="1">$B3/$E3</f>
        <v>0.66005665722379603</v>
      </c>
      <c r="G3" s="19">
        <f t="shared" ref="G3:G14" si="2">$C3/$E3</f>
        <v>0.29745042492917845</v>
      </c>
      <c r="H3" s="23">
        <f t="shared" ref="H3:H14" si="3">$D3/$E3</f>
        <v>4.2492917847025496E-2</v>
      </c>
    </row>
    <row r="4" spans="1:8" x14ac:dyDescent="0.3">
      <c r="A4" s="26" t="s">
        <v>8392</v>
      </c>
      <c r="B4" s="18">
        <f>COUNTIFS(outcome,"successful",goal,"&gt;=5000",goal,"&lt;=9999")</f>
        <v>381</v>
      </c>
      <c r="C4" s="18">
        <f>COUNTIFS(outcome,"failed",goal,"&gt;=5000",goal,"&lt;=9999")</f>
        <v>283</v>
      </c>
      <c r="D4" s="18">
        <f>COUNTIFS(outcome,"canceled",goal,"&gt;=5000",goal,"&lt;=9999")</f>
        <v>52</v>
      </c>
      <c r="E4" s="18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23">
        <f t="shared" si="3"/>
        <v>7.2625698324022353E-2</v>
      </c>
    </row>
    <row r="5" spans="1:8" x14ac:dyDescent="0.3">
      <c r="A5" s="26" t="s">
        <v>8393</v>
      </c>
      <c r="B5" s="18">
        <f>COUNTIFS(outcome,"successful",goal,"&gt;=10000",goal,"&lt;=14999")</f>
        <v>168</v>
      </c>
      <c r="C5" s="18">
        <f>COUNTIFS(outcome,"failed",goal,"&gt;=10000",goal,"&lt;=14999")</f>
        <v>144</v>
      </c>
      <c r="D5" s="18">
        <f>COUNTIFS(outcome,"canceled",goal,"&gt;=10000",goal,"&lt;=14999")</f>
        <v>40</v>
      </c>
      <c r="E5" s="18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23">
        <f t="shared" si="3"/>
        <v>0.11363636363636363</v>
      </c>
    </row>
    <row r="6" spans="1:8" x14ac:dyDescent="0.3">
      <c r="A6" s="26" t="s">
        <v>8394</v>
      </c>
      <c r="B6" s="18">
        <f>COUNTIFS(outcome,"successful",goal,"&gt;=15000",goal,"&lt;=19999")</f>
        <v>94</v>
      </c>
      <c r="C6" s="18">
        <f>COUNTIFS(outcome,"failed",goal,"&gt;=15000",goal,"&lt;=19999")</f>
        <v>90</v>
      </c>
      <c r="D6" s="18">
        <f>COUNTIFS(outcome,"canceled",goal,"&gt;=15000",goal,"&lt;=19999")</f>
        <v>17</v>
      </c>
      <c r="E6" s="18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23">
        <f t="shared" si="3"/>
        <v>8.45771144278607E-2</v>
      </c>
    </row>
    <row r="7" spans="1:8" x14ac:dyDescent="0.3">
      <c r="A7" s="26" t="s">
        <v>8395</v>
      </c>
      <c r="B7" s="18">
        <f>COUNTIFS(outcome,"successful",goal,"&gt;=20000",goal,"&lt;=24999")</f>
        <v>62</v>
      </c>
      <c r="C7" s="18">
        <f>COUNTIFS(outcome,"failed",goal,"&gt;=20000",goal,"&lt;=24999")</f>
        <v>72</v>
      </c>
      <c r="D7" s="18">
        <f>COUNTIFS(outcome,"canceled",goal,"&gt;=20000",goal,"&lt;=24999")</f>
        <v>14</v>
      </c>
      <c r="E7" s="18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23">
        <f t="shared" si="3"/>
        <v>9.45945945945946E-2</v>
      </c>
    </row>
    <row r="8" spans="1:8" x14ac:dyDescent="0.3">
      <c r="A8" s="26" t="s">
        <v>8396</v>
      </c>
      <c r="B8" s="18">
        <f>COUNTIFS(outcome,"successful",goal,"&gt;=25000",goal,"&lt;=29999")</f>
        <v>55</v>
      </c>
      <c r="C8" s="18">
        <f>COUNTIFS(outcome,"failed",goal,"&gt;=25000",goal,"&lt;=29999")</f>
        <v>64</v>
      </c>
      <c r="D8" s="18">
        <f>COUNTIFS(outcome,"canceled",goal,"&gt;=25000",goal,"&lt;=29999")</f>
        <v>18</v>
      </c>
      <c r="E8" s="1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23">
        <f t="shared" si="3"/>
        <v>0.13138686131386862</v>
      </c>
    </row>
    <row r="9" spans="1:8" x14ac:dyDescent="0.3">
      <c r="A9" s="26" t="s">
        <v>8397</v>
      </c>
      <c r="B9" s="18">
        <f>COUNTIFS(outcome,"successful",goal,"&gt;=30000",goal,"&lt;=34999")</f>
        <v>32</v>
      </c>
      <c r="C9" s="18">
        <f>COUNTIFS(outcome,"failed",goal,"&gt;=30000",goal,"&lt;=34999")</f>
        <v>37</v>
      </c>
      <c r="D9" s="18">
        <f>COUNTIFS(outcome,"canceled",goal,"&gt;=30000",goal,"&lt;=34999")</f>
        <v>13</v>
      </c>
      <c r="E9" s="18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23">
        <f t="shared" si="3"/>
        <v>0.15853658536585366</v>
      </c>
    </row>
    <row r="10" spans="1:8" x14ac:dyDescent="0.3">
      <c r="A10" s="26" t="s">
        <v>8398</v>
      </c>
      <c r="B10" s="18">
        <f>COUNTIFS(outcome,"successful",goal,"&gt;=35000",goal,"&lt;=39999")</f>
        <v>26</v>
      </c>
      <c r="C10" s="18">
        <f>COUNTIFS(outcome,"failed",goal,"&gt;=35000",goal,"&lt;=39999")</f>
        <v>22</v>
      </c>
      <c r="D10" s="18">
        <f>COUNTIFS(outcome,"canceled",goal,"&gt;=35000",goal,"&lt;=39999")</f>
        <v>7</v>
      </c>
      <c r="E10" s="18">
        <f t="shared" si="0"/>
        <v>55</v>
      </c>
      <c r="F10" s="19">
        <f t="shared" si="1"/>
        <v>0.47272727272727272</v>
      </c>
      <c r="G10" s="19">
        <f t="shared" si="2"/>
        <v>0.4</v>
      </c>
      <c r="H10" s="23">
        <f t="shared" si="3"/>
        <v>0.12727272727272726</v>
      </c>
    </row>
    <row r="11" spans="1:8" x14ac:dyDescent="0.3">
      <c r="A11" s="26" t="s">
        <v>8399</v>
      </c>
      <c r="B11" s="18">
        <f>COUNTIFS(outcome,"successful",goal,"&gt;=40000",goal,"&lt;=44999")</f>
        <v>21</v>
      </c>
      <c r="C11" s="18">
        <f>COUNTIFS(outcome,"failed",goal,"&gt;=40000",goal,"&lt;=44999")</f>
        <v>16</v>
      </c>
      <c r="D11" s="18">
        <f>COUNTIFS(outcome,"canceled",goal,"&gt;=40000",goal,"&lt;=44999")</f>
        <v>6</v>
      </c>
      <c r="E11" s="18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23">
        <f t="shared" si="3"/>
        <v>0.13953488372093023</v>
      </c>
    </row>
    <row r="12" spans="1:8" x14ac:dyDescent="0.3">
      <c r="A12" s="26" t="s">
        <v>8400</v>
      </c>
      <c r="B12" s="18">
        <f>COUNTIFS(outcome,"successful",goal,"&gt;=45000",goal,"&lt;=49999")</f>
        <v>6</v>
      </c>
      <c r="C12" s="18">
        <f>COUNTIFS(outcome,"failed",goal,"&gt;=45000",goal,"&lt;=49999")</f>
        <v>11</v>
      </c>
      <c r="D12" s="18">
        <f>COUNTIFS(outcome,"canceled",goal,"&gt;=45000",goal,"&lt;=49999")</f>
        <v>4</v>
      </c>
      <c r="E12" s="18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23">
        <f t="shared" si="3"/>
        <v>0.19047619047619047</v>
      </c>
    </row>
    <row r="13" spans="1:8" ht="15" thickBot="1" x14ac:dyDescent="0.35">
      <c r="A13" s="27" t="s">
        <v>8401</v>
      </c>
      <c r="B13" s="28">
        <f>COUNTIFS(outcome,"successful",goal,"&gt;=50000")</f>
        <v>86</v>
      </c>
      <c r="C13" s="28">
        <f>COUNTIFS(outcome,"failed",goal,"&gt;=50000")</f>
        <v>258</v>
      </c>
      <c r="D13" s="28">
        <f>COUNTIFS(outcome,"canceled",goal,"&gt;=50000")</f>
        <v>100</v>
      </c>
      <c r="E13" s="28">
        <f t="shared" si="0"/>
        <v>444</v>
      </c>
      <c r="F13" s="29">
        <f t="shared" si="1"/>
        <v>0.19369369369369369</v>
      </c>
      <c r="G13" s="29">
        <f t="shared" si="2"/>
        <v>0.58108108108108103</v>
      </c>
      <c r="H13" s="30">
        <f t="shared" si="3"/>
        <v>0.22522522522522523</v>
      </c>
    </row>
    <row r="14" spans="1:8" ht="15" thickBot="1" x14ac:dyDescent="0.35">
      <c r="A14" s="31" t="s">
        <v>8407</v>
      </c>
      <c r="B14" s="32">
        <f>SUM(B2:B13)</f>
        <v>2185</v>
      </c>
      <c r="C14" s="32">
        <f t="shared" ref="C14:E14" si="4">SUM(C2:C13)</f>
        <v>1530</v>
      </c>
      <c r="D14" s="32">
        <f t="shared" si="4"/>
        <v>349</v>
      </c>
      <c r="E14" s="32">
        <f t="shared" si="4"/>
        <v>4064</v>
      </c>
      <c r="F14" s="33">
        <f t="shared" si="1"/>
        <v>0.53764763779527558</v>
      </c>
      <c r="G14" s="33">
        <f t="shared" si="2"/>
        <v>0.3764763779527559</v>
      </c>
      <c r="H14" s="34">
        <f t="shared" si="3"/>
        <v>8.5875984251968504E-2</v>
      </c>
    </row>
    <row r="15" spans="1:8" x14ac:dyDescent="0.3">
      <c r="F15" s="16"/>
      <c r="G15" s="16"/>
      <c r="H15" s="16"/>
    </row>
    <row r="17" spans="1:4" x14ac:dyDescent="0.3">
      <c r="B17" s="15"/>
    </row>
    <row r="18" spans="1:4" x14ac:dyDescent="0.3">
      <c r="A18" s="24" t="s">
        <v>8310</v>
      </c>
      <c r="B18" s="13" t="s">
        <v>8404</v>
      </c>
      <c r="C18" s="13" t="s">
        <v>8405</v>
      </c>
      <c r="D18" s="13" t="s">
        <v>8406</v>
      </c>
    </row>
    <row r="19" spans="1:4" x14ac:dyDescent="0.3">
      <c r="A19" s="25" t="s">
        <v>8390</v>
      </c>
      <c r="B19" s="16">
        <v>0.71081677704194257</v>
      </c>
      <c r="C19" s="16">
        <v>0.24944812362030905</v>
      </c>
      <c r="D19" s="16">
        <v>3.9735099337748346E-2</v>
      </c>
    </row>
    <row r="20" spans="1:4" x14ac:dyDescent="0.3">
      <c r="A20" s="25" t="s">
        <v>8391</v>
      </c>
      <c r="B20" s="16">
        <v>0.66005665722379603</v>
      </c>
      <c r="C20" s="16">
        <v>0.29745042492917845</v>
      </c>
      <c r="D20" s="16">
        <v>4.2492917847025496E-2</v>
      </c>
    </row>
    <row r="21" spans="1:4" x14ac:dyDescent="0.3">
      <c r="A21" s="25" t="s">
        <v>8393</v>
      </c>
      <c r="B21" s="16">
        <v>0.47727272727272729</v>
      </c>
      <c r="C21" s="16">
        <v>0.40909090909090912</v>
      </c>
      <c r="D21" s="16">
        <v>0.11363636363636363</v>
      </c>
    </row>
    <row r="22" spans="1:4" x14ac:dyDescent="0.3">
      <c r="A22" s="25" t="s">
        <v>8394</v>
      </c>
      <c r="B22" s="16">
        <v>0.46766169154228854</v>
      </c>
      <c r="C22" s="16">
        <v>0.44776119402985076</v>
      </c>
      <c r="D22" s="16">
        <v>8.45771144278607E-2</v>
      </c>
    </row>
    <row r="23" spans="1:4" x14ac:dyDescent="0.3">
      <c r="A23" s="25" t="s">
        <v>8395</v>
      </c>
      <c r="B23" s="16">
        <v>0.41891891891891891</v>
      </c>
      <c r="C23" s="16">
        <v>0.48648648648648651</v>
      </c>
      <c r="D23" s="16">
        <v>9.45945945945946E-2</v>
      </c>
    </row>
    <row r="24" spans="1:4" x14ac:dyDescent="0.3">
      <c r="A24" s="25" t="s">
        <v>8396</v>
      </c>
      <c r="B24" s="16">
        <v>0.40145985401459855</v>
      </c>
      <c r="C24" s="16">
        <v>0.46715328467153283</v>
      </c>
      <c r="D24" s="16">
        <v>0.13138686131386862</v>
      </c>
    </row>
    <row r="25" spans="1:4" x14ac:dyDescent="0.3">
      <c r="A25" s="25" t="s">
        <v>8397</v>
      </c>
      <c r="B25" s="16">
        <v>0.3902439024390244</v>
      </c>
      <c r="C25" s="16">
        <v>0.45121951219512196</v>
      </c>
      <c r="D25" s="16">
        <v>0.15853658536585366</v>
      </c>
    </row>
    <row r="26" spans="1:4" x14ac:dyDescent="0.3">
      <c r="A26" s="25" t="s">
        <v>8398</v>
      </c>
      <c r="B26" s="16">
        <v>0.47272727272727272</v>
      </c>
      <c r="C26" s="16">
        <v>0.4</v>
      </c>
      <c r="D26" s="16">
        <v>0.12727272727272726</v>
      </c>
    </row>
    <row r="27" spans="1:4" x14ac:dyDescent="0.3">
      <c r="A27" s="25" t="s">
        <v>8399</v>
      </c>
      <c r="B27" s="16">
        <v>0.48837209302325579</v>
      </c>
      <c r="C27" s="16">
        <v>0.37209302325581395</v>
      </c>
      <c r="D27" s="16">
        <v>0.13953488372093023</v>
      </c>
    </row>
    <row r="28" spans="1:4" x14ac:dyDescent="0.3">
      <c r="A28" s="25" t="s">
        <v>8400</v>
      </c>
      <c r="B28" s="16">
        <v>0.2857142857142857</v>
      </c>
      <c r="C28" s="16">
        <v>0.52380952380952384</v>
      </c>
      <c r="D28" s="16">
        <v>0.19047619047619047</v>
      </c>
    </row>
    <row r="29" spans="1:4" x14ac:dyDescent="0.3">
      <c r="A29" s="25" t="s">
        <v>8392</v>
      </c>
      <c r="B29" s="16">
        <v>0.53212290502793291</v>
      </c>
      <c r="C29" s="16">
        <v>0.39525139664804471</v>
      </c>
      <c r="D29" s="16">
        <v>7.2625698324022353E-2</v>
      </c>
    </row>
    <row r="30" spans="1:4" x14ac:dyDescent="0.3">
      <c r="A30" s="25" t="s">
        <v>8401</v>
      </c>
      <c r="B30" s="16">
        <v>0.19369369369369369</v>
      </c>
      <c r="C30" s="16">
        <v>0.58108108108108103</v>
      </c>
      <c r="D30" s="16">
        <v>0.22522522522522523</v>
      </c>
    </row>
    <row r="31" spans="1:4" x14ac:dyDescent="0.3">
      <c r="A31" s="25" t="s">
        <v>8311</v>
      </c>
      <c r="B31" s="16">
        <v>5.4990607786397359</v>
      </c>
      <c r="C31" s="16">
        <v>5.0808449598178518</v>
      </c>
      <c r="D31" s="16">
        <v>1.4200942615424106</v>
      </c>
    </row>
  </sheetData>
  <autoFilter ref="A1:H1"/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C000"/>
  </sheetPr>
  <dimension ref="A1:B15"/>
  <sheetViews>
    <sheetView showGridLines="0" workbookViewId="0">
      <selection activeCell="B19" sqref="B19"/>
    </sheetView>
  </sheetViews>
  <sheetFormatPr defaultRowHeight="18" x14ac:dyDescent="0.35"/>
  <cols>
    <col min="1" max="16384" width="8.88671875" style="36"/>
  </cols>
  <sheetData>
    <row r="1" spans="1:2" x14ac:dyDescent="0.35">
      <c r="A1" s="35" t="s">
        <v>8411</v>
      </c>
    </row>
    <row r="2" spans="1:2" x14ac:dyDescent="0.35">
      <c r="A2" s="37" t="s">
        <v>8382</v>
      </c>
    </row>
    <row r="3" spans="1:2" x14ac:dyDescent="0.35">
      <c r="A3" s="37"/>
      <c r="B3" s="36" t="s">
        <v>8385</v>
      </c>
    </row>
    <row r="4" spans="1:2" x14ac:dyDescent="0.35">
      <c r="A4" s="37"/>
      <c r="B4" s="36" t="s">
        <v>8386</v>
      </c>
    </row>
    <row r="5" spans="1:2" x14ac:dyDescent="0.35">
      <c r="A5" s="37"/>
      <c r="B5" s="36" t="s">
        <v>8387</v>
      </c>
    </row>
    <row r="6" spans="1:2" x14ac:dyDescent="0.35">
      <c r="A6" s="37"/>
      <c r="B6" s="36" t="s">
        <v>8412</v>
      </c>
    </row>
    <row r="7" spans="1:2" x14ac:dyDescent="0.35">
      <c r="A7" s="37"/>
    </row>
    <row r="8" spans="1:2" x14ac:dyDescent="0.35">
      <c r="A8" s="37" t="s">
        <v>8383</v>
      </c>
    </row>
    <row r="9" spans="1:2" x14ac:dyDescent="0.35">
      <c r="A9" s="37"/>
      <c r="B9" s="36" t="s">
        <v>8413</v>
      </c>
    </row>
    <row r="10" spans="1:2" x14ac:dyDescent="0.35">
      <c r="A10" s="37"/>
      <c r="B10" s="36" t="s">
        <v>8414</v>
      </c>
    </row>
    <row r="11" spans="1:2" x14ac:dyDescent="0.35">
      <c r="A11" s="37"/>
    </row>
    <row r="12" spans="1:2" x14ac:dyDescent="0.35">
      <c r="A12" s="37" t="s">
        <v>8384</v>
      </c>
    </row>
    <row r="13" spans="1:2" x14ac:dyDescent="0.35">
      <c r="B13" s="36" t="s">
        <v>8388</v>
      </c>
    </row>
    <row r="14" spans="1:2" x14ac:dyDescent="0.35">
      <c r="B14" s="36" t="s">
        <v>8389</v>
      </c>
    </row>
    <row r="15" spans="1:2" x14ac:dyDescent="0.35">
      <c r="B15" s="36" t="s">
        <v>8416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C000"/>
  </sheetPr>
  <dimension ref="A1:F63"/>
  <sheetViews>
    <sheetView showGridLines="0" workbookViewId="0">
      <selection activeCell="B15" sqref="B15:C1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6" width="11.5546875" customWidth="1"/>
  </cols>
  <sheetData>
    <row r="1" spans="1:6" x14ac:dyDescent="0.3">
      <c r="A1" s="8" t="s">
        <v>8223</v>
      </c>
      <c r="B1" t="s">
        <v>8363</v>
      </c>
    </row>
    <row r="3" spans="1:6" x14ac:dyDescent="0.3">
      <c r="A3" s="8" t="s">
        <v>8364</v>
      </c>
      <c r="B3" s="8" t="s">
        <v>8321</v>
      </c>
    </row>
    <row r="4" spans="1:6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9" t="s">
        <v>8320</v>
      </c>
      <c r="B5" s="6">
        <v>839</v>
      </c>
      <c r="C5" s="6">
        <v>493</v>
      </c>
      <c r="D5" s="6">
        <v>37</v>
      </c>
      <c r="E5" s="6">
        <v>24</v>
      </c>
      <c r="F5" s="6">
        <v>1393</v>
      </c>
    </row>
    <row r="6" spans="1:6" x14ac:dyDescent="0.3">
      <c r="A6" s="9" t="s">
        <v>8316</v>
      </c>
      <c r="B6" s="6">
        <v>540</v>
      </c>
      <c r="C6" s="6">
        <v>120</v>
      </c>
      <c r="D6" s="6">
        <v>20</v>
      </c>
      <c r="E6" s="6">
        <v>20</v>
      </c>
      <c r="F6" s="6">
        <v>700</v>
      </c>
    </row>
    <row r="7" spans="1:6" x14ac:dyDescent="0.3">
      <c r="A7" s="9" t="s">
        <v>8319</v>
      </c>
      <c r="B7" s="6">
        <v>209</v>
      </c>
      <c r="C7" s="6">
        <v>213</v>
      </c>
      <c r="D7" s="6">
        <v>178</v>
      </c>
      <c r="E7" s="6"/>
      <c r="F7" s="6">
        <v>600</v>
      </c>
    </row>
    <row r="8" spans="1:6" x14ac:dyDescent="0.3">
      <c r="A8" s="9" t="s">
        <v>8312</v>
      </c>
      <c r="B8" s="6">
        <v>300</v>
      </c>
      <c r="C8" s="6">
        <v>180</v>
      </c>
      <c r="D8" s="6">
        <v>40</v>
      </c>
      <c r="E8" s="6"/>
      <c r="F8" s="6">
        <v>520</v>
      </c>
    </row>
    <row r="9" spans="1:6" x14ac:dyDescent="0.3">
      <c r="A9" s="9" t="s">
        <v>8318</v>
      </c>
      <c r="B9" s="6">
        <v>80</v>
      </c>
      <c r="C9" s="6">
        <v>127</v>
      </c>
      <c r="D9" s="6">
        <v>30</v>
      </c>
      <c r="E9" s="6"/>
      <c r="F9" s="6">
        <v>237</v>
      </c>
    </row>
    <row r="10" spans="1:6" x14ac:dyDescent="0.3">
      <c r="A10" s="9" t="s">
        <v>8314</v>
      </c>
      <c r="B10" s="6">
        <v>80</v>
      </c>
      <c r="C10" s="6">
        <v>140</v>
      </c>
      <c r="D10" s="6"/>
      <c r="E10" s="6"/>
      <c r="F10" s="6">
        <v>220</v>
      </c>
    </row>
    <row r="11" spans="1:6" x14ac:dyDescent="0.3">
      <c r="A11" s="9" t="s">
        <v>8317</v>
      </c>
      <c r="B11" s="6">
        <v>103</v>
      </c>
      <c r="C11" s="6">
        <v>117</v>
      </c>
      <c r="D11" s="6"/>
      <c r="E11" s="6"/>
      <c r="F11" s="6">
        <v>220</v>
      </c>
    </row>
    <row r="12" spans="1:6" x14ac:dyDescent="0.3">
      <c r="A12" s="9" t="s">
        <v>8313</v>
      </c>
      <c r="B12" s="6">
        <v>34</v>
      </c>
      <c r="C12" s="6">
        <v>140</v>
      </c>
      <c r="D12" s="6">
        <v>20</v>
      </c>
      <c r="E12" s="6">
        <v>6</v>
      </c>
      <c r="F12" s="6">
        <v>200</v>
      </c>
    </row>
    <row r="13" spans="1:6" x14ac:dyDescent="0.3">
      <c r="A13" s="9" t="s">
        <v>8315</v>
      </c>
      <c r="B13" s="6"/>
      <c r="C13" s="6"/>
      <c r="D13" s="6">
        <v>24</v>
      </c>
      <c r="E13" s="6"/>
      <c r="F13" s="6">
        <v>24</v>
      </c>
    </row>
    <row r="14" spans="1:6" x14ac:dyDescent="0.3">
      <c r="A14" s="9" t="s">
        <v>8311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  <row r="17" spans="1:6" x14ac:dyDescent="0.3">
      <c r="A17" s="8" t="s">
        <v>8223</v>
      </c>
      <c r="B17" t="s">
        <v>8363</v>
      </c>
    </row>
    <row r="18" spans="1:6" x14ac:dyDescent="0.3">
      <c r="A18" s="8" t="s">
        <v>8308</v>
      </c>
      <c r="B18" t="s">
        <v>8363</v>
      </c>
    </row>
    <row r="20" spans="1:6" x14ac:dyDescent="0.3">
      <c r="A20" s="8" t="s">
        <v>8364</v>
      </c>
      <c r="B20" s="8" t="s">
        <v>8321</v>
      </c>
    </row>
    <row r="21" spans="1:6" x14ac:dyDescent="0.3">
      <c r="A21" s="8" t="s">
        <v>8310</v>
      </c>
      <c r="B21" t="s">
        <v>8219</v>
      </c>
      <c r="C21" t="s">
        <v>8221</v>
      </c>
      <c r="D21" t="s">
        <v>8220</v>
      </c>
      <c r="E21" t="s">
        <v>8222</v>
      </c>
      <c r="F21" t="s">
        <v>8311</v>
      </c>
    </row>
    <row r="22" spans="1:6" x14ac:dyDescent="0.3">
      <c r="A22" s="9" t="s">
        <v>8360</v>
      </c>
      <c r="B22" s="6">
        <v>694</v>
      </c>
      <c r="C22" s="6">
        <v>353</v>
      </c>
      <c r="D22" s="6"/>
      <c r="E22" s="6">
        <v>19</v>
      </c>
      <c r="F22" s="6">
        <v>1066</v>
      </c>
    </row>
    <row r="23" spans="1:6" x14ac:dyDescent="0.3">
      <c r="A23" s="9" t="s">
        <v>8335</v>
      </c>
      <c r="B23" s="6">
        <v>260</v>
      </c>
      <c r="C23" s="6"/>
      <c r="D23" s="6"/>
      <c r="E23" s="6"/>
      <c r="F23" s="6">
        <v>260</v>
      </c>
    </row>
    <row r="24" spans="1:6" x14ac:dyDescent="0.3">
      <c r="A24" s="9" t="s">
        <v>8354</v>
      </c>
      <c r="B24" s="6">
        <v>20</v>
      </c>
      <c r="C24" s="6">
        <v>120</v>
      </c>
      <c r="D24" s="6">
        <v>60</v>
      </c>
      <c r="E24" s="6"/>
      <c r="F24" s="6">
        <v>200</v>
      </c>
    </row>
    <row r="25" spans="1:6" x14ac:dyDescent="0.3">
      <c r="A25" s="9" t="s">
        <v>8361</v>
      </c>
      <c r="B25" s="6">
        <v>85</v>
      </c>
      <c r="C25" s="6">
        <v>80</v>
      </c>
      <c r="D25" s="6">
        <v>17</v>
      </c>
      <c r="E25" s="6">
        <v>5</v>
      </c>
      <c r="F25" s="6">
        <v>187</v>
      </c>
    </row>
    <row r="26" spans="1:6" x14ac:dyDescent="0.3">
      <c r="A26" s="9" t="s">
        <v>8324</v>
      </c>
      <c r="B26" s="6">
        <v>180</v>
      </c>
      <c r="C26" s="6"/>
      <c r="D26" s="6"/>
      <c r="E26" s="6"/>
      <c r="F26" s="6">
        <v>180</v>
      </c>
    </row>
    <row r="27" spans="1:6" x14ac:dyDescent="0.3">
      <c r="A27" s="9" t="s">
        <v>8344</v>
      </c>
      <c r="B27" s="6">
        <v>103</v>
      </c>
      <c r="C27" s="6">
        <v>57</v>
      </c>
      <c r="D27" s="6"/>
      <c r="E27" s="6"/>
      <c r="F27" s="6">
        <v>160</v>
      </c>
    </row>
    <row r="28" spans="1:6" x14ac:dyDescent="0.3">
      <c r="A28" s="9" t="s">
        <v>8358</v>
      </c>
      <c r="B28" s="6"/>
      <c r="C28" s="6">
        <v>60</v>
      </c>
      <c r="D28" s="6">
        <v>100</v>
      </c>
      <c r="E28" s="6"/>
      <c r="F28" s="6">
        <v>160</v>
      </c>
    </row>
    <row r="29" spans="1:6" x14ac:dyDescent="0.3">
      <c r="A29" s="9" t="s">
        <v>8339</v>
      </c>
      <c r="B29" s="6">
        <v>140</v>
      </c>
      <c r="C29" s="6">
        <v>20</v>
      </c>
      <c r="D29" s="6"/>
      <c r="E29" s="6"/>
      <c r="F29" s="6">
        <v>160</v>
      </c>
    </row>
    <row r="30" spans="1:6" x14ac:dyDescent="0.3">
      <c r="A30" s="9" t="s">
        <v>8355</v>
      </c>
      <c r="B30" s="6">
        <v>140</v>
      </c>
      <c r="C30" s="6"/>
      <c r="D30" s="6"/>
      <c r="E30" s="6"/>
      <c r="F30" s="6">
        <v>140</v>
      </c>
    </row>
    <row r="31" spans="1:6" x14ac:dyDescent="0.3">
      <c r="A31" s="9" t="s">
        <v>8329</v>
      </c>
      <c r="B31" s="6"/>
      <c r="C31" s="6">
        <v>120</v>
      </c>
      <c r="D31" s="6">
        <v>20</v>
      </c>
      <c r="E31" s="6"/>
      <c r="F31" s="6">
        <v>140</v>
      </c>
    </row>
    <row r="32" spans="1:6" x14ac:dyDescent="0.3">
      <c r="A32" s="9" t="s">
        <v>8362</v>
      </c>
      <c r="B32" s="6">
        <v>60</v>
      </c>
      <c r="C32" s="6">
        <v>60</v>
      </c>
      <c r="D32" s="6">
        <v>20</v>
      </c>
      <c r="E32" s="6"/>
      <c r="F32" s="6">
        <v>140</v>
      </c>
    </row>
    <row r="33" spans="1:6" x14ac:dyDescent="0.3">
      <c r="A33" s="9" t="s">
        <v>8332</v>
      </c>
      <c r="B33" s="6"/>
      <c r="C33" s="6">
        <v>100</v>
      </c>
      <c r="D33" s="6"/>
      <c r="E33" s="6"/>
      <c r="F33" s="6">
        <v>100</v>
      </c>
    </row>
    <row r="34" spans="1:6" x14ac:dyDescent="0.3">
      <c r="A34" s="9" t="s">
        <v>8326</v>
      </c>
      <c r="B34" s="6"/>
      <c r="C34" s="6">
        <v>100</v>
      </c>
      <c r="D34" s="6"/>
      <c r="E34" s="6"/>
      <c r="F34" s="6">
        <v>100</v>
      </c>
    </row>
    <row r="35" spans="1:6" x14ac:dyDescent="0.3">
      <c r="A35" s="9" t="s">
        <v>8325</v>
      </c>
      <c r="B35" s="6"/>
      <c r="C35" s="6">
        <v>80</v>
      </c>
      <c r="D35" s="6"/>
      <c r="E35" s="6"/>
      <c r="F35" s="6">
        <v>80</v>
      </c>
    </row>
    <row r="36" spans="1:6" x14ac:dyDescent="0.3">
      <c r="A36" s="9" t="s">
        <v>8331</v>
      </c>
      <c r="B36" s="6">
        <v>80</v>
      </c>
      <c r="C36" s="6"/>
      <c r="D36" s="6"/>
      <c r="E36" s="6"/>
      <c r="F36" s="6">
        <v>80</v>
      </c>
    </row>
    <row r="37" spans="1:6" x14ac:dyDescent="0.3">
      <c r="A37" s="9" t="s">
        <v>8342</v>
      </c>
      <c r="B37" s="6"/>
      <c r="C37" s="6">
        <v>40</v>
      </c>
      <c r="D37" s="6"/>
      <c r="E37" s="6">
        <v>20</v>
      </c>
      <c r="F37" s="6">
        <v>60</v>
      </c>
    </row>
    <row r="38" spans="1:6" x14ac:dyDescent="0.3">
      <c r="A38" s="9" t="s">
        <v>8341</v>
      </c>
      <c r="B38" s="6"/>
      <c r="C38" s="6">
        <v>60</v>
      </c>
      <c r="D38" s="6"/>
      <c r="E38" s="6"/>
      <c r="F38" s="6">
        <v>60</v>
      </c>
    </row>
    <row r="39" spans="1:6" x14ac:dyDescent="0.3">
      <c r="A39" s="9" t="s">
        <v>8356</v>
      </c>
      <c r="B39" s="6">
        <v>40</v>
      </c>
      <c r="C39" s="6">
        <v>2</v>
      </c>
      <c r="D39" s="6">
        <v>18</v>
      </c>
      <c r="E39" s="6"/>
      <c r="F39" s="6">
        <v>60</v>
      </c>
    </row>
    <row r="40" spans="1:6" x14ac:dyDescent="0.3">
      <c r="A40" s="9" t="s">
        <v>8323</v>
      </c>
      <c r="B40" s="6">
        <v>60</v>
      </c>
      <c r="C40" s="6"/>
      <c r="D40" s="6"/>
      <c r="E40" s="6"/>
      <c r="F40" s="6">
        <v>60</v>
      </c>
    </row>
    <row r="41" spans="1:6" x14ac:dyDescent="0.3">
      <c r="A41" s="9" t="s">
        <v>8322</v>
      </c>
      <c r="B41" s="6">
        <v>60</v>
      </c>
      <c r="C41" s="6"/>
      <c r="D41" s="6"/>
      <c r="E41" s="6"/>
      <c r="F41" s="6">
        <v>60</v>
      </c>
    </row>
    <row r="42" spans="1:6" x14ac:dyDescent="0.3">
      <c r="A42" s="9" t="s">
        <v>8348</v>
      </c>
      <c r="B42" s="6">
        <v>60</v>
      </c>
      <c r="C42" s="6"/>
      <c r="D42" s="6"/>
      <c r="E42" s="6"/>
      <c r="F42" s="6">
        <v>60</v>
      </c>
    </row>
    <row r="43" spans="1:6" x14ac:dyDescent="0.3">
      <c r="A43" s="9" t="s">
        <v>8351</v>
      </c>
      <c r="B43" s="6"/>
      <c r="C43" s="6">
        <v>47</v>
      </c>
      <c r="D43" s="6">
        <v>10</v>
      </c>
      <c r="E43" s="6"/>
      <c r="F43" s="6">
        <v>57</v>
      </c>
    </row>
    <row r="44" spans="1:6" x14ac:dyDescent="0.3">
      <c r="A44" s="9" t="s">
        <v>8337</v>
      </c>
      <c r="B44" s="6">
        <v>40</v>
      </c>
      <c r="C44" s="6"/>
      <c r="D44" s="6"/>
      <c r="E44" s="6"/>
      <c r="F44" s="6">
        <v>40</v>
      </c>
    </row>
    <row r="45" spans="1:6" x14ac:dyDescent="0.3">
      <c r="A45" s="9" t="s">
        <v>8350</v>
      </c>
      <c r="B45" s="6"/>
      <c r="C45" s="6">
        <v>40</v>
      </c>
      <c r="D45" s="6"/>
      <c r="E45" s="6"/>
      <c r="F45" s="6">
        <v>40</v>
      </c>
    </row>
    <row r="46" spans="1:6" x14ac:dyDescent="0.3">
      <c r="A46" s="9" t="s">
        <v>8340</v>
      </c>
      <c r="B46" s="6">
        <v>40</v>
      </c>
      <c r="C46" s="6"/>
      <c r="D46" s="6"/>
      <c r="E46" s="6"/>
      <c r="F46" s="6">
        <v>40</v>
      </c>
    </row>
    <row r="47" spans="1:6" x14ac:dyDescent="0.3">
      <c r="A47" s="9" t="s">
        <v>8333</v>
      </c>
      <c r="B47" s="6"/>
      <c r="C47" s="6">
        <v>40</v>
      </c>
      <c r="D47" s="6"/>
      <c r="E47" s="6"/>
      <c r="F47" s="6">
        <v>40</v>
      </c>
    </row>
    <row r="48" spans="1:6" x14ac:dyDescent="0.3">
      <c r="A48" s="9" t="s">
        <v>8338</v>
      </c>
      <c r="B48" s="6">
        <v>40</v>
      </c>
      <c r="C48" s="6"/>
      <c r="D48" s="6"/>
      <c r="E48" s="6"/>
      <c r="F48" s="6">
        <v>40</v>
      </c>
    </row>
    <row r="49" spans="1:6" x14ac:dyDescent="0.3">
      <c r="A49" s="9" t="s">
        <v>8352</v>
      </c>
      <c r="B49" s="6"/>
      <c r="C49" s="6">
        <v>40</v>
      </c>
      <c r="D49" s="6"/>
      <c r="E49" s="6"/>
      <c r="F49" s="6">
        <v>40</v>
      </c>
    </row>
    <row r="50" spans="1:6" x14ac:dyDescent="0.3">
      <c r="A50" s="9" t="s">
        <v>8327</v>
      </c>
      <c r="B50" s="6"/>
      <c r="C50" s="6"/>
      <c r="D50" s="6">
        <v>40</v>
      </c>
      <c r="E50" s="6"/>
      <c r="F50" s="6">
        <v>40</v>
      </c>
    </row>
    <row r="51" spans="1:6" x14ac:dyDescent="0.3">
      <c r="A51" s="9" t="s">
        <v>8328</v>
      </c>
      <c r="B51" s="6">
        <v>34</v>
      </c>
      <c r="C51" s="6"/>
      <c r="D51" s="6"/>
      <c r="E51" s="6">
        <v>6</v>
      </c>
      <c r="F51" s="6">
        <v>40</v>
      </c>
    </row>
    <row r="52" spans="1:6" x14ac:dyDescent="0.3">
      <c r="A52" s="9" t="s">
        <v>8334</v>
      </c>
      <c r="B52" s="6"/>
      <c r="C52" s="6"/>
      <c r="D52" s="6">
        <v>24</v>
      </c>
      <c r="E52" s="6"/>
      <c r="F52" s="6">
        <v>24</v>
      </c>
    </row>
    <row r="53" spans="1:6" x14ac:dyDescent="0.3">
      <c r="A53" s="9" t="s">
        <v>8345</v>
      </c>
      <c r="B53" s="6"/>
      <c r="C53" s="6">
        <v>20</v>
      </c>
      <c r="D53" s="6"/>
      <c r="E53" s="6"/>
      <c r="F53" s="6">
        <v>20</v>
      </c>
    </row>
    <row r="54" spans="1:6" x14ac:dyDescent="0.3">
      <c r="A54" s="9" t="s">
        <v>8353</v>
      </c>
      <c r="B54" s="6"/>
      <c r="C54" s="6"/>
      <c r="D54" s="6">
        <v>20</v>
      </c>
      <c r="E54" s="6"/>
      <c r="F54" s="6">
        <v>20</v>
      </c>
    </row>
    <row r="55" spans="1:6" x14ac:dyDescent="0.3">
      <c r="A55" s="9" t="s">
        <v>8343</v>
      </c>
      <c r="B55" s="6"/>
      <c r="C55" s="6"/>
      <c r="D55" s="6">
        <v>20</v>
      </c>
      <c r="E55" s="6"/>
      <c r="F55" s="6">
        <v>20</v>
      </c>
    </row>
    <row r="56" spans="1:6" x14ac:dyDescent="0.3">
      <c r="A56" s="9" t="s">
        <v>8349</v>
      </c>
      <c r="B56" s="6">
        <v>20</v>
      </c>
      <c r="C56" s="6"/>
      <c r="D56" s="6"/>
      <c r="E56" s="6"/>
      <c r="F56" s="6">
        <v>20</v>
      </c>
    </row>
    <row r="57" spans="1:6" x14ac:dyDescent="0.3">
      <c r="A57" s="9" t="s">
        <v>8359</v>
      </c>
      <c r="B57" s="6"/>
      <c r="C57" s="6">
        <v>20</v>
      </c>
      <c r="D57" s="6"/>
      <c r="E57" s="6"/>
      <c r="F57" s="6">
        <v>20</v>
      </c>
    </row>
    <row r="58" spans="1:6" x14ac:dyDescent="0.3">
      <c r="A58" s="9" t="s">
        <v>8357</v>
      </c>
      <c r="B58" s="6">
        <v>9</v>
      </c>
      <c r="C58" s="6">
        <v>11</v>
      </c>
      <c r="D58" s="6"/>
      <c r="E58" s="6"/>
      <c r="F58" s="6">
        <v>20</v>
      </c>
    </row>
    <row r="59" spans="1:6" x14ac:dyDescent="0.3">
      <c r="A59" s="9" t="s">
        <v>8347</v>
      </c>
      <c r="B59" s="6"/>
      <c r="C59" s="6">
        <v>20</v>
      </c>
      <c r="D59" s="6"/>
      <c r="E59" s="6"/>
      <c r="F59" s="6">
        <v>20</v>
      </c>
    </row>
    <row r="60" spans="1:6" x14ac:dyDescent="0.3">
      <c r="A60" s="9" t="s">
        <v>8336</v>
      </c>
      <c r="B60" s="6">
        <v>20</v>
      </c>
      <c r="C60" s="6"/>
      <c r="D60" s="6"/>
      <c r="E60" s="6"/>
      <c r="F60" s="6">
        <v>20</v>
      </c>
    </row>
    <row r="61" spans="1:6" x14ac:dyDescent="0.3">
      <c r="A61" s="9" t="s">
        <v>8346</v>
      </c>
      <c r="B61" s="6"/>
      <c r="C61" s="6">
        <v>20</v>
      </c>
      <c r="D61" s="6"/>
      <c r="E61" s="6"/>
      <c r="F61" s="6">
        <v>20</v>
      </c>
    </row>
    <row r="62" spans="1:6" x14ac:dyDescent="0.3">
      <c r="A62" s="9" t="s">
        <v>8330</v>
      </c>
      <c r="B62" s="6"/>
      <c r="C62" s="6">
        <v>20</v>
      </c>
      <c r="D62" s="6"/>
      <c r="E62" s="6"/>
      <c r="F62" s="6">
        <v>20</v>
      </c>
    </row>
    <row r="63" spans="1:6" x14ac:dyDescent="0.3">
      <c r="A63" s="9" t="s">
        <v>8311</v>
      </c>
      <c r="B63" s="6">
        <v>2185</v>
      </c>
      <c r="C63" s="6">
        <v>1530</v>
      </c>
      <c r="D63" s="6">
        <v>349</v>
      </c>
      <c r="E63" s="6">
        <v>50</v>
      </c>
      <c r="F63" s="6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C000"/>
  </sheetPr>
  <dimension ref="A1:E18"/>
  <sheetViews>
    <sheetView showGridLines="0" tabSelected="1" zoomScaleNormal="100" workbookViewId="0">
      <selection activeCell="B15" sqref="B15:C15"/>
    </sheetView>
  </sheetViews>
  <sheetFormatPr defaultRowHeight="14.4" x14ac:dyDescent="0.3"/>
  <cols>
    <col min="1" max="1" width="24.33203125" bestFit="1" customWidth="1"/>
    <col min="2" max="8" width="10.77734375" bestFit="1" customWidth="1"/>
    <col min="9" max="9" width="14" bestFit="1" customWidth="1"/>
    <col min="10" max="10" width="17.77734375" bestFit="1" customWidth="1"/>
    <col min="11" max="11" width="18.77734375" bestFit="1" customWidth="1"/>
  </cols>
  <sheetData>
    <row r="1" spans="1:5" x14ac:dyDescent="0.3">
      <c r="A1" s="8" t="s">
        <v>8308</v>
      </c>
      <c r="B1" t="s">
        <v>8363</v>
      </c>
    </row>
    <row r="2" spans="1:5" x14ac:dyDescent="0.3">
      <c r="A2" s="8" t="s">
        <v>8367</v>
      </c>
      <c r="B2" t="s">
        <v>8363</v>
      </c>
    </row>
    <row r="4" spans="1:5" x14ac:dyDescent="0.3">
      <c r="A4" s="8" t="s">
        <v>8364</v>
      </c>
      <c r="B4" s="8" t="s">
        <v>8381</v>
      </c>
    </row>
    <row r="5" spans="1:5" x14ac:dyDescent="0.3">
      <c r="A5" s="8" t="s">
        <v>8365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t="s">
        <v>8374</v>
      </c>
      <c r="B6" s="6">
        <v>131</v>
      </c>
      <c r="C6" s="6">
        <v>124</v>
      </c>
      <c r="D6" s="6">
        <v>25</v>
      </c>
      <c r="E6" s="6">
        <v>280</v>
      </c>
    </row>
    <row r="7" spans="1:5" x14ac:dyDescent="0.3">
      <c r="A7" t="s">
        <v>8375</v>
      </c>
      <c r="B7" s="6">
        <v>154</v>
      </c>
      <c r="C7" s="6">
        <v>128</v>
      </c>
      <c r="D7" s="6">
        <v>29</v>
      </c>
      <c r="E7" s="6">
        <v>311</v>
      </c>
    </row>
    <row r="8" spans="1:5" x14ac:dyDescent="0.3">
      <c r="A8" t="s">
        <v>8376</v>
      </c>
      <c r="B8" s="6">
        <v>206</v>
      </c>
      <c r="C8" s="6">
        <v>122</v>
      </c>
      <c r="D8" s="6">
        <v>29</v>
      </c>
      <c r="E8" s="6">
        <v>357</v>
      </c>
    </row>
    <row r="9" spans="1:5" x14ac:dyDescent="0.3">
      <c r="A9" t="s">
        <v>8377</v>
      </c>
      <c r="B9" s="6">
        <v>187</v>
      </c>
      <c r="C9" s="6">
        <v>97</v>
      </c>
      <c r="D9" s="6">
        <v>28</v>
      </c>
      <c r="E9" s="6">
        <v>312</v>
      </c>
    </row>
    <row r="10" spans="1:5" x14ac:dyDescent="0.3">
      <c r="A10" t="s">
        <v>8378</v>
      </c>
      <c r="B10" s="6">
        <v>208</v>
      </c>
      <c r="C10" s="6">
        <v>123</v>
      </c>
      <c r="D10" s="6">
        <v>28</v>
      </c>
      <c r="E10" s="6">
        <v>359</v>
      </c>
    </row>
    <row r="11" spans="1:5" x14ac:dyDescent="0.3">
      <c r="A11" t="s">
        <v>8379</v>
      </c>
      <c r="B11" s="6">
        <v>214</v>
      </c>
      <c r="C11" s="6">
        <v>118</v>
      </c>
      <c r="D11" s="6">
        <v>23</v>
      </c>
      <c r="E11" s="6">
        <v>355</v>
      </c>
    </row>
    <row r="12" spans="1:5" x14ac:dyDescent="0.3">
      <c r="A12" t="s">
        <v>8380</v>
      </c>
      <c r="B12" s="6">
        <v>222</v>
      </c>
      <c r="C12" s="6">
        <v>137</v>
      </c>
      <c r="D12" s="6">
        <v>35</v>
      </c>
      <c r="E12" s="6">
        <v>394</v>
      </c>
    </row>
    <row r="13" spans="1:5" x14ac:dyDescent="0.3">
      <c r="A13" t="s">
        <v>8369</v>
      </c>
      <c r="B13" s="6">
        <v>198</v>
      </c>
      <c r="C13" s="6">
        <v>155</v>
      </c>
      <c r="D13" s="6">
        <v>37</v>
      </c>
      <c r="E13" s="6">
        <v>390</v>
      </c>
    </row>
    <row r="14" spans="1:5" x14ac:dyDescent="0.3">
      <c r="A14" t="s">
        <v>8370</v>
      </c>
      <c r="B14" s="6">
        <v>160</v>
      </c>
      <c r="C14" s="6">
        <v>137</v>
      </c>
      <c r="D14" s="6">
        <v>25</v>
      </c>
      <c r="E14" s="6">
        <v>322</v>
      </c>
    </row>
    <row r="15" spans="1:5" x14ac:dyDescent="0.3">
      <c r="A15" t="s">
        <v>8371</v>
      </c>
      <c r="B15" s="6">
        <v>158</v>
      </c>
      <c r="C15" s="6">
        <v>144</v>
      </c>
      <c r="D15" s="6">
        <v>33</v>
      </c>
      <c r="E15" s="6">
        <v>335</v>
      </c>
    </row>
    <row r="16" spans="1:5" x14ac:dyDescent="0.3">
      <c r="A16" t="s">
        <v>8372</v>
      </c>
      <c r="B16" s="6">
        <v>160</v>
      </c>
      <c r="C16" s="6">
        <v>134</v>
      </c>
      <c r="D16" s="6">
        <v>21</v>
      </c>
      <c r="E16" s="6">
        <v>315</v>
      </c>
    </row>
    <row r="17" spans="1:5" x14ac:dyDescent="0.3">
      <c r="A17" t="s">
        <v>8373</v>
      </c>
      <c r="B17" s="6">
        <v>187</v>
      </c>
      <c r="C17" s="6">
        <v>111</v>
      </c>
      <c r="D17" s="6">
        <v>36</v>
      </c>
      <c r="E17" s="6">
        <v>334</v>
      </c>
    </row>
    <row r="18" spans="1:5" x14ac:dyDescent="0.3">
      <c r="A18" t="s">
        <v>8311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C000"/>
  </sheetPr>
  <dimension ref="A1:W4115"/>
  <sheetViews>
    <sheetView topLeftCell="C12" zoomScale="80" zoomScaleNormal="80" workbookViewId="0">
      <selection activeCell="F1" sqref="F1:F1048576"/>
    </sheetView>
  </sheetViews>
  <sheetFormatPr defaultRowHeight="14.4" outlineLevelCol="1" x14ac:dyDescent="0.3"/>
  <cols>
    <col min="2" max="2" width="38.44140625" style="3" customWidth="1"/>
    <col min="3" max="3" width="40.33203125" style="3" customWidth="1" outlineLevel="1"/>
    <col min="4" max="4" width="8.88671875" customWidth="1" outlineLevel="1"/>
    <col min="5" max="5" width="16.44140625" customWidth="1" outlineLevel="1"/>
    <col min="6" max="6" width="21.33203125" customWidth="1" outlineLevel="1"/>
    <col min="7" max="7" width="17.88671875" customWidth="1" outlineLevel="1"/>
    <col min="8" max="8" width="19.88671875" customWidth="1" outlineLevel="1"/>
    <col min="9" max="9" width="19.33203125" customWidth="1" outlineLevel="1"/>
    <col min="10" max="10" width="17.88671875" customWidth="1" outlineLevel="1"/>
    <col min="11" max="11" width="15.44140625" customWidth="1" outlineLevel="1"/>
    <col min="12" max="12" width="24.5546875" customWidth="1" outlineLevel="1"/>
    <col min="13" max="13" width="36.44140625" customWidth="1" outlineLevel="1"/>
    <col min="14" max="14" width="41.109375" customWidth="1"/>
    <col min="15" max="15" width="14.88671875" bestFit="1" customWidth="1"/>
    <col min="16" max="16" width="16.109375" bestFit="1" customWidth="1"/>
    <col min="17" max="17" width="11.5546875" bestFit="1" customWidth="1"/>
    <col min="18" max="18" width="19.88671875" customWidth="1"/>
    <col min="19" max="19" width="22.77734375" style="10" customWidth="1"/>
    <col min="20" max="20" width="21.33203125" style="10" bestFit="1" customWidth="1"/>
    <col min="22" max="22" width="8.88671875" style="11"/>
    <col min="23" max="23" width="33.33203125" bestFit="1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4" t="s">
        <v>8365</v>
      </c>
      <c r="T1" s="14" t="s">
        <v>8366</v>
      </c>
      <c r="U1" s="1" t="s">
        <v>8367</v>
      </c>
      <c r="V1" s="12" t="s">
        <v>8368</v>
      </c>
      <c r="W1" s="17" t="s">
        <v>8415</v>
      </c>
    </row>
    <row r="2" spans="1:23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$D2/$E2</f>
        <v>0.73067996217656661</v>
      </c>
      <c r="P2" s="7">
        <f t="shared" ref="P2:P65" si="1">$E2/$L2</f>
        <v>63.917582417582416</v>
      </c>
      <c r="Q2" t="str">
        <f t="shared" ref="Q2:Q65" si="2">LEFT($N2,SEARCH("/",$N2,1)-1)</f>
        <v>film &amp; video</v>
      </c>
      <c r="R2" t="str">
        <f t="shared" ref="R2:R65" si="3">MID($N2,FIND("/",$N2)+1,256)</f>
        <v>television</v>
      </c>
      <c r="S2" s="10">
        <f t="shared" ref="S2:S65" si="4">((($I2/60)/60)/24)+DATE(1970,1,1)+(-6/24)</f>
        <v>42207.875</v>
      </c>
      <c r="T2" s="10">
        <f t="shared" ref="T2:T65" si="5">((($J2/60)/60)/24)+DATE(1970,1,1)+(-6/24)</f>
        <v>42176.757071759261</v>
      </c>
      <c r="U2">
        <f t="shared" ref="U2:U65" si="6">YEAR(S2)</f>
        <v>2015</v>
      </c>
      <c r="V2" s="11">
        <f t="shared" ref="V2:V65" si="7">S2</f>
        <v>42207.875</v>
      </c>
      <c r="W2" s="15">
        <f>S2-T2</f>
        <v>31.117928240739275</v>
      </c>
    </row>
    <row r="3" spans="1:23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0.70122159284788099</v>
      </c>
      <c r="P3" s="7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0">
        <f t="shared" si="4"/>
        <v>42796.350497685184</v>
      </c>
      <c r="T3" s="10">
        <f t="shared" si="5"/>
        <v>42766.350497685184</v>
      </c>
      <c r="U3">
        <f t="shared" si="6"/>
        <v>2017</v>
      </c>
      <c r="V3" s="11">
        <f t="shared" si="7"/>
        <v>42796.350497685184</v>
      </c>
      <c r="W3" s="15">
        <f t="shared" ref="W3:W66" si="8">S3-T3</f>
        <v>30</v>
      </c>
    </row>
    <row r="4" spans="1:23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0.95238095238095233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42415.452349537038</v>
      </c>
      <c r="T4" s="10">
        <f t="shared" si="5"/>
        <v>42405.452349537038</v>
      </c>
      <c r="U4">
        <f t="shared" si="6"/>
        <v>2016</v>
      </c>
      <c r="V4" s="11">
        <f t="shared" si="7"/>
        <v>42415.452349537038</v>
      </c>
      <c r="W4" s="15">
        <f t="shared" si="8"/>
        <v>10</v>
      </c>
    </row>
    <row r="5" spans="1:23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0.9624639076034649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41858.265127314815</v>
      </c>
      <c r="T5" s="10">
        <f t="shared" si="5"/>
        <v>41828.265127314815</v>
      </c>
      <c r="U5">
        <f t="shared" si="6"/>
        <v>2014</v>
      </c>
      <c r="V5" s="11">
        <f t="shared" si="7"/>
        <v>41858.265127314815</v>
      </c>
      <c r="W5" s="15">
        <f t="shared" si="8"/>
        <v>30</v>
      </c>
    </row>
    <row r="6" spans="1:23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0.81306401696495034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42357.584247685183</v>
      </c>
      <c r="T6" s="10">
        <f t="shared" si="5"/>
        <v>42327.584247685183</v>
      </c>
      <c r="U6">
        <f t="shared" si="6"/>
        <v>2015</v>
      </c>
      <c r="V6" s="11">
        <f t="shared" si="7"/>
        <v>42357.584247685183</v>
      </c>
      <c r="W6" s="15">
        <f t="shared" si="8"/>
        <v>30</v>
      </c>
    </row>
    <row r="7" spans="1:23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0.91093394077448742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42579.982638888891</v>
      </c>
      <c r="T7" s="10">
        <f t="shared" si="5"/>
        <v>42563.682951388888</v>
      </c>
      <c r="U7">
        <f t="shared" si="6"/>
        <v>2016</v>
      </c>
      <c r="V7" s="11">
        <f t="shared" si="7"/>
        <v>42579.982638888891</v>
      </c>
      <c r="W7" s="15">
        <f t="shared" si="8"/>
        <v>16.299687500002619</v>
      </c>
    </row>
    <row r="8" spans="1:23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0.93907735649724144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41803.822337962964</v>
      </c>
      <c r="T8" s="10">
        <f t="shared" si="5"/>
        <v>41793.822337962964</v>
      </c>
      <c r="U8">
        <f t="shared" si="6"/>
        <v>2014</v>
      </c>
      <c r="V8" s="11">
        <f t="shared" si="7"/>
        <v>41803.822337962964</v>
      </c>
      <c r="W8" s="15">
        <f t="shared" si="8"/>
        <v>10</v>
      </c>
    </row>
    <row r="9" spans="1:23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0.98792535675082327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42555.797071759262</v>
      </c>
      <c r="T9" s="10">
        <f t="shared" si="5"/>
        <v>42515.797071759262</v>
      </c>
      <c r="U9">
        <f t="shared" si="6"/>
        <v>2016</v>
      </c>
      <c r="V9" s="11">
        <f t="shared" si="7"/>
        <v>42555.797071759262</v>
      </c>
      <c r="W9" s="15">
        <f t="shared" si="8"/>
        <v>40</v>
      </c>
    </row>
    <row r="10" spans="1:23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0.99956590280792346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42475.625</v>
      </c>
      <c r="T10" s="10">
        <f t="shared" si="5"/>
        <v>42468.69458333333</v>
      </c>
      <c r="U10">
        <f t="shared" si="6"/>
        <v>2016</v>
      </c>
      <c r="V10" s="11">
        <f t="shared" si="7"/>
        <v>42475.625</v>
      </c>
      <c r="W10" s="15">
        <f t="shared" si="8"/>
        <v>6.9304166666697711</v>
      </c>
    </row>
    <row r="11" spans="1:23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0.7936633914824045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42476.853518518517</v>
      </c>
      <c r="T11" s="10">
        <f t="shared" si="5"/>
        <v>42446.853518518517</v>
      </c>
      <c r="U11">
        <f t="shared" si="6"/>
        <v>2016</v>
      </c>
      <c r="V11" s="11">
        <f t="shared" si="7"/>
        <v>42476.853518518517</v>
      </c>
      <c r="W11" s="15">
        <f t="shared" si="8"/>
        <v>30</v>
      </c>
    </row>
    <row r="12" spans="1:23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0.99502487562189057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41814.818043981482</v>
      </c>
      <c r="T12" s="10">
        <f t="shared" si="5"/>
        <v>41779.818043981482</v>
      </c>
      <c r="U12">
        <f t="shared" si="6"/>
        <v>2014</v>
      </c>
      <c r="V12" s="11">
        <f t="shared" si="7"/>
        <v>41814.818043981482</v>
      </c>
      <c r="W12" s="15">
        <f t="shared" si="8"/>
        <v>35</v>
      </c>
    </row>
    <row r="13" spans="1:23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0.82987551867219922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42603.875</v>
      </c>
      <c r="T13" s="10">
        <f t="shared" si="5"/>
        <v>42572.528495370367</v>
      </c>
      <c r="U13">
        <f t="shared" si="6"/>
        <v>2016</v>
      </c>
      <c r="V13" s="11">
        <f t="shared" si="7"/>
        <v>42603.875</v>
      </c>
      <c r="W13" s="15">
        <f t="shared" si="8"/>
        <v>31.346504629633273</v>
      </c>
    </row>
    <row r="14" spans="1:23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0.60498507703476645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41835.875</v>
      </c>
      <c r="T14" s="10">
        <f t="shared" si="5"/>
        <v>41791.463252314818</v>
      </c>
      <c r="U14">
        <f t="shared" si="6"/>
        <v>2014</v>
      </c>
      <c r="V14" s="11">
        <f t="shared" si="7"/>
        <v>41835.875</v>
      </c>
      <c r="W14" s="15">
        <f t="shared" si="8"/>
        <v>44.41174768518249</v>
      </c>
    </row>
    <row r="15" spans="1:23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0.62511162707626367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42544.602083333331</v>
      </c>
      <c r="T15" s="10">
        <f t="shared" si="5"/>
        <v>42508.427187499998</v>
      </c>
      <c r="U15">
        <f t="shared" si="6"/>
        <v>2016</v>
      </c>
      <c r="V15" s="11">
        <f t="shared" si="7"/>
        <v>42544.602083333331</v>
      </c>
      <c r="W15" s="15">
        <f t="shared" si="8"/>
        <v>36.174895833333721</v>
      </c>
    </row>
    <row r="16" spans="1:23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0.99075297225891679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41833.332638888889</v>
      </c>
      <c r="T16" s="10">
        <f t="shared" si="5"/>
        <v>41807.77648148148</v>
      </c>
      <c r="U16">
        <f t="shared" si="6"/>
        <v>2014</v>
      </c>
      <c r="V16" s="11">
        <f t="shared" si="7"/>
        <v>41833.332638888889</v>
      </c>
      <c r="W16" s="15">
        <f t="shared" si="8"/>
        <v>25.556157407409046</v>
      </c>
    </row>
    <row r="17" spans="1:23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0.93808630393996251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42274.593055555553</v>
      </c>
      <c r="T17" s="10">
        <f t="shared" si="5"/>
        <v>42256.141875000001</v>
      </c>
      <c r="U17">
        <f t="shared" si="6"/>
        <v>2015</v>
      </c>
      <c r="V17" s="11">
        <f t="shared" si="7"/>
        <v>42274.593055555553</v>
      </c>
      <c r="W17" s="15">
        <f t="shared" si="8"/>
        <v>18.451180555552128</v>
      </c>
    </row>
    <row r="18" spans="1:23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0.99758915953113314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41805.979166666664</v>
      </c>
      <c r="T18" s="10">
        <f t="shared" si="5"/>
        <v>41760.546423611115</v>
      </c>
      <c r="U18">
        <f t="shared" si="6"/>
        <v>2014</v>
      </c>
      <c r="V18" s="11">
        <f t="shared" si="7"/>
        <v>41805.979166666664</v>
      </c>
      <c r="W18" s="15">
        <f t="shared" si="8"/>
        <v>45.432743055549508</v>
      </c>
    </row>
    <row r="19" spans="1:23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0.99337748344370858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41947.523402777777</v>
      </c>
      <c r="T19" s="10">
        <f t="shared" si="5"/>
        <v>41917.481736111113</v>
      </c>
      <c r="U19">
        <f t="shared" si="6"/>
        <v>2014</v>
      </c>
      <c r="V19" s="11">
        <f t="shared" si="7"/>
        <v>41947.523402777777</v>
      </c>
      <c r="W19" s="15">
        <f t="shared" si="8"/>
        <v>30.041666666664241</v>
      </c>
    </row>
    <row r="20" spans="1:23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0.94054707861374642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41899.292314814818</v>
      </c>
      <c r="T20" s="10">
        <f t="shared" si="5"/>
        <v>41869.292314814818</v>
      </c>
      <c r="U20">
        <f t="shared" si="6"/>
        <v>2014</v>
      </c>
      <c r="V20" s="11">
        <f t="shared" si="7"/>
        <v>41899.292314814818</v>
      </c>
      <c r="W20" s="15">
        <f t="shared" si="8"/>
        <v>30</v>
      </c>
    </row>
    <row r="21" spans="1:23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0.68825910931174084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42205.566365740742</v>
      </c>
      <c r="T21" s="10">
        <f t="shared" si="5"/>
        <v>42175.566365740742</v>
      </c>
      <c r="U21">
        <f t="shared" si="6"/>
        <v>2015</v>
      </c>
      <c r="V21" s="11">
        <f t="shared" si="7"/>
        <v>42205.566365740742</v>
      </c>
      <c r="W21" s="15">
        <f t="shared" si="8"/>
        <v>30</v>
      </c>
    </row>
    <row r="22" spans="1:23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0.99800399201596801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42260.508240740746</v>
      </c>
      <c r="T22" s="10">
        <f t="shared" si="5"/>
        <v>42200.508240740746</v>
      </c>
      <c r="U22">
        <f t="shared" si="6"/>
        <v>2015</v>
      </c>
      <c r="V22" s="11">
        <f t="shared" si="7"/>
        <v>42260.508240740746</v>
      </c>
      <c r="W22" s="15">
        <f t="shared" si="8"/>
        <v>60</v>
      </c>
    </row>
    <row r="23" spans="1:23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0.9162951956414066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41908.377187500002</v>
      </c>
      <c r="T23" s="10">
        <f t="shared" si="5"/>
        <v>41878.377187500002</v>
      </c>
      <c r="U23">
        <f t="shared" si="6"/>
        <v>2014</v>
      </c>
      <c r="V23" s="11">
        <f t="shared" si="7"/>
        <v>41908.377187500002</v>
      </c>
      <c r="W23" s="15">
        <f t="shared" si="8"/>
        <v>30</v>
      </c>
    </row>
    <row r="24" spans="1:23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0.85365853658536583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42005.082638888889</v>
      </c>
      <c r="T24" s="10">
        <f t="shared" si="5"/>
        <v>41989.66134259259</v>
      </c>
      <c r="U24">
        <f t="shared" si="6"/>
        <v>2015</v>
      </c>
      <c r="V24" s="11">
        <f t="shared" si="7"/>
        <v>42005.082638888889</v>
      </c>
      <c r="W24" s="15">
        <f t="shared" si="8"/>
        <v>15.421296296299261</v>
      </c>
    </row>
    <row r="25" spans="1:23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0.84388185654008441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42124.388888888891</v>
      </c>
      <c r="T25" s="10">
        <f t="shared" si="5"/>
        <v>42097.528946759259</v>
      </c>
      <c r="U25">
        <f t="shared" si="6"/>
        <v>2015</v>
      </c>
      <c r="V25" s="11">
        <f t="shared" si="7"/>
        <v>42124.388888888891</v>
      </c>
      <c r="W25" s="15">
        <f t="shared" si="8"/>
        <v>26.859942129631236</v>
      </c>
    </row>
    <row r="26" spans="1:23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0.91905272447928432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42262.568750000006</v>
      </c>
      <c r="T26" s="10">
        <f t="shared" si="5"/>
        <v>42229.570173611108</v>
      </c>
      <c r="U26">
        <f t="shared" si="6"/>
        <v>2015</v>
      </c>
      <c r="V26" s="11">
        <f t="shared" si="7"/>
        <v>42262.568750000006</v>
      </c>
      <c r="W26" s="15">
        <f t="shared" si="8"/>
        <v>32.998576388898073</v>
      </c>
    </row>
    <row r="27" spans="1:23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0.75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42377.775011574078</v>
      </c>
      <c r="T27" s="10">
        <f t="shared" si="5"/>
        <v>42317.775011574078</v>
      </c>
      <c r="U27">
        <f t="shared" si="6"/>
        <v>2016</v>
      </c>
      <c r="V27" s="11">
        <f t="shared" si="7"/>
        <v>42377.775011574078</v>
      </c>
      <c r="W27" s="15">
        <f t="shared" si="8"/>
        <v>60</v>
      </c>
    </row>
    <row r="28" spans="1:23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0.64432989690721654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41868.265555555554</v>
      </c>
      <c r="T28" s="10">
        <f t="shared" si="5"/>
        <v>41828.265555555554</v>
      </c>
      <c r="U28">
        <f t="shared" si="6"/>
        <v>2014</v>
      </c>
      <c r="V28" s="11">
        <f t="shared" si="7"/>
        <v>41868.265555555554</v>
      </c>
      <c r="W28" s="15">
        <f t="shared" si="8"/>
        <v>40</v>
      </c>
    </row>
    <row r="29" spans="1:23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0.89505482210785414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41958.956400462965</v>
      </c>
      <c r="T29" s="10">
        <f t="shared" si="5"/>
        <v>41928.914733796293</v>
      </c>
      <c r="U29">
        <f t="shared" si="6"/>
        <v>2014</v>
      </c>
      <c r="V29" s="11">
        <f t="shared" si="7"/>
        <v>41958.956400462965</v>
      </c>
      <c r="W29" s="15">
        <f t="shared" si="8"/>
        <v>30.041666666671517</v>
      </c>
    </row>
    <row r="30" spans="1:23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0.99651220727453915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42354.71393518518</v>
      </c>
      <c r="T30" s="10">
        <f t="shared" si="5"/>
        <v>42324.71393518518</v>
      </c>
      <c r="U30">
        <f t="shared" si="6"/>
        <v>2015</v>
      </c>
      <c r="V30" s="11">
        <f t="shared" si="7"/>
        <v>42354.71393518518</v>
      </c>
      <c r="W30" s="15">
        <f t="shared" si="8"/>
        <v>30</v>
      </c>
    </row>
    <row r="31" spans="1:23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0.81081081081081086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41842.42324074074</v>
      </c>
      <c r="T31" s="10">
        <f t="shared" si="5"/>
        <v>41812.42324074074</v>
      </c>
      <c r="U31">
        <f t="shared" si="6"/>
        <v>2014</v>
      </c>
      <c r="V31" s="11">
        <f t="shared" si="7"/>
        <v>41842.42324074074</v>
      </c>
      <c r="W31" s="15">
        <f t="shared" si="8"/>
        <v>30</v>
      </c>
    </row>
    <row r="32" spans="1:23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0.98716926744636591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41872.042997685188</v>
      </c>
      <c r="T32" s="10">
        <f t="shared" si="5"/>
        <v>41842.042997685188</v>
      </c>
      <c r="U32">
        <f t="shared" si="6"/>
        <v>2014</v>
      </c>
      <c r="V32" s="11">
        <f t="shared" si="7"/>
        <v>41872.042997685188</v>
      </c>
      <c r="W32" s="15">
        <f t="shared" si="8"/>
        <v>30</v>
      </c>
    </row>
    <row r="33" spans="1:23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42394.54206018518</v>
      </c>
      <c r="T33" s="10">
        <f t="shared" si="5"/>
        <v>42376.54206018518</v>
      </c>
      <c r="U33">
        <f t="shared" si="6"/>
        <v>2016</v>
      </c>
      <c r="V33" s="11">
        <f t="shared" si="7"/>
        <v>42394.54206018518</v>
      </c>
      <c r="W33" s="15">
        <f t="shared" si="8"/>
        <v>18</v>
      </c>
    </row>
    <row r="34" spans="1:23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0.99754558204768584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42502.915972222225</v>
      </c>
      <c r="T34" s="10">
        <f t="shared" si="5"/>
        <v>42461.377511574072</v>
      </c>
      <c r="U34">
        <f t="shared" si="6"/>
        <v>2016</v>
      </c>
      <c r="V34" s="11">
        <f t="shared" si="7"/>
        <v>42502.915972222225</v>
      </c>
      <c r="W34" s="15">
        <f t="shared" si="8"/>
        <v>41.538460648152977</v>
      </c>
    </row>
    <row r="35" spans="1:23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0.97947761194029848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42316.452557870376</v>
      </c>
      <c r="T35" s="10">
        <f t="shared" si="5"/>
        <v>42286.410891203705</v>
      </c>
      <c r="U35">
        <f t="shared" si="6"/>
        <v>2015</v>
      </c>
      <c r="V35" s="11">
        <f t="shared" si="7"/>
        <v>42316.452557870376</v>
      </c>
      <c r="W35" s="15">
        <f t="shared" si="8"/>
        <v>30.041666666671517</v>
      </c>
    </row>
    <row r="36" spans="1:23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0.76650943396226412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41856.071770833332</v>
      </c>
      <c r="T36" s="10">
        <f t="shared" si="5"/>
        <v>41841.071770833332</v>
      </c>
      <c r="U36">
        <f t="shared" si="6"/>
        <v>2014</v>
      </c>
      <c r="V36" s="11">
        <f t="shared" si="7"/>
        <v>41856.071770833332</v>
      </c>
      <c r="W36" s="15">
        <f t="shared" si="8"/>
        <v>15</v>
      </c>
    </row>
    <row r="37" spans="1:23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0.60060060060060061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42121.75</v>
      </c>
      <c r="T37" s="10">
        <f t="shared" si="5"/>
        <v>42098.041828703703</v>
      </c>
      <c r="U37">
        <f t="shared" si="6"/>
        <v>2015</v>
      </c>
      <c r="V37" s="11">
        <f t="shared" si="7"/>
        <v>42121.75</v>
      </c>
      <c r="W37" s="15">
        <f t="shared" si="8"/>
        <v>23.708171296297223</v>
      </c>
    </row>
    <row r="38" spans="1:23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0.70348223707351387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42098.015335648146</v>
      </c>
      <c r="T38" s="10">
        <f t="shared" si="5"/>
        <v>42068.057002314818</v>
      </c>
      <c r="U38">
        <f t="shared" si="6"/>
        <v>2015</v>
      </c>
      <c r="V38" s="11">
        <f t="shared" si="7"/>
        <v>42098.015335648146</v>
      </c>
      <c r="W38" s="15">
        <f t="shared" si="8"/>
        <v>29.958333333328483</v>
      </c>
    </row>
    <row r="39" spans="1:23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0.54513467304309038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42062.443043981482</v>
      </c>
      <c r="T39" s="10">
        <f t="shared" si="5"/>
        <v>42032.443043981482</v>
      </c>
      <c r="U39">
        <f t="shared" si="6"/>
        <v>2015</v>
      </c>
      <c r="V39" s="11">
        <f t="shared" si="7"/>
        <v>42062.443043981482</v>
      </c>
      <c r="W39" s="15">
        <f t="shared" si="8"/>
        <v>30</v>
      </c>
    </row>
    <row r="40" spans="1:23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0.90876045074518352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41404.807222222218</v>
      </c>
      <c r="T40" s="10">
        <f t="shared" si="5"/>
        <v>41374.807222222218</v>
      </c>
      <c r="U40">
        <f t="shared" si="6"/>
        <v>2013</v>
      </c>
      <c r="V40" s="11">
        <f t="shared" si="7"/>
        <v>41404.807222222218</v>
      </c>
      <c r="W40" s="15">
        <f t="shared" si="8"/>
        <v>30</v>
      </c>
    </row>
    <row r="41" spans="1:23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0.76347533974652615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41784.707638888889</v>
      </c>
      <c r="T41" s="10">
        <f t="shared" si="5"/>
        <v>41753.797083333331</v>
      </c>
      <c r="U41">
        <f t="shared" si="6"/>
        <v>2014</v>
      </c>
      <c r="V41" s="11">
        <f t="shared" si="7"/>
        <v>41784.707638888889</v>
      </c>
      <c r="W41" s="15">
        <f t="shared" si="8"/>
        <v>30.910555555557949</v>
      </c>
    </row>
    <row r="42" spans="1:23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0.98667982239763197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41808.916666666664</v>
      </c>
      <c r="T42" s="10">
        <f t="shared" si="5"/>
        <v>41788.96398148148</v>
      </c>
      <c r="U42">
        <f t="shared" si="6"/>
        <v>2014</v>
      </c>
      <c r="V42" s="11">
        <f t="shared" si="7"/>
        <v>41808.916666666664</v>
      </c>
      <c r="W42" s="15">
        <f t="shared" si="8"/>
        <v>19.952685185184237</v>
      </c>
    </row>
    <row r="43" spans="1:23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41917.318912037037</v>
      </c>
      <c r="T43" s="10">
        <f t="shared" si="5"/>
        <v>41887.318912037037</v>
      </c>
      <c r="U43">
        <f t="shared" si="6"/>
        <v>2014</v>
      </c>
      <c r="V43" s="11">
        <f t="shared" si="7"/>
        <v>41917.318912037037</v>
      </c>
      <c r="W43" s="15">
        <f t="shared" si="8"/>
        <v>30</v>
      </c>
    </row>
    <row r="44" spans="1:23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0.70493454179254789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42001.389189814814</v>
      </c>
      <c r="T44" s="10">
        <f t="shared" si="5"/>
        <v>41971.389189814814</v>
      </c>
      <c r="U44">
        <f t="shared" si="6"/>
        <v>2014</v>
      </c>
      <c r="V44" s="11">
        <f t="shared" si="7"/>
        <v>42001.389189814814</v>
      </c>
      <c r="W44" s="15">
        <f t="shared" si="8"/>
        <v>30</v>
      </c>
    </row>
    <row r="45" spans="1:23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0.32398107950495691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41832.75</v>
      </c>
      <c r="T45" s="10">
        <f t="shared" si="5"/>
        <v>41802.540347222224</v>
      </c>
      <c r="U45">
        <f t="shared" si="6"/>
        <v>2014</v>
      </c>
      <c r="V45" s="11">
        <f t="shared" si="7"/>
        <v>41832.75</v>
      </c>
      <c r="W45" s="15">
        <f t="shared" si="8"/>
        <v>30.209652777775773</v>
      </c>
    </row>
    <row r="46" spans="1:23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41918.848807870374</v>
      </c>
      <c r="T46" s="10">
        <f t="shared" si="5"/>
        <v>41873.848807870374</v>
      </c>
      <c r="U46">
        <f t="shared" si="6"/>
        <v>2014</v>
      </c>
      <c r="V46" s="11">
        <f t="shared" si="7"/>
        <v>41918.848807870374</v>
      </c>
      <c r="W46" s="15">
        <f t="shared" si="8"/>
        <v>45</v>
      </c>
    </row>
    <row r="47" spans="1:23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0.83333333333333337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42487.373923611114</v>
      </c>
      <c r="T47" s="10">
        <f t="shared" si="5"/>
        <v>42457.373923611114</v>
      </c>
      <c r="U47">
        <f t="shared" si="6"/>
        <v>2016</v>
      </c>
      <c r="V47" s="11">
        <f t="shared" si="7"/>
        <v>42487.373923611114</v>
      </c>
      <c r="W47" s="15">
        <f t="shared" si="8"/>
        <v>30</v>
      </c>
    </row>
    <row r="48" spans="1:23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0.96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42353.714976851858</v>
      </c>
      <c r="T48" s="10">
        <f t="shared" si="5"/>
        <v>42323.714976851858</v>
      </c>
      <c r="U48">
        <f t="shared" si="6"/>
        <v>2015</v>
      </c>
      <c r="V48" s="11">
        <f t="shared" si="7"/>
        <v>42353.714976851858</v>
      </c>
      <c r="W48" s="15">
        <f t="shared" si="8"/>
        <v>30</v>
      </c>
    </row>
    <row r="49" spans="1:23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0.92927302970885872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41992.611192129625</v>
      </c>
      <c r="T49" s="10">
        <f t="shared" si="5"/>
        <v>41932.569525462961</v>
      </c>
      <c r="U49">
        <f t="shared" si="6"/>
        <v>2014</v>
      </c>
      <c r="V49" s="11">
        <f t="shared" si="7"/>
        <v>41992.611192129625</v>
      </c>
      <c r="W49" s="15">
        <f t="shared" si="8"/>
        <v>60.041666666664241</v>
      </c>
    </row>
    <row r="50" spans="1:23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0.92635479388605835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42064.25</v>
      </c>
      <c r="T50" s="10">
        <f t="shared" si="5"/>
        <v>42033.266898148147</v>
      </c>
      <c r="U50">
        <f t="shared" si="6"/>
        <v>2015</v>
      </c>
      <c r="V50" s="11">
        <f t="shared" si="7"/>
        <v>42064.25</v>
      </c>
      <c r="W50" s="15">
        <f t="shared" si="8"/>
        <v>30.983101851852552</v>
      </c>
    </row>
    <row r="51" spans="1:23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42300.926446759258</v>
      </c>
      <c r="T51" s="10">
        <f t="shared" si="5"/>
        <v>42270.926446759258</v>
      </c>
      <c r="U51">
        <f t="shared" si="6"/>
        <v>2015</v>
      </c>
      <c r="V51" s="11">
        <f t="shared" si="7"/>
        <v>42300.926446759258</v>
      </c>
      <c r="W51" s="15">
        <f t="shared" si="8"/>
        <v>30</v>
      </c>
    </row>
    <row r="52" spans="1:23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42034.458333333328</v>
      </c>
      <c r="T52" s="10">
        <f t="shared" si="5"/>
        <v>41995.502986111111</v>
      </c>
      <c r="U52">
        <f t="shared" si="6"/>
        <v>2015</v>
      </c>
      <c r="V52" s="11">
        <f t="shared" si="7"/>
        <v>42034.458333333328</v>
      </c>
      <c r="W52" s="15">
        <f t="shared" si="8"/>
        <v>38.955347222217824</v>
      </c>
    </row>
    <row r="53" spans="1:23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0.78113904274960944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42226.678668981483</v>
      </c>
      <c r="T53" s="10">
        <f t="shared" si="5"/>
        <v>42196.678668981483</v>
      </c>
      <c r="U53">
        <f t="shared" si="6"/>
        <v>2015</v>
      </c>
      <c r="V53" s="11">
        <f t="shared" si="7"/>
        <v>42226.678668981483</v>
      </c>
      <c r="W53" s="15">
        <f t="shared" si="8"/>
        <v>30</v>
      </c>
    </row>
    <row r="54" spans="1:23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0.86051114361930992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41837.451921296299</v>
      </c>
      <c r="T54" s="10">
        <f t="shared" si="5"/>
        <v>41807.451921296299</v>
      </c>
      <c r="U54">
        <f t="shared" si="6"/>
        <v>2014</v>
      </c>
      <c r="V54" s="11">
        <f t="shared" si="7"/>
        <v>41837.451921296299</v>
      </c>
      <c r="W54" s="15">
        <f t="shared" si="8"/>
        <v>30</v>
      </c>
    </row>
    <row r="55" spans="1:23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0.91213134691395559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41733.666666666664</v>
      </c>
      <c r="T55" s="10">
        <f t="shared" si="5"/>
        <v>41719.299131944441</v>
      </c>
      <c r="U55">
        <f t="shared" si="6"/>
        <v>2014</v>
      </c>
      <c r="V55" s="11">
        <f t="shared" si="7"/>
        <v>41733.666666666664</v>
      </c>
      <c r="W55" s="15">
        <f t="shared" si="8"/>
        <v>14.367534722223354</v>
      </c>
    </row>
    <row r="56" spans="1:23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0.99009900990099009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42363.463206018518</v>
      </c>
      <c r="T56" s="10">
        <f t="shared" si="5"/>
        <v>42333.463206018518</v>
      </c>
      <c r="U56">
        <f t="shared" si="6"/>
        <v>2015</v>
      </c>
      <c r="V56" s="11">
        <f t="shared" si="7"/>
        <v>42363.463206018518</v>
      </c>
      <c r="W56" s="15">
        <f t="shared" si="8"/>
        <v>30</v>
      </c>
    </row>
    <row r="57" spans="1:23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0.77547339945897209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42517.718935185185</v>
      </c>
      <c r="T57" s="10">
        <f t="shared" si="5"/>
        <v>42496.718935185185</v>
      </c>
      <c r="U57">
        <f t="shared" si="6"/>
        <v>2016</v>
      </c>
      <c r="V57" s="11">
        <f t="shared" si="7"/>
        <v>42517.718935185185</v>
      </c>
      <c r="W57" s="15">
        <f t="shared" si="8"/>
        <v>21</v>
      </c>
    </row>
    <row r="58" spans="1:23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0.93229227362778233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42163.416666666672</v>
      </c>
      <c r="T58" s="10">
        <f t="shared" si="5"/>
        <v>42149.298888888887</v>
      </c>
      <c r="U58">
        <f t="shared" si="6"/>
        <v>2015</v>
      </c>
      <c r="V58" s="11">
        <f t="shared" si="7"/>
        <v>42163.416666666672</v>
      </c>
      <c r="W58" s="15">
        <f t="shared" si="8"/>
        <v>14.117777777784795</v>
      </c>
    </row>
    <row r="59" spans="1:23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0.98135426889106969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42119.58289351852</v>
      </c>
      <c r="T59" s="10">
        <f t="shared" si="5"/>
        <v>42089.58289351852</v>
      </c>
      <c r="U59">
        <f t="shared" si="6"/>
        <v>2015</v>
      </c>
      <c r="V59" s="11">
        <f t="shared" si="7"/>
        <v>42119.58289351852</v>
      </c>
      <c r="W59" s="15">
        <f t="shared" si="8"/>
        <v>30</v>
      </c>
    </row>
    <row r="60" spans="1:23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0.97172286463900492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41962.536712962959</v>
      </c>
      <c r="T60" s="10">
        <f t="shared" si="5"/>
        <v>41932.495046296295</v>
      </c>
      <c r="U60">
        <f t="shared" si="6"/>
        <v>2014</v>
      </c>
      <c r="V60" s="11">
        <f t="shared" si="7"/>
        <v>41962.536712962959</v>
      </c>
      <c r="W60" s="15">
        <f t="shared" si="8"/>
        <v>30.041666666664241</v>
      </c>
    </row>
    <row r="61" spans="1:23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0.99874457806537187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42261.625</v>
      </c>
      <c r="T61" s="10">
        <f t="shared" si="5"/>
        <v>42229.98583333334</v>
      </c>
      <c r="U61">
        <f t="shared" si="6"/>
        <v>2015</v>
      </c>
      <c r="V61" s="11">
        <f t="shared" si="7"/>
        <v>42261.625</v>
      </c>
      <c r="W61" s="15">
        <f t="shared" si="8"/>
        <v>31.639166666660458</v>
      </c>
    </row>
    <row r="62" spans="1:23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0.96808961498000357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41720.75</v>
      </c>
      <c r="T62" s="10">
        <f t="shared" si="5"/>
        <v>41701.651817129627</v>
      </c>
      <c r="U62">
        <f t="shared" si="6"/>
        <v>2014</v>
      </c>
      <c r="V62" s="11">
        <f t="shared" si="7"/>
        <v>41720.75</v>
      </c>
      <c r="W62" s="15">
        <f t="shared" si="8"/>
        <v>19.098182870373421</v>
      </c>
    </row>
    <row r="63" spans="1:23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0.67430883344571813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41431.564317129632</v>
      </c>
      <c r="T63" s="10">
        <f t="shared" si="5"/>
        <v>41409.564317129632</v>
      </c>
      <c r="U63">
        <f t="shared" si="6"/>
        <v>2013</v>
      </c>
      <c r="V63" s="11">
        <f t="shared" si="7"/>
        <v>41431.564317129632</v>
      </c>
      <c r="W63" s="15">
        <f t="shared" si="8"/>
        <v>22</v>
      </c>
    </row>
    <row r="64" spans="1:23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0.64627315812149932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41336.549513888887</v>
      </c>
      <c r="T64" s="10">
        <f t="shared" si="5"/>
        <v>41311.549513888887</v>
      </c>
      <c r="U64">
        <f t="shared" si="6"/>
        <v>2013</v>
      </c>
      <c r="V64" s="11">
        <f t="shared" si="7"/>
        <v>41336.549513888887</v>
      </c>
      <c r="W64" s="15">
        <f t="shared" si="8"/>
        <v>25</v>
      </c>
    </row>
    <row r="65" spans="1:23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0.88091368367270539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41635.957638888889</v>
      </c>
      <c r="T65" s="10">
        <f t="shared" si="5"/>
        <v>41612.662187499998</v>
      </c>
      <c r="U65">
        <f t="shared" si="6"/>
        <v>2013</v>
      </c>
      <c r="V65" s="11">
        <f t="shared" si="7"/>
        <v>41635.957638888889</v>
      </c>
      <c r="W65" s="15">
        <f t="shared" si="8"/>
        <v>23.295451388890797</v>
      </c>
    </row>
    <row r="66" spans="1:23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9">$D66/$E66</f>
        <v>0.57692307692307687</v>
      </c>
      <c r="P66" s="7">
        <f t="shared" ref="P66:P129" si="10">$E66/$L66</f>
        <v>86.666666666666671</v>
      </c>
      <c r="Q66" t="str">
        <f t="shared" ref="Q66:Q129" si="11">LEFT($N66,SEARCH("/",$N66,1)-1)</f>
        <v>film &amp; video</v>
      </c>
      <c r="R66" t="str">
        <f t="shared" ref="R66:R129" si="12">MID($N66,FIND("/",$N66)+1,256)</f>
        <v>shorts</v>
      </c>
      <c r="S66" s="10">
        <f t="shared" ref="S66:S129" si="13">((($I66/60)/60)/24)+DATE(1970,1,1)+(-6/24)</f>
        <v>41462.76829861111</v>
      </c>
      <c r="T66" s="10">
        <f t="shared" ref="T66:T129" si="14">((($J66/60)/60)/24)+DATE(1970,1,1)+(-6/24)</f>
        <v>41432.76829861111</v>
      </c>
      <c r="U66">
        <f t="shared" ref="U66:U129" si="15">YEAR(S66)</f>
        <v>2013</v>
      </c>
      <c r="V66" s="11">
        <f t="shared" ref="V66:V129" si="16">S66</f>
        <v>41462.76829861111</v>
      </c>
      <c r="W66" s="15">
        <f t="shared" si="8"/>
        <v>30</v>
      </c>
    </row>
    <row r="67" spans="1:23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9"/>
        <v>0.92998538594393521</v>
      </c>
      <c r="P67" s="7">
        <f t="shared" si="10"/>
        <v>132.05263157894737</v>
      </c>
      <c r="Q67" t="str">
        <f t="shared" si="11"/>
        <v>film &amp; video</v>
      </c>
      <c r="R67" t="str">
        <f t="shared" si="12"/>
        <v>shorts</v>
      </c>
      <c r="S67" s="10">
        <f t="shared" si="13"/>
        <v>41861.999305555553</v>
      </c>
      <c r="T67" s="10">
        <f t="shared" si="14"/>
        <v>41835.571226851855</v>
      </c>
      <c r="U67">
        <f t="shared" si="15"/>
        <v>2014</v>
      </c>
      <c r="V67" s="11">
        <f t="shared" si="16"/>
        <v>41861.999305555553</v>
      </c>
      <c r="W67" s="15">
        <f t="shared" ref="W67:W130" si="17">S67-T67</f>
        <v>26.428078703698702</v>
      </c>
    </row>
    <row r="68" spans="1:23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9"/>
        <v>0.84317032040472173</v>
      </c>
      <c r="P68" s="7">
        <f t="shared" si="10"/>
        <v>91.230769230769226</v>
      </c>
      <c r="Q68" t="str">
        <f t="shared" si="11"/>
        <v>film &amp; video</v>
      </c>
      <c r="R68" t="str">
        <f t="shared" si="12"/>
        <v>shorts</v>
      </c>
      <c r="S68" s="10">
        <f t="shared" si="13"/>
        <v>42569.599768518514</v>
      </c>
      <c r="T68" s="10">
        <f t="shared" si="14"/>
        <v>42539.599768518514</v>
      </c>
      <c r="U68">
        <f t="shared" si="15"/>
        <v>2016</v>
      </c>
      <c r="V68" s="11">
        <f t="shared" si="16"/>
        <v>42569.599768518514</v>
      </c>
      <c r="W68" s="15">
        <f t="shared" si="17"/>
        <v>30</v>
      </c>
    </row>
    <row r="69" spans="1:23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0.86021505376344087</v>
      </c>
      <c r="P69" s="7">
        <f t="shared" si="10"/>
        <v>116.25</v>
      </c>
      <c r="Q69" t="str">
        <f t="shared" si="11"/>
        <v>film &amp; video</v>
      </c>
      <c r="R69" t="str">
        <f t="shared" si="12"/>
        <v>shorts</v>
      </c>
      <c r="S69" s="10">
        <f t="shared" si="13"/>
        <v>41105.333379629628</v>
      </c>
      <c r="T69" s="10">
        <f t="shared" si="14"/>
        <v>41075.333379629628</v>
      </c>
      <c r="U69">
        <f t="shared" si="15"/>
        <v>2012</v>
      </c>
      <c r="V69" s="11">
        <f t="shared" si="16"/>
        <v>41105.333379629628</v>
      </c>
      <c r="W69" s="15">
        <f t="shared" si="17"/>
        <v>30</v>
      </c>
    </row>
    <row r="70" spans="1:23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0.78636959370904325</v>
      </c>
      <c r="P70" s="7">
        <f t="shared" si="10"/>
        <v>21.194444444444443</v>
      </c>
      <c r="Q70" t="str">
        <f t="shared" si="11"/>
        <v>film &amp; video</v>
      </c>
      <c r="R70" t="str">
        <f t="shared" si="12"/>
        <v>shorts</v>
      </c>
      <c r="S70" s="10">
        <f t="shared" si="13"/>
        <v>41693.319340277776</v>
      </c>
      <c r="T70" s="10">
        <f t="shared" si="14"/>
        <v>41663.319340277776</v>
      </c>
      <c r="U70">
        <f t="shared" si="15"/>
        <v>2014</v>
      </c>
      <c r="V70" s="11">
        <f t="shared" si="16"/>
        <v>41693.319340277776</v>
      </c>
      <c r="W70" s="15">
        <f t="shared" si="17"/>
        <v>30</v>
      </c>
    </row>
    <row r="71" spans="1:23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0.90136945060630624</v>
      </c>
      <c r="P71" s="7">
        <f t="shared" si="10"/>
        <v>62.327134831460668</v>
      </c>
      <c r="Q71" t="str">
        <f t="shared" si="11"/>
        <v>film &amp; video</v>
      </c>
      <c r="R71" t="str">
        <f t="shared" si="12"/>
        <v>shorts</v>
      </c>
      <c r="S71" s="10">
        <f t="shared" si="13"/>
        <v>40818.040972222225</v>
      </c>
      <c r="T71" s="10">
        <f t="shared" si="14"/>
        <v>40785.937789351854</v>
      </c>
      <c r="U71">
        <f t="shared" si="15"/>
        <v>2011</v>
      </c>
      <c r="V71" s="11">
        <f t="shared" si="16"/>
        <v>40818.040972222225</v>
      </c>
      <c r="W71" s="15">
        <f t="shared" si="17"/>
        <v>32.103182870370802</v>
      </c>
    </row>
    <row r="72" spans="1:23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0.78616352201257866</v>
      </c>
      <c r="P72" s="7">
        <f t="shared" si="10"/>
        <v>37.411764705882355</v>
      </c>
      <c r="Q72" t="str">
        <f t="shared" si="11"/>
        <v>film &amp; video</v>
      </c>
      <c r="R72" t="str">
        <f t="shared" si="12"/>
        <v>shorts</v>
      </c>
      <c r="S72" s="10">
        <f t="shared" si="13"/>
        <v>40790.646354166667</v>
      </c>
      <c r="T72" s="10">
        <f t="shared" si="14"/>
        <v>40730.646354166667</v>
      </c>
      <c r="U72">
        <f t="shared" si="15"/>
        <v>2011</v>
      </c>
      <c r="V72" s="11">
        <f t="shared" si="16"/>
        <v>40790.646354166667</v>
      </c>
      <c r="W72" s="15">
        <f t="shared" si="17"/>
        <v>60</v>
      </c>
    </row>
    <row r="73" spans="1:23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0.80681308830121024</v>
      </c>
      <c r="P73" s="7">
        <f t="shared" si="10"/>
        <v>69.71875</v>
      </c>
      <c r="Q73" t="str">
        <f t="shared" si="11"/>
        <v>film &amp; video</v>
      </c>
      <c r="R73" t="str">
        <f t="shared" si="12"/>
        <v>shorts</v>
      </c>
      <c r="S73" s="10">
        <f t="shared" si="13"/>
        <v>41057.021493055552</v>
      </c>
      <c r="T73" s="10">
        <f t="shared" si="14"/>
        <v>40997.021493055552</v>
      </c>
      <c r="U73">
        <f t="shared" si="15"/>
        <v>2012</v>
      </c>
      <c r="V73" s="11">
        <f t="shared" si="16"/>
        <v>41057.021493055552</v>
      </c>
      <c r="W73" s="15">
        <f t="shared" si="17"/>
        <v>60</v>
      </c>
    </row>
    <row r="74" spans="1:23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0.92243186582809222</v>
      </c>
      <c r="P74" s="7">
        <f t="shared" si="10"/>
        <v>58.170731707317074</v>
      </c>
      <c r="Q74" t="str">
        <f t="shared" si="11"/>
        <v>film &amp; video</v>
      </c>
      <c r="R74" t="str">
        <f t="shared" si="12"/>
        <v>shorts</v>
      </c>
      <c r="S74" s="10">
        <f t="shared" si="13"/>
        <v>41227.75</v>
      </c>
      <c r="T74" s="10">
        <f t="shared" si="14"/>
        <v>41207.760196759256</v>
      </c>
      <c r="U74">
        <f t="shared" si="15"/>
        <v>2012</v>
      </c>
      <c r="V74" s="11">
        <f t="shared" si="16"/>
        <v>41227.75</v>
      </c>
      <c r="W74" s="15">
        <f t="shared" si="17"/>
        <v>19.98980324074364</v>
      </c>
    </row>
    <row r="75" spans="1:23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</v>
      </c>
      <c r="P75" s="7">
        <f t="shared" si="10"/>
        <v>50</v>
      </c>
      <c r="Q75" t="str">
        <f t="shared" si="11"/>
        <v>film &amp; video</v>
      </c>
      <c r="R75" t="str">
        <f t="shared" si="12"/>
        <v>shorts</v>
      </c>
      <c r="S75" s="10">
        <f t="shared" si="13"/>
        <v>40665.915972222225</v>
      </c>
      <c r="T75" s="10">
        <f t="shared" si="14"/>
        <v>40587.50675925926</v>
      </c>
      <c r="U75">
        <f t="shared" si="15"/>
        <v>2011</v>
      </c>
      <c r="V75" s="11">
        <f t="shared" si="16"/>
        <v>40665.915972222225</v>
      </c>
      <c r="W75" s="15">
        <f t="shared" si="17"/>
        <v>78.409212962964375</v>
      </c>
    </row>
    <row r="76" spans="1:23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0.88548861261644185</v>
      </c>
      <c r="P76" s="7">
        <f t="shared" si="10"/>
        <v>19.471034482758618</v>
      </c>
      <c r="Q76" t="str">
        <f t="shared" si="11"/>
        <v>film &amp; video</v>
      </c>
      <c r="R76" t="str">
        <f t="shared" si="12"/>
        <v>shorts</v>
      </c>
      <c r="S76" s="10">
        <f t="shared" si="13"/>
        <v>42390.237210648149</v>
      </c>
      <c r="T76" s="10">
        <f t="shared" si="14"/>
        <v>42360.237210648149</v>
      </c>
      <c r="U76">
        <f t="shared" si="15"/>
        <v>2016</v>
      </c>
      <c r="V76" s="11">
        <f t="shared" si="16"/>
        <v>42390.237210648149</v>
      </c>
      <c r="W76" s="15">
        <f t="shared" si="17"/>
        <v>30</v>
      </c>
    </row>
    <row r="77" spans="1:23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0.86633663366336633</v>
      </c>
      <c r="P77" s="7">
        <f t="shared" si="10"/>
        <v>85.957446808510639</v>
      </c>
      <c r="Q77" t="str">
        <f t="shared" si="11"/>
        <v>film &amp; video</v>
      </c>
      <c r="R77" t="str">
        <f t="shared" si="12"/>
        <v>shorts</v>
      </c>
      <c r="S77" s="10">
        <f t="shared" si="13"/>
        <v>41386.959166666667</v>
      </c>
      <c r="T77" s="10">
        <f t="shared" si="14"/>
        <v>41356.959166666667</v>
      </c>
      <c r="U77">
        <f t="shared" si="15"/>
        <v>2013</v>
      </c>
      <c r="V77" s="11">
        <f t="shared" si="16"/>
        <v>41386.959166666667</v>
      </c>
      <c r="W77" s="15">
        <f t="shared" si="17"/>
        <v>30</v>
      </c>
    </row>
    <row r="78" spans="1:23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0.65217391304347827</v>
      </c>
      <c r="P78" s="7">
        <f t="shared" si="10"/>
        <v>30.666666666666668</v>
      </c>
      <c r="Q78" t="str">
        <f t="shared" si="11"/>
        <v>film &amp; video</v>
      </c>
      <c r="R78" t="str">
        <f t="shared" si="12"/>
        <v>shorts</v>
      </c>
      <c r="S78" s="10">
        <f t="shared" si="13"/>
        <v>40904.483310185184</v>
      </c>
      <c r="T78" s="10">
        <f t="shared" si="14"/>
        <v>40844.441643518519</v>
      </c>
      <c r="U78">
        <f t="shared" si="15"/>
        <v>2011</v>
      </c>
      <c r="V78" s="11">
        <f t="shared" si="16"/>
        <v>40904.483310185184</v>
      </c>
      <c r="W78" s="15">
        <f t="shared" si="17"/>
        <v>60.041666666664241</v>
      </c>
    </row>
    <row r="79" spans="1:23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0.25477707006369427</v>
      </c>
      <c r="P79" s="7">
        <f t="shared" si="10"/>
        <v>60.384615384615387</v>
      </c>
      <c r="Q79" t="str">
        <f t="shared" si="11"/>
        <v>film &amp; video</v>
      </c>
      <c r="R79" t="str">
        <f t="shared" si="12"/>
        <v>shorts</v>
      </c>
      <c r="S79" s="10">
        <f t="shared" si="13"/>
        <v>41049.874305555553</v>
      </c>
      <c r="T79" s="10">
        <f t="shared" si="14"/>
        <v>40996.894872685189</v>
      </c>
      <c r="U79">
        <f t="shared" si="15"/>
        <v>2012</v>
      </c>
      <c r="V79" s="11">
        <f t="shared" si="16"/>
        <v>41049.874305555553</v>
      </c>
      <c r="W79" s="15">
        <f t="shared" si="17"/>
        <v>52.97943287036469</v>
      </c>
    </row>
    <row r="80" spans="1:23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3.7009622501850484E-2</v>
      </c>
      <c r="P80" s="7">
        <f t="shared" si="10"/>
        <v>38.6</v>
      </c>
      <c r="Q80" t="str">
        <f t="shared" si="11"/>
        <v>film &amp; video</v>
      </c>
      <c r="R80" t="str">
        <f t="shared" si="12"/>
        <v>shorts</v>
      </c>
      <c r="S80" s="10">
        <f t="shared" si="13"/>
        <v>42614.480567129634</v>
      </c>
      <c r="T80" s="10">
        <f t="shared" si="14"/>
        <v>42604.480567129634</v>
      </c>
      <c r="U80">
        <f t="shared" si="15"/>
        <v>2016</v>
      </c>
      <c r="V80" s="11">
        <f t="shared" si="16"/>
        <v>42614.480567129634</v>
      </c>
      <c r="W80" s="15">
        <f t="shared" si="17"/>
        <v>10</v>
      </c>
    </row>
    <row r="81" spans="1:23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0.78740157480314965</v>
      </c>
      <c r="P81" s="7">
        <f t="shared" si="10"/>
        <v>40.268292682926827</v>
      </c>
      <c r="Q81" t="str">
        <f t="shared" si="11"/>
        <v>film &amp; video</v>
      </c>
      <c r="R81" t="str">
        <f t="shared" si="12"/>
        <v>shorts</v>
      </c>
      <c r="S81" s="10">
        <f t="shared" si="13"/>
        <v>41754.526539351849</v>
      </c>
      <c r="T81" s="10">
        <f t="shared" si="14"/>
        <v>41724.526539351849</v>
      </c>
      <c r="U81">
        <f t="shared" si="15"/>
        <v>2014</v>
      </c>
      <c r="V81" s="11">
        <f t="shared" si="16"/>
        <v>41754.526539351849</v>
      </c>
      <c r="W81" s="15">
        <f t="shared" si="17"/>
        <v>30</v>
      </c>
    </row>
    <row r="82" spans="1:23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0.93240093240093236</v>
      </c>
      <c r="P82" s="7">
        <f t="shared" si="10"/>
        <v>273.82978723404256</v>
      </c>
      <c r="Q82" t="str">
        <f t="shared" si="11"/>
        <v>film &amp; video</v>
      </c>
      <c r="R82" t="str">
        <f t="shared" si="12"/>
        <v>shorts</v>
      </c>
      <c r="S82" s="10">
        <f t="shared" si="13"/>
        <v>41617.833981481483</v>
      </c>
      <c r="T82" s="10">
        <f t="shared" si="14"/>
        <v>41582.833981481483</v>
      </c>
      <c r="U82">
        <f t="shared" si="15"/>
        <v>2013</v>
      </c>
      <c r="V82" s="11">
        <f t="shared" si="16"/>
        <v>41617.833981481483</v>
      </c>
      <c r="W82" s="15">
        <f t="shared" si="17"/>
        <v>35</v>
      </c>
    </row>
    <row r="83" spans="1:23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0.50505050505050508</v>
      </c>
      <c r="P83" s="7">
        <f t="shared" si="10"/>
        <v>53.035714285714285</v>
      </c>
      <c r="Q83" t="str">
        <f t="shared" si="11"/>
        <v>film &amp; video</v>
      </c>
      <c r="R83" t="str">
        <f t="shared" si="12"/>
        <v>shorts</v>
      </c>
      <c r="S83" s="10">
        <f t="shared" si="13"/>
        <v>41103.876388888886</v>
      </c>
      <c r="T83" s="10">
        <f t="shared" si="14"/>
        <v>41099.908877314818</v>
      </c>
      <c r="U83">
        <f t="shared" si="15"/>
        <v>2012</v>
      </c>
      <c r="V83" s="11">
        <f t="shared" si="16"/>
        <v>41103.876388888886</v>
      </c>
      <c r="W83" s="15">
        <f t="shared" si="17"/>
        <v>3.9675115740683395</v>
      </c>
    </row>
    <row r="84" spans="1:23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0.99987501562304715</v>
      </c>
      <c r="P84" s="7">
        <f t="shared" si="10"/>
        <v>40.005000000000003</v>
      </c>
      <c r="Q84" t="str">
        <f t="shared" si="11"/>
        <v>film &amp; video</v>
      </c>
      <c r="R84" t="str">
        <f t="shared" si="12"/>
        <v>shorts</v>
      </c>
      <c r="S84" s="10">
        <f t="shared" si="13"/>
        <v>40825.570150462961</v>
      </c>
      <c r="T84" s="10">
        <f t="shared" si="14"/>
        <v>40795.570150462961</v>
      </c>
      <c r="U84">
        <f t="shared" si="15"/>
        <v>2011</v>
      </c>
      <c r="V84" s="11">
        <f t="shared" si="16"/>
        <v>40825.570150462961</v>
      </c>
      <c r="W84" s="15">
        <f t="shared" si="17"/>
        <v>30</v>
      </c>
    </row>
    <row r="85" spans="1:23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0.97560975609756095</v>
      </c>
      <c r="P85" s="7">
        <f t="shared" si="10"/>
        <v>15.76923076923077</v>
      </c>
      <c r="Q85" t="str">
        <f t="shared" si="11"/>
        <v>film &amp; video</v>
      </c>
      <c r="R85" t="str">
        <f t="shared" si="12"/>
        <v>shorts</v>
      </c>
      <c r="S85" s="10">
        <f t="shared" si="13"/>
        <v>42057.229166666672</v>
      </c>
      <c r="T85" s="10">
        <f t="shared" si="14"/>
        <v>42042.365613425922</v>
      </c>
      <c r="U85">
        <f t="shared" si="15"/>
        <v>2015</v>
      </c>
      <c r="V85" s="11">
        <f t="shared" si="16"/>
        <v>42057.229166666672</v>
      </c>
      <c r="W85" s="15">
        <f t="shared" si="17"/>
        <v>14.863553240749752</v>
      </c>
    </row>
    <row r="86" spans="1:23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</v>
      </c>
      <c r="P86" s="7">
        <f t="shared" si="10"/>
        <v>71.428571428571431</v>
      </c>
      <c r="Q86" t="str">
        <f t="shared" si="11"/>
        <v>film &amp; video</v>
      </c>
      <c r="R86" t="str">
        <f t="shared" si="12"/>
        <v>shorts</v>
      </c>
      <c r="S86" s="10">
        <f t="shared" si="13"/>
        <v>40678.507939814815</v>
      </c>
      <c r="T86" s="10">
        <f t="shared" si="14"/>
        <v>40648.507939814815</v>
      </c>
      <c r="U86">
        <f t="shared" si="15"/>
        <v>2011</v>
      </c>
      <c r="V86" s="11">
        <f t="shared" si="16"/>
        <v>40678.507939814815</v>
      </c>
      <c r="W86" s="15">
        <f t="shared" si="17"/>
        <v>30</v>
      </c>
    </row>
    <row r="87" spans="1:23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0.79681274900398402</v>
      </c>
      <c r="P87" s="7">
        <f t="shared" si="10"/>
        <v>71.714285714285708</v>
      </c>
      <c r="Q87" t="str">
        <f t="shared" si="11"/>
        <v>film &amp; video</v>
      </c>
      <c r="R87" t="str">
        <f t="shared" si="12"/>
        <v>shorts</v>
      </c>
      <c r="S87" s="10">
        <f t="shared" si="13"/>
        <v>40808.875428240739</v>
      </c>
      <c r="T87" s="10">
        <f t="shared" si="14"/>
        <v>40778.875428240739</v>
      </c>
      <c r="U87">
        <f t="shared" si="15"/>
        <v>2011</v>
      </c>
      <c r="V87" s="11">
        <f t="shared" si="16"/>
        <v>40808.875428240739</v>
      </c>
      <c r="W87" s="15">
        <f t="shared" si="17"/>
        <v>30</v>
      </c>
    </row>
    <row r="88" spans="1:23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0.93926111458985595</v>
      </c>
      <c r="P88" s="7">
        <f t="shared" si="10"/>
        <v>375.76470588235293</v>
      </c>
      <c r="Q88" t="str">
        <f t="shared" si="11"/>
        <v>film &amp; video</v>
      </c>
      <c r="R88" t="str">
        <f t="shared" si="12"/>
        <v>shorts</v>
      </c>
      <c r="S88" s="10">
        <f t="shared" si="13"/>
        <v>42365.34774305555</v>
      </c>
      <c r="T88" s="10">
        <f t="shared" si="14"/>
        <v>42291.306076388893</v>
      </c>
      <c r="U88">
        <f t="shared" si="15"/>
        <v>2015</v>
      </c>
      <c r="V88" s="11">
        <f t="shared" si="16"/>
        <v>42365.34774305555</v>
      </c>
      <c r="W88" s="15">
        <f t="shared" si="17"/>
        <v>74.041666666656965</v>
      </c>
    </row>
    <row r="89" spans="1:23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0.95602294455066916</v>
      </c>
      <c r="P89" s="7">
        <f t="shared" si="10"/>
        <v>104.6</v>
      </c>
      <c r="Q89" t="str">
        <f t="shared" si="11"/>
        <v>film &amp; video</v>
      </c>
      <c r="R89" t="str">
        <f t="shared" si="12"/>
        <v>shorts</v>
      </c>
      <c r="S89" s="10">
        <f t="shared" si="13"/>
        <v>40331.820138888892</v>
      </c>
      <c r="T89" s="10">
        <f t="shared" si="14"/>
        <v>40322.28938657407</v>
      </c>
      <c r="U89">
        <f t="shared" si="15"/>
        <v>2010</v>
      </c>
      <c r="V89" s="11">
        <f t="shared" si="16"/>
        <v>40331.820138888892</v>
      </c>
      <c r="W89" s="15">
        <f t="shared" si="17"/>
        <v>9.5307523148221662</v>
      </c>
    </row>
    <row r="90" spans="1:23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0.97222222222222221</v>
      </c>
      <c r="P90" s="7">
        <f t="shared" si="10"/>
        <v>60</v>
      </c>
      <c r="Q90" t="str">
        <f t="shared" si="11"/>
        <v>film &amp; video</v>
      </c>
      <c r="R90" t="str">
        <f t="shared" si="12"/>
        <v>shorts</v>
      </c>
      <c r="S90" s="10">
        <f t="shared" si="13"/>
        <v>41812.40892361111</v>
      </c>
      <c r="T90" s="10">
        <f t="shared" si="14"/>
        <v>41786.40892361111</v>
      </c>
      <c r="U90">
        <f t="shared" si="15"/>
        <v>2014</v>
      </c>
      <c r="V90" s="11">
        <f t="shared" si="16"/>
        <v>41812.40892361111</v>
      </c>
      <c r="W90" s="15">
        <f t="shared" si="17"/>
        <v>26</v>
      </c>
    </row>
    <row r="91" spans="1:23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0.86906141367323286</v>
      </c>
      <c r="P91" s="7">
        <f t="shared" si="10"/>
        <v>123.28571428571429</v>
      </c>
      <c r="Q91" t="str">
        <f t="shared" si="11"/>
        <v>film &amp; video</v>
      </c>
      <c r="R91" t="str">
        <f t="shared" si="12"/>
        <v>shorts</v>
      </c>
      <c r="S91" s="10">
        <f t="shared" si="13"/>
        <v>41427.502222222225</v>
      </c>
      <c r="T91" s="10">
        <f t="shared" si="14"/>
        <v>41402.502222222225</v>
      </c>
      <c r="U91">
        <f t="shared" si="15"/>
        <v>2013</v>
      </c>
      <c r="V91" s="11">
        <f t="shared" si="16"/>
        <v>41427.502222222225</v>
      </c>
      <c r="W91" s="15">
        <f t="shared" si="17"/>
        <v>25</v>
      </c>
    </row>
    <row r="92" spans="1:23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0.99601593625498008</v>
      </c>
      <c r="P92" s="7">
        <f t="shared" si="10"/>
        <v>31.375</v>
      </c>
      <c r="Q92" t="str">
        <f t="shared" si="11"/>
        <v>film &amp; video</v>
      </c>
      <c r="R92" t="str">
        <f t="shared" si="12"/>
        <v>shorts</v>
      </c>
      <c r="S92" s="10">
        <f t="shared" si="13"/>
        <v>40736.047442129631</v>
      </c>
      <c r="T92" s="10">
        <f t="shared" si="14"/>
        <v>40706.047442129631</v>
      </c>
      <c r="U92">
        <f t="shared" si="15"/>
        <v>2011</v>
      </c>
      <c r="V92" s="11">
        <f t="shared" si="16"/>
        <v>40736.047442129631</v>
      </c>
      <c r="W92" s="15">
        <f t="shared" si="17"/>
        <v>30</v>
      </c>
    </row>
    <row r="93" spans="1:23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0.83333333333333337</v>
      </c>
      <c r="P93" s="7">
        <f t="shared" si="10"/>
        <v>78.260869565217391</v>
      </c>
      <c r="Q93" t="str">
        <f t="shared" si="11"/>
        <v>film &amp; video</v>
      </c>
      <c r="R93" t="str">
        <f t="shared" si="12"/>
        <v>shorts</v>
      </c>
      <c r="S93" s="10">
        <f t="shared" si="13"/>
        <v>40680.152361111112</v>
      </c>
      <c r="T93" s="10">
        <f t="shared" si="14"/>
        <v>40619.152361111112</v>
      </c>
      <c r="U93">
        <f t="shared" si="15"/>
        <v>2011</v>
      </c>
      <c r="V93" s="11">
        <f t="shared" si="16"/>
        <v>40680.152361111112</v>
      </c>
      <c r="W93" s="15">
        <f t="shared" si="17"/>
        <v>61</v>
      </c>
    </row>
    <row r="94" spans="1:23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0.95057034220532322</v>
      </c>
      <c r="P94" s="7">
        <f t="shared" si="10"/>
        <v>122.32558139534883</v>
      </c>
      <c r="Q94" t="str">
        <f t="shared" si="11"/>
        <v>film &amp; video</v>
      </c>
      <c r="R94" t="str">
        <f t="shared" si="12"/>
        <v>shorts</v>
      </c>
      <c r="S94" s="10">
        <f t="shared" si="13"/>
        <v>42767.083333333328</v>
      </c>
      <c r="T94" s="10">
        <f t="shared" si="14"/>
        <v>42720.948877314819</v>
      </c>
      <c r="U94">
        <f t="shared" si="15"/>
        <v>2017</v>
      </c>
      <c r="V94" s="11">
        <f t="shared" si="16"/>
        <v>42767.083333333328</v>
      </c>
      <c r="W94" s="15">
        <f t="shared" si="17"/>
        <v>46.134456018509809</v>
      </c>
    </row>
    <row r="95" spans="1:23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0.9041591320072333</v>
      </c>
      <c r="P95" s="7">
        <f t="shared" si="10"/>
        <v>73.733333333333334</v>
      </c>
      <c r="Q95" t="str">
        <f t="shared" si="11"/>
        <v>film &amp; video</v>
      </c>
      <c r="R95" t="str">
        <f t="shared" si="12"/>
        <v>shorts</v>
      </c>
      <c r="S95" s="10">
        <f t="shared" si="13"/>
        <v>41093.625</v>
      </c>
      <c r="T95" s="10">
        <f t="shared" si="14"/>
        <v>41065.608067129629</v>
      </c>
      <c r="U95">
        <f t="shared" si="15"/>
        <v>2012</v>
      </c>
      <c r="V95" s="11">
        <f t="shared" si="16"/>
        <v>41093.625</v>
      </c>
      <c r="W95" s="15">
        <f t="shared" si="17"/>
        <v>28.01693287037051</v>
      </c>
    </row>
    <row r="96" spans="1:23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0.96153846153846156</v>
      </c>
      <c r="P96" s="7">
        <f t="shared" si="10"/>
        <v>21.666666666666668</v>
      </c>
      <c r="Q96" t="str">
        <f t="shared" si="11"/>
        <v>film &amp; video</v>
      </c>
      <c r="R96" t="str">
        <f t="shared" si="12"/>
        <v>shorts</v>
      </c>
      <c r="S96" s="10">
        <f t="shared" si="13"/>
        <v>41736.467847222222</v>
      </c>
      <c r="T96" s="10">
        <f t="shared" si="14"/>
        <v>41716.467847222222</v>
      </c>
      <c r="U96">
        <f t="shared" si="15"/>
        <v>2014</v>
      </c>
      <c r="V96" s="11">
        <f t="shared" si="16"/>
        <v>41736.467847222222</v>
      </c>
      <c r="W96" s="15">
        <f t="shared" si="17"/>
        <v>20</v>
      </c>
    </row>
    <row r="97" spans="1:23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0.76086956521739135</v>
      </c>
      <c r="P97" s="7">
        <f t="shared" si="10"/>
        <v>21.904761904761905</v>
      </c>
      <c r="Q97" t="str">
        <f t="shared" si="11"/>
        <v>film &amp; video</v>
      </c>
      <c r="R97" t="str">
        <f t="shared" si="12"/>
        <v>shorts</v>
      </c>
      <c r="S97" s="10">
        <f t="shared" si="13"/>
        <v>40964.755104166667</v>
      </c>
      <c r="T97" s="10">
        <f t="shared" si="14"/>
        <v>40934.755104166667</v>
      </c>
      <c r="U97">
        <f t="shared" si="15"/>
        <v>2012</v>
      </c>
      <c r="V97" s="11">
        <f t="shared" si="16"/>
        <v>40964.755104166667</v>
      </c>
      <c r="W97" s="15">
        <f t="shared" si="17"/>
        <v>30</v>
      </c>
    </row>
    <row r="98" spans="1:23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0.87209302325581395</v>
      </c>
      <c r="P98" s="7">
        <f t="shared" si="10"/>
        <v>50.588235294117645</v>
      </c>
      <c r="Q98" t="str">
        <f t="shared" si="11"/>
        <v>film &amp; video</v>
      </c>
      <c r="R98" t="str">
        <f t="shared" si="12"/>
        <v>shorts</v>
      </c>
      <c r="S98" s="10">
        <f t="shared" si="13"/>
        <v>40390.875</v>
      </c>
      <c r="T98" s="10">
        <f t="shared" si="14"/>
        <v>40324.412511574075</v>
      </c>
      <c r="U98">
        <f t="shared" si="15"/>
        <v>2010</v>
      </c>
      <c r="V98" s="11">
        <f t="shared" si="16"/>
        <v>40390.875</v>
      </c>
      <c r="W98" s="15">
        <f t="shared" si="17"/>
        <v>66.462488425924676</v>
      </c>
    </row>
    <row r="99" spans="1:23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0.94117647058823528</v>
      </c>
      <c r="P99" s="7">
        <f t="shared" si="10"/>
        <v>53.125</v>
      </c>
      <c r="Q99" t="str">
        <f t="shared" si="11"/>
        <v>film &amp; video</v>
      </c>
      <c r="R99" t="str">
        <f t="shared" si="12"/>
        <v>shorts</v>
      </c>
      <c r="S99" s="10">
        <f t="shared" si="13"/>
        <v>40735.885208333333</v>
      </c>
      <c r="T99" s="10">
        <f t="shared" si="14"/>
        <v>40705.885208333333</v>
      </c>
      <c r="U99">
        <f t="shared" si="15"/>
        <v>2011</v>
      </c>
      <c r="V99" s="11">
        <f t="shared" si="16"/>
        <v>40735.885208333333</v>
      </c>
      <c r="W99" s="15">
        <f t="shared" si="17"/>
        <v>30</v>
      </c>
    </row>
    <row r="100" spans="1:23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0.94117647058823528</v>
      </c>
      <c r="P100" s="7">
        <f t="shared" si="10"/>
        <v>56.666666666666664</v>
      </c>
      <c r="Q100" t="str">
        <f t="shared" si="11"/>
        <v>film &amp; video</v>
      </c>
      <c r="R100" t="str">
        <f t="shared" si="12"/>
        <v>shorts</v>
      </c>
      <c r="S100" s="10">
        <f t="shared" si="13"/>
        <v>41250.729166666664</v>
      </c>
      <c r="T100" s="10">
        <f t="shared" si="14"/>
        <v>41214.54483796296</v>
      </c>
      <c r="U100">
        <f t="shared" si="15"/>
        <v>2012</v>
      </c>
      <c r="V100" s="11">
        <f t="shared" si="16"/>
        <v>41250.729166666664</v>
      </c>
      <c r="W100" s="15">
        <f t="shared" si="17"/>
        <v>36.184328703704523</v>
      </c>
    </row>
    <row r="101" spans="1:23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0.94322419181407169</v>
      </c>
      <c r="P101" s="7">
        <f t="shared" si="10"/>
        <v>40.776666666666664</v>
      </c>
      <c r="Q101" t="str">
        <f t="shared" si="11"/>
        <v>film &amp; video</v>
      </c>
      <c r="R101" t="str">
        <f t="shared" si="12"/>
        <v>shorts</v>
      </c>
      <c r="S101" s="10">
        <f t="shared" si="13"/>
        <v>41661.652766203704</v>
      </c>
      <c r="T101" s="10">
        <f t="shared" si="14"/>
        <v>41631.652766203704</v>
      </c>
      <c r="U101">
        <f t="shared" si="15"/>
        <v>2014</v>
      </c>
      <c r="V101" s="11">
        <f t="shared" si="16"/>
        <v>41661.652766203704</v>
      </c>
      <c r="W101" s="15">
        <f t="shared" si="17"/>
        <v>30</v>
      </c>
    </row>
    <row r="102" spans="1:23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</v>
      </c>
      <c r="P102" s="7">
        <f t="shared" si="10"/>
        <v>192.30769230769232</v>
      </c>
      <c r="Q102" t="str">
        <f t="shared" si="11"/>
        <v>film &amp; video</v>
      </c>
      <c r="R102" t="str">
        <f t="shared" si="12"/>
        <v>shorts</v>
      </c>
      <c r="S102" s="10">
        <f t="shared" si="13"/>
        <v>41217.544976851852</v>
      </c>
      <c r="T102" s="10">
        <f t="shared" si="14"/>
        <v>41197.503310185188</v>
      </c>
      <c r="U102">
        <f t="shared" si="15"/>
        <v>2012</v>
      </c>
      <c r="V102" s="11">
        <f t="shared" si="16"/>
        <v>41217.544976851852</v>
      </c>
      <c r="W102" s="15">
        <f t="shared" si="17"/>
        <v>20.041666666664241</v>
      </c>
    </row>
    <row r="103" spans="1:23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</v>
      </c>
      <c r="P103" s="7">
        <f t="shared" si="10"/>
        <v>100</v>
      </c>
      <c r="Q103" t="str">
        <f t="shared" si="11"/>
        <v>film &amp; video</v>
      </c>
      <c r="R103" t="str">
        <f t="shared" si="12"/>
        <v>shorts</v>
      </c>
      <c r="S103" s="10">
        <f t="shared" si="13"/>
        <v>41298.526736111111</v>
      </c>
      <c r="T103" s="10">
        <f t="shared" si="14"/>
        <v>41274.526736111111</v>
      </c>
      <c r="U103">
        <f t="shared" si="15"/>
        <v>2013</v>
      </c>
      <c r="V103" s="11">
        <f t="shared" si="16"/>
        <v>41298.526736111111</v>
      </c>
      <c r="W103" s="15">
        <f t="shared" si="17"/>
        <v>24</v>
      </c>
    </row>
    <row r="104" spans="1:23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0.78277886497064575</v>
      </c>
      <c r="P104" s="7">
        <f t="shared" si="10"/>
        <v>117.92307692307692</v>
      </c>
      <c r="Q104" t="str">
        <f t="shared" si="11"/>
        <v>film &amp; video</v>
      </c>
      <c r="R104" t="str">
        <f t="shared" si="12"/>
        <v>shorts</v>
      </c>
      <c r="S104" s="10">
        <f t="shared" si="13"/>
        <v>40534.881168981483</v>
      </c>
      <c r="T104" s="10">
        <f t="shared" si="14"/>
        <v>40504.881168981483</v>
      </c>
      <c r="U104">
        <f t="shared" si="15"/>
        <v>2010</v>
      </c>
      <c r="V104" s="11">
        <f t="shared" si="16"/>
        <v>40534.881168981483</v>
      </c>
      <c r="W104" s="15">
        <f t="shared" si="17"/>
        <v>30</v>
      </c>
    </row>
    <row r="105" spans="1:23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0.95098756400877837</v>
      </c>
      <c r="P105" s="7">
        <f t="shared" si="10"/>
        <v>27.897959183673468</v>
      </c>
      <c r="Q105" t="str">
        <f t="shared" si="11"/>
        <v>film &amp; video</v>
      </c>
      <c r="R105" t="str">
        <f t="shared" si="12"/>
        <v>shorts</v>
      </c>
      <c r="S105" s="10">
        <f t="shared" si="13"/>
        <v>41705.555902777778</v>
      </c>
      <c r="T105" s="10">
        <f t="shared" si="14"/>
        <v>41682.555902777778</v>
      </c>
      <c r="U105">
        <f t="shared" si="15"/>
        <v>2014</v>
      </c>
      <c r="V105" s="11">
        <f t="shared" si="16"/>
        <v>41705.555902777778</v>
      </c>
      <c r="W105" s="15">
        <f t="shared" si="17"/>
        <v>23</v>
      </c>
    </row>
    <row r="106" spans="1:23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0.83333333333333337</v>
      </c>
      <c r="P106" s="7">
        <f t="shared" si="10"/>
        <v>60</v>
      </c>
      <c r="Q106" t="str">
        <f t="shared" si="11"/>
        <v>film &amp; video</v>
      </c>
      <c r="R106" t="str">
        <f t="shared" si="12"/>
        <v>shorts</v>
      </c>
      <c r="S106" s="10">
        <f t="shared" si="13"/>
        <v>40635.791666666664</v>
      </c>
      <c r="T106" s="10">
        <f t="shared" si="14"/>
        <v>40612.445208333331</v>
      </c>
      <c r="U106">
        <f t="shared" si="15"/>
        <v>2011</v>
      </c>
      <c r="V106" s="11">
        <f t="shared" si="16"/>
        <v>40635.791666666664</v>
      </c>
      <c r="W106" s="15">
        <f t="shared" si="17"/>
        <v>23.34645833333343</v>
      </c>
    </row>
    <row r="107" spans="1:23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0.93101988997037666</v>
      </c>
      <c r="P107" s="7">
        <f t="shared" si="10"/>
        <v>39.383333333333333</v>
      </c>
      <c r="Q107" t="str">
        <f t="shared" si="11"/>
        <v>film &amp; video</v>
      </c>
      <c r="R107" t="str">
        <f t="shared" si="12"/>
        <v>shorts</v>
      </c>
      <c r="S107" s="10">
        <f t="shared" si="13"/>
        <v>42503.75</v>
      </c>
      <c r="T107" s="10">
        <f t="shared" si="14"/>
        <v>42485.474768518514</v>
      </c>
      <c r="U107">
        <f t="shared" si="15"/>
        <v>2016</v>
      </c>
      <c r="V107" s="11">
        <f t="shared" si="16"/>
        <v>42503.75</v>
      </c>
      <c r="W107" s="15">
        <f t="shared" si="17"/>
        <v>18.275231481486117</v>
      </c>
    </row>
    <row r="108" spans="1:23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0.99502487562189057</v>
      </c>
      <c r="P108" s="7">
        <f t="shared" si="10"/>
        <v>186.11111111111111</v>
      </c>
      <c r="Q108" t="str">
        <f t="shared" si="11"/>
        <v>film &amp; video</v>
      </c>
      <c r="R108" t="str">
        <f t="shared" si="12"/>
        <v>shorts</v>
      </c>
      <c r="S108" s="10">
        <f t="shared" si="13"/>
        <v>41001.526631944449</v>
      </c>
      <c r="T108" s="10">
        <f t="shared" si="14"/>
        <v>40987.526631944449</v>
      </c>
      <c r="U108">
        <f t="shared" si="15"/>
        <v>2012</v>
      </c>
      <c r="V108" s="11">
        <f t="shared" si="16"/>
        <v>41001.526631944449</v>
      </c>
      <c r="W108" s="15">
        <f t="shared" si="17"/>
        <v>14</v>
      </c>
    </row>
    <row r="109" spans="1:23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0.97592713077423554</v>
      </c>
      <c r="P109" s="7">
        <f t="shared" si="10"/>
        <v>111.37681159420291</v>
      </c>
      <c r="Q109" t="str">
        <f t="shared" si="11"/>
        <v>film &amp; video</v>
      </c>
      <c r="R109" t="str">
        <f t="shared" si="12"/>
        <v>shorts</v>
      </c>
      <c r="S109" s="10">
        <f t="shared" si="13"/>
        <v>40657.732488425929</v>
      </c>
      <c r="T109" s="10">
        <f t="shared" si="14"/>
        <v>40635.732488425929</v>
      </c>
      <c r="U109">
        <f t="shared" si="15"/>
        <v>2011</v>
      </c>
      <c r="V109" s="11">
        <f t="shared" si="16"/>
        <v>40657.732488425929</v>
      </c>
      <c r="W109" s="15">
        <f t="shared" si="17"/>
        <v>22</v>
      </c>
    </row>
    <row r="110" spans="1:23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0.40540540540540543</v>
      </c>
      <c r="P110" s="7">
        <f t="shared" si="10"/>
        <v>78.723404255319153</v>
      </c>
      <c r="Q110" t="str">
        <f t="shared" si="11"/>
        <v>film &amp; video</v>
      </c>
      <c r="R110" t="str">
        <f t="shared" si="12"/>
        <v>shorts</v>
      </c>
      <c r="S110" s="10">
        <f t="shared" si="13"/>
        <v>41425.363078703704</v>
      </c>
      <c r="T110" s="10">
        <f t="shared" si="14"/>
        <v>41365.363078703704</v>
      </c>
      <c r="U110">
        <f t="shared" si="15"/>
        <v>2013</v>
      </c>
      <c r="V110" s="11">
        <f t="shared" si="16"/>
        <v>41425.363078703704</v>
      </c>
      <c r="W110" s="15">
        <f t="shared" si="17"/>
        <v>60</v>
      </c>
    </row>
    <row r="111" spans="1:23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0.45558086560364464</v>
      </c>
      <c r="P111" s="7">
        <f t="shared" si="10"/>
        <v>46.702127659574465</v>
      </c>
      <c r="Q111" t="str">
        <f t="shared" si="11"/>
        <v>film &amp; video</v>
      </c>
      <c r="R111" t="str">
        <f t="shared" si="12"/>
        <v>shorts</v>
      </c>
      <c r="S111" s="10">
        <f t="shared" si="13"/>
        <v>40599.775810185187</v>
      </c>
      <c r="T111" s="10">
        <f t="shared" si="14"/>
        <v>40569.775810185187</v>
      </c>
      <c r="U111">
        <f t="shared" si="15"/>
        <v>2011</v>
      </c>
      <c r="V111" s="11">
        <f t="shared" si="16"/>
        <v>40599.775810185187</v>
      </c>
      <c r="W111" s="15">
        <f t="shared" si="17"/>
        <v>30</v>
      </c>
    </row>
    <row r="112" spans="1:23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0.76470588235294112</v>
      </c>
      <c r="P112" s="7">
        <f t="shared" si="10"/>
        <v>65.384615384615387</v>
      </c>
      <c r="Q112" t="str">
        <f t="shared" si="11"/>
        <v>film &amp; video</v>
      </c>
      <c r="R112" t="str">
        <f t="shared" si="12"/>
        <v>shorts</v>
      </c>
      <c r="S112" s="10">
        <f t="shared" si="13"/>
        <v>41591.999305555553</v>
      </c>
      <c r="T112" s="10">
        <f t="shared" si="14"/>
        <v>41557.699687500004</v>
      </c>
      <c r="U112">
        <f t="shared" si="15"/>
        <v>2013</v>
      </c>
      <c r="V112" s="11">
        <f t="shared" si="16"/>
        <v>41591.999305555553</v>
      </c>
      <c r="W112" s="15">
        <f t="shared" si="17"/>
        <v>34.299618055549217</v>
      </c>
    </row>
    <row r="113" spans="1:23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0.64695009242144175</v>
      </c>
      <c r="P113" s="7">
        <f t="shared" si="10"/>
        <v>102.0754716981132</v>
      </c>
      <c r="Q113" t="str">
        <f t="shared" si="11"/>
        <v>film &amp; video</v>
      </c>
      <c r="R113" t="str">
        <f t="shared" si="12"/>
        <v>shorts</v>
      </c>
      <c r="S113" s="10">
        <f t="shared" si="13"/>
        <v>42155.083182870367</v>
      </c>
      <c r="T113" s="10">
        <f t="shared" si="14"/>
        <v>42125.083182870367</v>
      </c>
      <c r="U113">
        <f t="shared" si="15"/>
        <v>2015</v>
      </c>
      <c r="V113" s="11">
        <f t="shared" si="16"/>
        <v>42155.083182870367</v>
      </c>
      <c r="W113" s="15">
        <f t="shared" si="17"/>
        <v>30</v>
      </c>
    </row>
    <row r="114" spans="1:23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0.96153846153846156</v>
      </c>
      <c r="P114" s="7">
        <f t="shared" si="10"/>
        <v>64.197530864197532</v>
      </c>
      <c r="Q114" t="str">
        <f t="shared" si="11"/>
        <v>film &amp; video</v>
      </c>
      <c r="R114" t="str">
        <f t="shared" si="12"/>
        <v>shorts</v>
      </c>
      <c r="S114" s="10">
        <f t="shared" si="13"/>
        <v>41741.833333333336</v>
      </c>
      <c r="T114" s="10">
        <f t="shared" si="14"/>
        <v>41717.793032407404</v>
      </c>
      <c r="U114">
        <f t="shared" si="15"/>
        <v>2014</v>
      </c>
      <c r="V114" s="11">
        <f t="shared" si="16"/>
        <v>41741.833333333336</v>
      </c>
      <c r="W114" s="15">
        <f t="shared" si="17"/>
        <v>24.04030092593166</v>
      </c>
    </row>
    <row r="115" spans="1:23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0.70921985815602839</v>
      </c>
      <c r="P115" s="7">
        <f t="shared" si="10"/>
        <v>90.384615384615387</v>
      </c>
      <c r="Q115" t="str">
        <f t="shared" si="11"/>
        <v>film &amp; video</v>
      </c>
      <c r="R115" t="str">
        <f t="shared" si="12"/>
        <v>shorts</v>
      </c>
      <c r="S115" s="10">
        <f t="shared" si="13"/>
        <v>40761.375</v>
      </c>
      <c r="T115" s="10">
        <f t="shared" si="14"/>
        <v>40753.508425925924</v>
      </c>
      <c r="U115">
        <f t="shared" si="15"/>
        <v>2011</v>
      </c>
      <c r="V115" s="11">
        <f t="shared" si="16"/>
        <v>40761.375</v>
      </c>
      <c r="W115" s="15">
        <f t="shared" si="17"/>
        <v>7.8665740740761976</v>
      </c>
    </row>
    <row r="116" spans="1:23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0.967741935483871</v>
      </c>
      <c r="P116" s="7">
        <f t="shared" si="10"/>
        <v>88.571428571428569</v>
      </c>
      <c r="Q116" t="str">
        <f t="shared" si="11"/>
        <v>film &amp; video</v>
      </c>
      <c r="R116" t="str">
        <f t="shared" si="12"/>
        <v>shorts</v>
      </c>
      <c r="S116" s="10">
        <f t="shared" si="13"/>
        <v>40921.02416666667</v>
      </c>
      <c r="T116" s="10">
        <f t="shared" si="14"/>
        <v>40861.02416666667</v>
      </c>
      <c r="U116">
        <f t="shared" si="15"/>
        <v>2012</v>
      </c>
      <c r="V116" s="11">
        <f t="shared" si="16"/>
        <v>40921.02416666667</v>
      </c>
      <c r="W116" s="15">
        <f t="shared" si="17"/>
        <v>60</v>
      </c>
    </row>
    <row r="117" spans="1:23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0.71202531645569622</v>
      </c>
      <c r="P117" s="7">
        <f t="shared" si="10"/>
        <v>28.727272727272727</v>
      </c>
      <c r="Q117" t="str">
        <f t="shared" si="11"/>
        <v>film &amp; video</v>
      </c>
      <c r="R117" t="str">
        <f t="shared" si="12"/>
        <v>shorts</v>
      </c>
      <c r="S117" s="10">
        <f t="shared" si="13"/>
        <v>40943.488935185182</v>
      </c>
      <c r="T117" s="10">
        <f t="shared" si="14"/>
        <v>40918.488935185182</v>
      </c>
      <c r="U117">
        <f t="shared" si="15"/>
        <v>2012</v>
      </c>
      <c r="V117" s="11">
        <f t="shared" si="16"/>
        <v>40943.488935185182</v>
      </c>
      <c r="W117" s="15">
        <f t="shared" si="17"/>
        <v>25</v>
      </c>
    </row>
    <row r="118" spans="1:23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0.87983911513323276</v>
      </c>
      <c r="P118" s="7">
        <f t="shared" si="10"/>
        <v>69.78947368421052</v>
      </c>
      <c r="Q118" t="str">
        <f t="shared" si="11"/>
        <v>film &amp; video</v>
      </c>
      <c r="R118" t="str">
        <f t="shared" si="12"/>
        <v>shorts</v>
      </c>
      <c r="S118" s="10">
        <f t="shared" si="13"/>
        <v>40641.205497685187</v>
      </c>
      <c r="T118" s="10">
        <f t="shared" si="14"/>
        <v>40595.247164351851</v>
      </c>
      <c r="U118">
        <f t="shared" si="15"/>
        <v>2011</v>
      </c>
      <c r="V118" s="11">
        <f t="shared" si="16"/>
        <v>40641.205497685187</v>
      </c>
      <c r="W118" s="15">
        <f t="shared" si="17"/>
        <v>45.958333333335759</v>
      </c>
    </row>
    <row r="119" spans="1:23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0.9950864840719823</v>
      </c>
      <c r="P119" s="7">
        <f t="shared" si="10"/>
        <v>167.48962962962963</v>
      </c>
      <c r="Q119" t="str">
        <f t="shared" si="11"/>
        <v>film &amp; video</v>
      </c>
      <c r="R119" t="str">
        <f t="shared" si="12"/>
        <v>shorts</v>
      </c>
      <c r="S119" s="10">
        <f t="shared" si="13"/>
        <v>40338.541666666664</v>
      </c>
      <c r="T119" s="10">
        <f t="shared" si="14"/>
        <v>40248.584999999999</v>
      </c>
      <c r="U119">
        <f t="shared" si="15"/>
        <v>2010</v>
      </c>
      <c r="V119" s="11">
        <f t="shared" si="16"/>
        <v>40338.541666666664</v>
      </c>
      <c r="W119" s="15">
        <f t="shared" si="17"/>
        <v>89.956666666665114</v>
      </c>
    </row>
    <row r="120" spans="1:23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0.88470834704631274</v>
      </c>
      <c r="P120" s="7">
        <f t="shared" si="10"/>
        <v>144.91230769230768</v>
      </c>
      <c r="Q120" t="str">
        <f t="shared" si="11"/>
        <v>film &amp; video</v>
      </c>
      <c r="R120" t="str">
        <f t="shared" si="12"/>
        <v>shorts</v>
      </c>
      <c r="S120" s="10">
        <f t="shared" si="13"/>
        <v>40752.803657407407</v>
      </c>
      <c r="T120" s="10">
        <f t="shared" si="14"/>
        <v>40722.803657407407</v>
      </c>
      <c r="U120">
        <f t="shared" si="15"/>
        <v>2011</v>
      </c>
      <c r="V120" s="11">
        <f t="shared" si="16"/>
        <v>40752.803657407407</v>
      </c>
      <c r="W120" s="15">
        <f t="shared" si="17"/>
        <v>30</v>
      </c>
    </row>
    <row r="121" spans="1:23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0.95641682116476856</v>
      </c>
      <c r="P121" s="7">
        <f t="shared" si="10"/>
        <v>91.840540540540545</v>
      </c>
      <c r="Q121" t="str">
        <f t="shared" si="11"/>
        <v>film &amp; video</v>
      </c>
      <c r="R121" t="str">
        <f t="shared" si="12"/>
        <v>shorts</v>
      </c>
      <c r="S121" s="10">
        <f t="shared" si="13"/>
        <v>40768.708333333336</v>
      </c>
      <c r="T121" s="10">
        <f t="shared" si="14"/>
        <v>40738.819282407407</v>
      </c>
      <c r="U121">
        <f t="shared" si="15"/>
        <v>2011</v>
      </c>
      <c r="V121" s="11">
        <f t="shared" si="16"/>
        <v>40768.708333333336</v>
      </c>
      <c r="W121" s="15">
        <f t="shared" si="17"/>
        <v>29.889050925929041</v>
      </c>
    </row>
    <row r="122" spans="1:23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7000</v>
      </c>
      <c r="P122" s="7">
        <f t="shared" si="10"/>
        <v>10</v>
      </c>
      <c r="Q122" t="str">
        <f t="shared" si="11"/>
        <v>film &amp; video</v>
      </c>
      <c r="R122" t="str">
        <f t="shared" si="12"/>
        <v>science fiction</v>
      </c>
      <c r="S122" s="10">
        <f t="shared" si="13"/>
        <v>42645.799849537041</v>
      </c>
      <c r="T122" s="10">
        <f t="shared" si="14"/>
        <v>42615.799849537041</v>
      </c>
      <c r="U122">
        <f t="shared" si="15"/>
        <v>2016</v>
      </c>
      <c r="V122" s="11">
        <f t="shared" si="16"/>
        <v>42645.799849537041</v>
      </c>
      <c r="W122" s="15">
        <f t="shared" si="17"/>
        <v>30</v>
      </c>
    </row>
    <row r="123" spans="1:23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3000</v>
      </c>
      <c r="P123" s="7">
        <f t="shared" si="10"/>
        <v>1</v>
      </c>
      <c r="Q123" t="str">
        <f t="shared" si="11"/>
        <v>film &amp; video</v>
      </c>
      <c r="R123" t="str">
        <f t="shared" si="12"/>
        <v>science fiction</v>
      </c>
      <c r="S123" s="10">
        <f t="shared" si="13"/>
        <v>42112.177777777775</v>
      </c>
      <c r="T123" s="10">
        <f t="shared" si="14"/>
        <v>42096.454976851848</v>
      </c>
      <c r="U123">
        <f t="shared" si="15"/>
        <v>2015</v>
      </c>
      <c r="V123" s="11">
        <f t="shared" si="16"/>
        <v>42112.177777777775</v>
      </c>
      <c r="W123" s="15">
        <f t="shared" si="17"/>
        <v>15.722800925927004</v>
      </c>
    </row>
    <row r="124" spans="1:23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 t="e">
        <f t="shared" si="9"/>
        <v>#DIV/0!</v>
      </c>
      <c r="P124" s="7" t="e">
        <f t="shared" si="10"/>
        <v>#DIV/0!</v>
      </c>
      <c r="Q124" t="str">
        <f t="shared" si="11"/>
        <v>film &amp; video</v>
      </c>
      <c r="R124" t="str">
        <f t="shared" si="12"/>
        <v>science fiction</v>
      </c>
      <c r="S124" s="10">
        <f t="shared" si="13"/>
        <v>42653.181793981479</v>
      </c>
      <c r="T124" s="10">
        <f t="shared" si="14"/>
        <v>42593.181793981479</v>
      </c>
      <c r="U124">
        <f t="shared" si="15"/>
        <v>2016</v>
      </c>
      <c r="V124" s="11">
        <f t="shared" si="16"/>
        <v>42653.181793981479</v>
      </c>
      <c r="W124" s="15">
        <f t="shared" si="17"/>
        <v>60</v>
      </c>
    </row>
    <row r="125" spans="1:23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364.23841059602648</v>
      </c>
      <c r="P125" s="7">
        <f t="shared" si="10"/>
        <v>25.166666666666668</v>
      </c>
      <c r="Q125" t="str">
        <f t="shared" si="11"/>
        <v>film &amp; video</v>
      </c>
      <c r="R125" t="str">
        <f t="shared" si="12"/>
        <v>science fiction</v>
      </c>
      <c r="S125" s="10">
        <f t="shared" si="13"/>
        <v>41940.666666666664</v>
      </c>
      <c r="T125" s="10">
        <f t="shared" si="14"/>
        <v>41904.531990740739</v>
      </c>
      <c r="U125">
        <f t="shared" si="15"/>
        <v>2014</v>
      </c>
      <c r="V125" s="11">
        <f t="shared" si="16"/>
        <v>41940.666666666664</v>
      </c>
      <c r="W125" s="15">
        <f t="shared" si="17"/>
        <v>36.134675925924967</v>
      </c>
    </row>
    <row r="126" spans="1:23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 t="e">
        <f t="shared" si="9"/>
        <v>#DIV/0!</v>
      </c>
      <c r="P126" s="7" t="e">
        <f t="shared" si="10"/>
        <v>#DIV/0!</v>
      </c>
      <c r="Q126" t="str">
        <f t="shared" si="11"/>
        <v>film &amp; video</v>
      </c>
      <c r="R126" t="str">
        <f t="shared" si="12"/>
        <v>science fiction</v>
      </c>
      <c r="S126" s="10">
        <f t="shared" si="13"/>
        <v>42139.678726851853</v>
      </c>
      <c r="T126" s="10">
        <f t="shared" si="14"/>
        <v>42114.678726851853</v>
      </c>
      <c r="U126">
        <f t="shared" si="15"/>
        <v>2015</v>
      </c>
      <c r="V126" s="11">
        <f t="shared" si="16"/>
        <v>42139.678726851853</v>
      </c>
      <c r="W126" s="15">
        <f t="shared" si="17"/>
        <v>25</v>
      </c>
    </row>
    <row r="127" spans="1:23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7.1428571428571432</v>
      </c>
      <c r="P127" s="7">
        <f t="shared" si="10"/>
        <v>11.666666666666666</v>
      </c>
      <c r="Q127" t="str">
        <f t="shared" si="11"/>
        <v>film &amp; video</v>
      </c>
      <c r="R127" t="str">
        <f t="shared" si="12"/>
        <v>science fiction</v>
      </c>
      <c r="S127" s="10">
        <f t="shared" si="13"/>
        <v>42769.743981481486</v>
      </c>
      <c r="T127" s="10">
        <f t="shared" si="14"/>
        <v>42709.743981481486</v>
      </c>
      <c r="U127">
        <f t="shared" si="15"/>
        <v>2017</v>
      </c>
      <c r="V127" s="11">
        <f t="shared" si="16"/>
        <v>42769.743981481486</v>
      </c>
      <c r="W127" s="15">
        <f t="shared" si="17"/>
        <v>60</v>
      </c>
    </row>
    <row r="128" spans="1:23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18.024513338139869</v>
      </c>
      <c r="P128" s="7">
        <f t="shared" si="10"/>
        <v>106.69230769230769</v>
      </c>
      <c r="Q128" t="str">
        <f t="shared" si="11"/>
        <v>film &amp; video</v>
      </c>
      <c r="R128" t="str">
        <f t="shared" si="12"/>
        <v>science fiction</v>
      </c>
      <c r="S128" s="10">
        <f t="shared" si="13"/>
        <v>42165.833333333328</v>
      </c>
      <c r="T128" s="10">
        <f t="shared" si="14"/>
        <v>42135.339548611111</v>
      </c>
      <c r="U128">
        <f t="shared" si="15"/>
        <v>2015</v>
      </c>
      <c r="V128" s="11">
        <f t="shared" si="16"/>
        <v>42165.833333333328</v>
      </c>
      <c r="W128" s="15">
        <f t="shared" si="17"/>
        <v>30.493784722217242</v>
      </c>
    </row>
    <row r="129" spans="1:23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42.10526315789474</v>
      </c>
      <c r="P129" s="7">
        <f t="shared" si="10"/>
        <v>47.5</v>
      </c>
      <c r="Q129" t="str">
        <f t="shared" si="11"/>
        <v>film &amp; video</v>
      </c>
      <c r="R129" t="str">
        <f t="shared" si="12"/>
        <v>science fiction</v>
      </c>
      <c r="S129" s="10">
        <f t="shared" si="13"/>
        <v>42097.332650462966</v>
      </c>
      <c r="T129" s="10">
        <f t="shared" si="14"/>
        <v>42067.37431712963</v>
      </c>
      <c r="U129">
        <f t="shared" si="15"/>
        <v>2015</v>
      </c>
      <c r="V129" s="11">
        <f t="shared" si="16"/>
        <v>42097.332650462966</v>
      </c>
      <c r="W129" s="15">
        <f t="shared" si="17"/>
        <v>29.958333333335759</v>
      </c>
    </row>
    <row r="130" spans="1:23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8">$D130/$E130</f>
        <v>53.561863952865558</v>
      </c>
      <c r="P130" s="7">
        <f t="shared" ref="P130:P193" si="19">$E130/$L130</f>
        <v>311.16666666666669</v>
      </c>
      <c r="Q130" t="str">
        <f t="shared" ref="Q130:Q193" si="20">LEFT($N130,SEARCH("/",$N130,1)-1)</f>
        <v>film &amp; video</v>
      </c>
      <c r="R130" t="str">
        <f t="shared" ref="R130:R193" si="21">MID($N130,FIND("/",$N130)+1,256)</f>
        <v>science fiction</v>
      </c>
      <c r="S130" s="10">
        <f t="shared" ref="S130:S193" si="22">((($I130/60)/60)/24)+DATE(1970,1,1)+(-6/24)</f>
        <v>42662.97792824074</v>
      </c>
      <c r="T130" s="10">
        <f t="shared" ref="T130:T193" si="23">((($J130/60)/60)/24)+DATE(1970,1,1)+(-6/24)</f>
        <v>42627.97792824074</v>
      </c>
      <c r="U130">
        <f t="shared" ref="U130:U193" si="24">YEAR(S130)</f>
        <v>2016</v>
      </c>
      <c r="V130" s="11">
        <f t="shared" ref="V130:V193" si="25">S130</f>
        <v>42662.97792824074</v>
      </c>
      <c r="W130" s="15">
        <f t="shared" si="17"/>
        <v>35</v>
      </c>
    </row>
    <row r="131" spans="1:23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 t="e">
        <f t="shared" si="18"/>
        <v>#DIV/0!</v>
      </c>
      <c r="P131" s="7" t="e">
        <f t="shared" si="19"/>
        <v>#DIV/0!</v>
      </c>
      <c r="Q131" t="str">
        <f t="shared" si="20"/>
        <v>film &amp; video</v>
      </c>
      <c r="R131" t="str">
        <f t="shared" si="21"/>
        <v>science fiction</v>
      </c>
      <c r="S131" s="10">
        <f t="shared" si="22"/>
        <v>41942.687303240738</v>
      </c>
      <c r="T131" s="10">
        <f t="shared" si="23"/>
        <v>41882.687303240738</v>
      </c>
      <c r="U131">
        <f t="shared" si="24"/>
        <v>2014</v>
      </c>
      <c r="V131" s="11">
        <f t="shared" si="25"/>
        <v>41942.687303240738</v>
      </c>
      <c r="W131" s="15">
        <f t="shared" ref="W131:W194" si="26">S131-T131</f>
        <v>60</v>
      </c>
    </row>
    <row r="132" spans="1:23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 t="e">
        <f t="shared" si="18"/>
        <v>#DIV/0!</v>
      </c>
      <c r="P132" s="7" t="e">
        <f t="shared" si="19"/>
        <v>#DIV/0!</v>
      </c>
      <c r="Q132" t="str">
        <f t="shared" si="20"/>
        <v>film &amp; video</v>
      </c>
      <c r="R132" t="str">
        <f t="shared" si="21"/>
        <v>science fiction</v>
      </c>
      <c r="S132" s="10">
        <f t="shared" si="22"/>
        <v>41806.594444444447</v>
      </c>
      <c r="T132" s="10">
        <f t="shared" si="23"/>
        <v>41778.665416666663</v>
      </c>
      <c r="U132">
        <f t="shared" si="24"/>
        <v>2014</v>
      </c>
      <c r="V132" s="11">
        <f t="shared" si="25"/>
        <v>41806.594444444447</v>
      </c>
      <c r="W132" s="15">
        <f t="shared" si="26"/>
        <v>27.929027777783631</v>
      </c>
    </row>
    <row r="133" spans="1:23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 t="e">
        <f t="shared" si="18"/>
        <v>#DIV/0!</v>
      </c>
      <c r="P133" s="7" t="e">
        <f t="shared" si="19"/>
        <v>#DIV/0!</v>
      </c>
      <c r="Q133" t="str">
        <f t="shared" si="20"/>
        <v>film &amp; video</v>
      </c>
      <c r="R133" t="str">
        <f t="shared" si="21"/>
        <v>science fiction</v>
      </c>
      <c r="S133" s="10">
        <f t="shared" si="22"/>
        <v>42556.75</v>
      </c>
      <c r="T133" s="10">
        <f t="shared" si="23"/>
        <v>42541.587511574078</v>
      </c>
      <c r="U133">
        <f t="shared" si="24"/>
        <v>2016</v>
      </c>
      <c r="V133" s="11">
        <f t="shared" si="25"/>
        <v>42556.75</v>
      </c>
      <c r="W133" s="15">
        <f t="shared" si="26"/>
        <v>15.162488425921765</v>
      </c>
    </row>
    <row r="134" spans="1:23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8"/>
        <v>10.450685826257349</v>
      </c>
      <c r="P134" s="7">
        <f t="shared" si="19"/>
        <v>94.506172839506178</v>
      </c>
      <c r="Q134" t="str">
        <f t="shared" si="20"/>
        <v>film &amp; video</v>
      </c>
      <c r="R134" t="str">
        <f t="shared" si="21"/>
        <v>science fiction</v>
      </c>
      <c r="S134" s="10">
        <f t="shared" si="22"/>
        <v>41950.604247685187</v>
      </c>
      <c r="T134" s="10">
        <f t="shared" si="23"/>
        <v>41905.562581018516</v>
      </c>
      <c r="U134">
        <f t="shared" si="24"/>
        <v>2014</v>
      </c>
      <c r="V134" s="11">
        <f t="shared" si="25"/>
        <v>41950.604247685187</v>
      </c>
      <c r="W134" s="15">
        <f t="shared" si="26"/>
        <v>45.041666666671517</v>
      </c>
    </row>
    <row r="135" spans="1:23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 t="e">
        <f t="shared" si="18"/>
        <v>#DIV/0!</v>
      </c>
      <c r="P135" s="7" t="e">
        <f t="shared" si="19"/>
        <v>#DIV/0!</v>
      </c>
      <c r="Q135" t="str">
        <f t="shared" si="20"/>
        <v>film &amp; video</v>
      </c>
      <c r="R135" t="str">
        <f t="shared" si="21"/>
        <v>science fiction</v>
      </c>
      <c r="S135" s="10">
        <f t="shared" si="22"/>
        <v>42521.479861111111</v>
      </c>
      <c r="T135" s="10">
        <f t="shared" si="23"/>
        <v>42491.55768518518</v>
      </c>
      <c r="U135">
        <f t="shared" si="24"/>
        <v>2016</v>
      </c>
      <c r="V135" s="11">
        <f t="shared" si="25"/>
        <v>42521.479861111111</v>
      </c>
      <c r="W135" s="15">
        <f t="shared" si="26"/>
        <v>29.922175925930787</v>
      </c>
    </row>
    <row r="136" spans="1:23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 t="e">
        <f t="shared" si="18"/>
        <v>#DIV/0!</v>
      </c>
      <c r="P136" s="7" t="e">
        <f t="shared" si="19"/>
        <v>#DIV/0!</v>
      </c>
      <c r="Q136" t="str">
        <f t="shared" si="20"/>
        <v>film &amp; video</v>
      </c>
      <c r="R136" t="str">
        <f t="shared" si="21"/>
        <v>science fiction</v>
      </c>
      <c r="S136" s="10">
        <f t="shared" si="22"/>
        <v>42251.458333333328</v>
      </c>
      <c r="T136" s="10">
        <f t="shared" si="23"/>
        <v>42221.659930555557</v>
      </c>
      <c r="U136">
        <f t="shared" si="24"/>
        <v>2015</v>
      </c>
      <c r="V136" s="11">
        <f t="shared" si="25"/>
        <v>42251.458333333328</v>
      </c>
      <c r="W136" s="15">
        <f t="shared" si="26"/>
        <v>29.798402777771116</v>
      </c>
    </row>
    <row r="137" spans="1:23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8"/>
        <v>7.4441687344913152</v>
      </c>
      <c r="P137" s="7">
        <f t="shared" si="19"/>
        <v>80.599999999999994</v>
      </c>
      <c r="Q137" t="str">
        <f t="shared" si="20"/>
        <v>film &amp; video</v>
      </c>
      <c r="R137" t="str">
        <f t="shared" si="21"/>
        <v>science fiction</v>
      </c>
      <c r="S137" s="10">
        <f t="shared" si="22"/>
        <v>41821.541666666664</v>
      </c>
      <c r="T137" s="10">
        <f t="shared" si="23"/>
        <v>41788.131909722222</v>
      </c>
      <c r="U137">
        <f t="shared" si="24"/>
        <v>2014</v>
      </c>
      <c r="V137" s="11">
        <f t="shared" si="25"/>
        <v>41821.541666666664</v>
      </c>
      <c r="W137" s="15">
        <f t="shared" si="26"/>
        <v>33.409756944442051</v>
      </c>
    </row>
    <row r="138" spans="1:23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 t="e">
        <f t="shared" si="18"/>
        <v>#DIV/0!</v>
      </c>
      <c r="P138" s="7" t="e">
        <f t="shared" si="19"/>
        <v>#DIV/0!</v>
      </c>
      <c r="Q138" t="str">
        <f t="shared" si="20"/>
        <v>film &amp; video</v>
      </c>
      <c r="R138" t="str">
        <f t="shared" si="21"/>
        <v>science fiction</v>
      </c>
      <c r="S138" s="10">
        <f t="shared" si="22"/>
        <v>42140.177777777775</v>
      </c>
      <c r="T138" s="10">
        <f t="shared" si="23"/>
        <v>42096.160115740742</v>
      </c>
      <c r="U138">
        <f t="shared" si="24"/>
        <v>2015</v>
      </c>
      <c r="V138" s="11">
        <f t="shared" si="25"/>
        <v>42140.177777777775</v>
      </c>
      <c r="W138" s="15">
        <f t="shared" si="26"/>
        <v>44.017662037033006</v>
      </c>
    </row>
    <row r="139" spans="1:23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 t="e">
        <f t="shared" si="18"/>
        <v>#DIV/0!</v>
      </c>
      <c r="P139" s="7" t="e">
        <f t="shared" si="19"/>
        <v>#DIV/0!</v>
      </c>
      <c r="Q139" t="str">
        <f t="shared" si="20"/>
        <v>film &amp; video</v>
      </c>
      <c r="R139" t="str">
        <f t="shared" si="21"/>
        <v>science fiction</v>
      </c>
      <c r="S139" s="10">
        <f t="shared" si="22"/>
        <v>42289.323993055557</v>
      </c>
      <c r="T139" s="10">
        <f t="shared" si="23"/>
        <v>42239.323993055557</v>
      </c>
      <c r="U139">
        <f t="shared" si="24"/>
        <v>2015</v>
      </c>
      <c r="V139" s="11">
        <f t="shared" si="25"/>
        <v>42289.323993055557</v>
      </c>
      <c r="W139" s="15">
        <f t="shared" si="26"/>
        <v>50</v>
      </c>
    </row>
    <row r="140" spans="1:23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8"/>
        <v>31.833616298811545</v>
      </c>
      <c r="P140" s="7">
        <f t="shared" si="19"/>
        <v>81.241379310344826</v>
      </c>
      <c r="Q140" t="str">
        <f t="shared" si="20"/>
        <v>film &amp; video</v>
      </c>
      <c r="R140" t="str">
        <f t="shared" si="21"/>
        <v>science fiction</v>
      </c>
      <c r="S140" s="10">
        <f t="shared" si="22"/>
        <v>42216.957638888889</v>
      </c>
      <c r="T140" s="10">
        <f t="shared" si="23"/>
        <v>42186.007418981477</v>
      </c>
      <c r="U140">
        <f t="shared" si="24"/>
        <v>2015</v>
      </c>
      <c r="V140" s="11">
        <f t="shared" si="25"/>
        <v>42216.957638888889</v>
      </c>
      <c r="W140" s="15">
        <f t="shared" si="26"/>
        <v>30.950219907412247</v>
      </c>
    </row>
    <row r="141" spans="1:23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8"/>
        <v>1</v>
      </c>
      <c r="P141" s="7">
        <f t="shared" si="19"/>
        <v>500</v>
      </c>
      <c r="Q141" t="str">
        <f t="shared" si="20"/>
        <v>film &amp; video</v>
      </c>
      <c r="R141" t="str">
        <f t="shared" si="21"/>
        <v>science fiction</v>
      </c>
      <c r="S141" s="10">
        <f t="shared" si="22"/>
        <v>42197.670972222222</v>
      </c>
      <c r="T141" s="10">
        <f t="shared" si="23"/>
        <v>42187.670972222222</v>
      </c>
      <c r="U141">
        <f t="shared" si="24"/>
        <v>2015</v>
      </c>
      <c r="V141" s="11">
        <f t="shared" si="25"/>
        <v>42197.670972222222</v>
      </c>
      <c r="W141" s="15">
        <f t="shared" si="26"/>
        <v>10</v>
      </c>
    </row>
    <row r="142" spans="1:23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 t="e">
        <f t="shared" si="18"/>
        <v>#DIV/0!</v>
      </c>
      <c r="P142" s="7" t="e">
        <f t="shared" si="19"/>
        <v>#DIV/0!</v>
      </c>
      <c r="Q142" t="str">
        <f t="shared" si="20"/>
        <v>film &amp; video</v>
      </c>
      <c r="R142" t="str">
        <f t="shared" si="21"/>
        <v>science fiction</v>
      </c>
      <c r="S142" s="10">
        <f t="shared" si="22"/>
        <v>42082.90662037037</v>
      </c>
      <c r="T142" s="10">
        <f t="shared" si="23"/>
        <v>42052.948287037041</v>
      </c>
      <c r="U142">
        <f t="shared" si="24"/>
        <v>2015</v>
      </c>
      <c r="V142" s="11">
        <f t="shared" si="25"/>
        <v>42082.90662037037</v>
      </c>
      <c r="W142" s="15">
        <f t="shared" si="26"/>
        <v>29.958333333328483</v>
      </c>
    </row>
    <row r="143" spans="1:23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8"/>
        <v>9.2807424593967518</v>
      </c>
      <c r="P143" s="7">
        <f t="shared" si="19"/>
        <v>46.178571428571431</v>
      </c>
      <c r="Q143" t="str">
        <f t="shared" si="20"/>
        <v>film &amp; video</v>
      </c>
      <c r="R143" t="str">
        <f t="shared" si="21"/>
        <v>science fiction</v>
      </c>
      <c r="S143" s="10">
        <f t="shared" si="22"/>
        <v>42154.903043981481</v>
      </c>
      <c r="T143" s="10">
        <f t="shared" si="23"/>
        <v>42109.903043981481</v>
      </c>
      <c r="U143">
        <f t="shared" si="24"/>
        <v>2015</v>
      </c>
      <c r="V143" s="11">
        <f t="shared" si="25"/>
        <v>42154.903043981481</v>
      </c>
      <c r="W143" s="15">
        <f t="shared" si="26"/>
        <v>45</v>
      </c>
    </row>
    <row r="144" spans="1:23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8"/>
        <v>300</v>
      </c>
      <c r="P144" s="7">
        <f t="shared" si="19"/>
        <v>10</v>
      </c>
      <c r="Q144" t="str">
        <f t="shared" si="20"/>
        <v>film &amp; video</v>
      </c>
      <c r="R144" t="str">
        <f t="shared" si="21"/>
        <v>science fiction</v>
      </c>
      <c r="S144" s="10">
        <f t="shared" si="22"/>
        <v>41959.684930555552</v>
      </c>
      <c r="T144" s="10">
        <f t="shared" si="23"/>
        <v>41938.643263888887</v>
      </c>
      <c r="U144">
        <f t="shared" si="24"/>
        <v>2014</v>
      </c>
      <c r="V144" s="11">
        <f t="shared" si="25"/>
        <v>41959.684930555552</v>
      </c>
      <c r="W144" s="15">
        <f t="shared" si="26"/>
        <v>21.041666666664241</v>
      </c>
    </row>
    <row r="145" spans="1:23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 t="e">
        <f t="shared" si="18"/>
        <v>#DIV/0!</v>
      </c>
      <c r="P145" s="7" t="e">
        <f t="shared" si="19"/>
        <v>#DIV/0!</v>
      </c>
      <c r="Q145" t="str">
        <f t="shared" si="20"/>
        <v>film &amp; video</v>
      </c>
      <c r="R145" t="str">
        <f t="shared" si="21"/>
        <v>science fiction</v>
      </c>
      <c r="S145" s="10">
        <f t="shared" si="22"/>
        <v>42615.996527777781</v>
      </c>
      <c r="T145" s="10">
        <f t="shared" si="23"/>
        <v>42558.814143518524</v>
      </c>
      <c r="U145">
        <f t="shared" si="24"/>
        <v>2016</v>
      </c>
      <c r="V145" s="11">
        <f t="shared" si="25"/>
        <v>42615.996527777781</v>
      </c>
      <c r="W145" s="15">
        <f t="shared" si="26"/>
        <v>57.182384259256651</v>
      </c>
    </row>
    <row r="146" spans="1:23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8"/>
        <v>3.6231884057971016</v>
      </c>
      <c r="P146" s="7">
        <f t="shared" si="19"/>
        <v>55.945945945945944</v>
      </c>
      <c r="Q146" t="str">
        <f t="shared" si="20"/>
        <v>film &amp; video</v>
      </c>
      <c r="R146" t="str">
        <f t="shared" si="21"/>
        <v>science fiction</v>
      </c>
      <c r="S146" s="10">
        <f t="shared" si="22"/>
        <v>42107.47074074074</v>
      </c>
      <c r="T146" s="10">
        <f t="shared" si="23"/>
        <v>42047.512407407412</v>
      </c>
      <c r="U146">
        <f t="shared" si="24"/>
        <v>2015</v>
      </c>
      <c r="V146" s="11">
        <f t="shared" si="25"/>
        <v>42107.47074074074</v>
      </c>
      <c r="W146" s="15">
        <f t="shared" si="26"/>
        <v>59.958333333328483</v>
      </c>
    </row>
    <row r="147" spans="1:23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8"/>
        <v>13.31360946745562</v>
      </c>
      <c r="P147" s="7">
        <f t="shared" si="19"/>
        <v>37.555555555555557</v>
      </c>
      <c r="Q147" t="str">
        <f t="shared" si="20"/>
        <v>film &amp; video</v>
      </c>
      <c r="R147" t="str">
        <f t="shared" si="21"/>
        <v>science fiction</v>
      </c>
      <c r="S147" s="10">
        <f t="shared" si="22"/>
        <v>42227.292268518519</v>
      </c>
      <c r="T147" s="10">
        <f t="shared" si="23"/>
        <v>42200.292268518519</v>
      </c>
      <c r="U147">
        <f t="shared" si="24"/>
        <v>2015</v>
      </c>
      <c r="V147" s="11">
        <f t="shared" si="25"/>
        <v>42227.292268518519</v>
      </c>
      <c r="W147" s="15">
        <f t="shared" si="26"/>
        <v>27</v>
      </c>
    </row>
    <row r="148" spans="1:23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8"/>
        <v>173.91304347826087</v>
      </c>
      <c r="P148" s="7">
        <f t="shared" si="19"/>
        <v>38.333333333333336</v>
      </c>
      <c r="Q148" t="str">
        <f t="shared" si="20"/>
        <v>film &amp; video</v>
      </c>
      <c r="R148" t="str">
        <f t="shared" si="21"/>
        <v>science fiction</v>
      </c>
      <c r="S148" s="10">
        <f t="shared" si="22"/>
        <v>42752.766180555554</v>
      </c>
      <c r="T148" s="10">
        <f t="shared" si="23"/>
        <v>42692.766180555554</v>
      </c>
      <c r="U148">
        <f t="shared" si="24"/>
        <v>2017</v>
      </c>
      <c r="V148" s="11">
        <f t="shared" si="25"/>
        <v>42752.766180555554</v>
      </c>
      <c r="W148" s="15">
        <f t="shared" si="26"/>
        <v>60</v>
      </c>
    </row>
    <row r="149" spans="1:23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 t="e">
        <f t="shared" si="18"/>
        <v>#DIV/0!</v>
      </c>
      <c r="P149" s="7" t="e">
        <f t="shared" si="19"/>
        <v>#DIV/0!</v>
      </c>
      <c r="Q149" t="str">
        <f t="shared" si="20"/>
        <v>film &amp; video</v>
      </c>
      <c r="R149" t="str">
        <f t="shared" si="21"/>
        <v>science fiction</v>
      </c>
      <c r="S149" s="10">
        <f t="shared" si="22"/>
        <v>42012.512499999997</v>
      </c>
      <c r="T149" s="10">
        <f t="shared" si="23"/>
        <v>41969.517824074079</v>
      </c>
      <c r="U149">
        <f t="shared" si="24"/>
        <v>2015</v>
      </c>
      <c r="V149" s="11">
        <f t="shared" si="25"/>
        <v>42012.512499999997</v>
      </c>
      <c r="W149" s="15">
        <f t="shared" si="26"/>
        <v>42.994675925918273</v>
      </c>
    </row>
    <row r="150" spans="1:23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8"/>
        <v>1250</v>
      </c>
      <c r="P150" s="7">
        <f t="shared" si="19"/>
        <v>20</v>
      </c>
      <c r="Q150" t="str">
        <f t="shared" si="20"/>
        <v>film &amp; video</v>
      </c>
      <c r="R150" t="str">
        <f t="shared" si="21"/>
        <v>science fiction</v>
      </c>
      <c r="S150" s="10">
        <f t="shared" si="22"/>
        <v>42427.031666666662</v>
      </c>
      <c r="T150" s="10">
        <f t="shared" si="23"/>
        <v>42397.031666666662</v>
      </c>
      <c r="U150">
        <f t="shared" si="24"/>
        <v>2016</v>
      </c>
      <c r="V150" s="11">
        <f t="shared" si="25"/>
        <v>42427.031666666662</v>
      </c>
      <c r="W150" s="15">
        <f t="shared" si="26"/>
        <v>30</v>
      </c>
    </row>
    <row r="151" spans="1:23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8"/>
        <v>108.69565217391305</v>
      </c>
      <c r="P151" s="7">
        <f t="shared" si="19"/>
        <v>15.333333333333334</v>
      </c>
      <c r="Q151" t="str">
        <f t="shared" si="20"/>
        <v>film &amp; video</v>
      </c>
      <c r="R151" t="str">
        <f t="shared" si="21"/>
        <v>science fiction</v>
      </c>
      <c r="S151" s="10">
        <f t="shared" si="22"/>
        <v>41998.083333333328</v>
      </c>
      <c r="T151" s="10">
        <f t="shared" si="23"/>
        <v>41967.922106481477</v>
      </c>
      <c r="U151">
        <f t="shared" si="24"/>
        <v>2014</v>
      </c>
      <c r="V151" s="11">
        <f t="shared" si="25"/>
        <v>41998.083333333328</v>
      </c>
      <c r="W151" s="15">
        <f t="shared" si="26"/>
        <v>30.161226851851097</v>
      </c>
    </row>
    <row r="152" spans="1:23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8"/>
        <v>4.31721572794899</v>
      </c>
      <c r="P152" s="7">
        <f t="shared" si="19"/>
        <v>449.43283582089555</v>
      </c>
      <c r="Q152" t="str">
        <f t="shared" si="20"/>
        <v>film &amp; video</v>
      </c>
      <c r="R152" t="str">
        <f t="shared" si="21"/>
        <v>science fiction</v>
      </c>
      <c r="S152" s="10">
        <f t="shared" si="22"/>
        <v>42149.911828703705</v>
      </c>
      <c r="T152" s="10">
        <f t="shared" si="23"/>
        <v>42089.911828703705</v>
      </c>
      <c r="U152">
        <f t="shared" si="24"/>
        <v>2015</v>
      </c>
      <c r="V152" s="11">
        <f t="shared" si="25"/>
        <v>42149.911828703705</v>
      </c>
      <c r="W152" s="15">
        <f t="shared" si="26"/>
        <v>60</v>
      </c>
    </row>
    <row r="153" spans="1:23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8"/>
        <v>1785.7142857142858</v>
      </c>
      <c r="P153" s="7">
        <f t="shared" si="19"/>
        <v>28</v>
      </c>
      <c r="Q153" t="str">
        <f t="shared" si="20"/>
        <v>film &amp; video</v>
      </c>
      <c r="R153" t="str">
        <f t="shared" si="21"/>
        <v>science fiction</v>
      </c>
      <c r="S153" s="10">
        <f t="shared" si="22"/>
        <v>42173.300821759258</v>
      </c>
      <c r="T153" s="10">
        <f t="shared" si="23"/>
        <v>42113.300821759258</v>
      </c>
      <c r="U153">
        <f t="shared" si="24"/>
        <v>2015</v>
      </c>
      <c r="V153" s="11">
        <f t="shared" si="25"/>
        <v>42173.300821759258</v>
      </c>
      <c r="W153" s="15">
        <f t="shared" si="26"/>
        <v>60</v>
      </c>
    </row>
    <row r="154" spans="1:23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8"/>
        <v>12666.666666666666</v>
      </c>
      <c r="P154" s="7">
        <f t="shared" si="19"/>
        <v>15</v>
      </c>
      <c r="Q154" t="str">
        <f t="shared" si="20"/>
        <v>film &amp; video</v>
      </c>
      <c r="R154" t="str">
        <f t="shared" si="21"/>
        <v>science fiction</v>
      </c>
      <c r="S154" s="10">
        <f t="shared" si="22"/>
        <v>41904.827546296299</v>
      </c>
      <c r="T154" s="10">
        <f t="shared" si="23"/>
        <v>41874.827546296299</v>
      </c>
      <c r="U154">
        <f t="shared" si="24"/>
        <v>2014</v>
      </c>
      <c r="V154" s="11">
        <f t="shared" si="25"/>
        <v>41904.827546296299</v>
      </c>
      <c r="W154" s="15">
        <f t="shared" si="26"/>
        <v>30</v>
      </c>
    </row>
    <row r="155" spans="1:23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8"/>
        <v>139.27576601671308</v>
      </c>
      <c r="P155" s="7">
        <f t="shared" si="19"/>
        <v>35.9</v>
      </c>
      <c r="Q155" t="str">
        <f t="shared" si="20"/>
        <v>film &amp; video</v>
      </c>
      <c r="R155" t="str">
        <f t="shared" si="21"/>
        <v>science fiction</v>
      </c>
      <c r="S155" s="10">
        <f t="shared" si="22"/>
        <v>41975.377824074079</v>
      </c>
      <c r="T155" s="10">
        <f t="shared" si="23"/>
        <v>41933.336157407408</v>
      </c>
      <c r="U155">
        <f t="shared" si="24"/>
        <v>2014</v>
      </c>
      <c r="V155" s="11">
        <f t="shared" si="25"/>
        <v>41975.377824074079</v>
      </c>
      <c r="W155" s="15">
        <f t="shared" si="26"/>
        <v>42.041666666671517</v>
      </c>
    </row>
    <row r="156" spans="1:23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8"/>
        <v>37.5</v>
      </c>
      <c r="P156" s="7">
        <f t="shared" si="19"/>
        <v>13.333333333333334</v>
      </c>
      <c r="Q156" t="str">
        <f t="shared" si="20"/>
        <v>film &amp; video</v>
      </c>
      <c r="R156" t="str">
        <f t="shared" si="21"/>
        <v>science fiction</v>
      </c>
      <c r="S156" s="10">
        <f t="shared" si="22"/>
        <v>42158.297395833331</v>
      </c>
      <c r="T156" s="10">
        <f t="shared" si="23"/>
        <v>42115.297395833331</v>
      </c>
      <c r="U156">
        <f t="shared" si="24"/>
        <v>2015</v>
      </c>
      <c r="V156" s="11">
        <f t="shared" si="25"/>
        <v>42158.297395833331</v>
      </c>
      <c r="W156" s="15">
        <f t="shared" si="26"/>
        <v>43</v>
      </c>
    </row>
    <row r="157" spans="1:23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8"/>
        <v>16666.666666666668</v>
      </c>
      <c r="P157" s="7">
        <f t="shared" si="19"/>
        <v>20.25</v>
      </c>
      <c r="Q157" t="str">
        <f t="shared" si="20"/>
        <v>film &amp; video</v>
      </c>
      <c r="R157" t="str">
        <f t="shared" si="21"/>
        <v>science fiction</v>
      </c>
      <c r="S157" s="10">
        <f t="shared" si="22"/>
        <v>42208.309432870374</v>
      </c>
      <c r="T157" s="10">
        <f t="shared" si="23"/>
        <v>42168.309432870374</v>
      </c>
      <c r="U157">
        <f t="shared" si="24"/>
        <v>2015</v>
      </c>
      <c r="V157" s="11">
        <f t="shared" si="25"/>
        <v>42208.309432870374</v>
      </c>
      <c r="W157" s="15">
        <f t="shared" si="26"/>
        <v>40</v>
      </c>
    </row>
    <row r="158" spans="1:23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8"/>
        <v>19.607843137254903</v>
      </c>
      <c r="P158" s="7">
        <f t="shared" si="19"/>
        <v>119</v>
      </c>
      <c r="Q158" t="str">
        <f t="shared" si="20"/>
        <v>film &amp; video</v>
      </c>
      <c r="R158" t="str">
        <f t="shared" si="21"/>
        <v>science fiction</v>
      </c>
      <c r="S158" s="10">
        <f t="shared" si="22"/>
        <v>41853.874953703707</v>
      </c>
      <c r="T158" s="10">
        <f t="shared" si="23"/>
        <v>41793.874953703707</v>
      </c>
      <c r="U158">
        <f t="shared" si="24"/>
        <v>2014</v>
      </c>
      <c r="V158" s="11">
        <f t="shared" si="25"/>
        <v>41853.874953703707</v>
      </c>
      <c r="W158" s="15">
        <f t="shared" si="26"/>
        <v>60</v>
      </c>
    </row>
    <row r="159" spans="1:23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8"/>
        <v>374.375</v>
      </c>
      <c r="P159" s="7">
        <f t="shared" si="19"/>
        <v>4</v>
      </c>
      <c r="Q159" t="str">
        <f t="shared" si="20"/>
        <v>film &amp; video</v>
      </c>
      <c r="R159" t="str">
        <f t="shared" si="21"/>
        <v>science fiction</v>
      </c>
      <c r="S159" s="10">
        <f t="shared" si="22"/>
        <v>42426.661712962959</v>
      </c>
      <c r="T159" s="10">
        <f t="shared" si="23"/>
        <v>42396.661712962959</v>
      </c>
      <c r="U159">
        <f t="shared" si="24"/>
        <v>2016</v>
      </c>
      <c r="V159" s="11">
        <f t="shared" si="25"/>
        <v>42426.661712962959</v>
      </c>
      <c r="W159" s="15">
        <f t="shared" si="26"/>
        <v>30</v>
      </c>
    </row>
    <row r="160" spans="1:23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 t="e">
        <f t="shared" si="18"/>
        <v>#DIV/0!</v>
      </c>
      <c r="P160" s="7" t="e">
        <f t="shared" si="19"/>
        <v>#DIV/0!</v>
      </c>
      <c r="Q160" t="str">
        <f t="shared" si="20"/>
        <v>film &amp; video</v>
      </c>
      <c r="R160" t="str">
        <f t="shared" si="21"/>
        <v>science fiction</v>
      </c>
      <c r="S160" s="10">
        <f t="shared" si="22"/>
        <v>41933.82671296296</v>
      </c>
      <c r="T160" s="10">
        <f t="shared" si="23"/>
        <v>41903.82671296296</v>
      </c>
      <c r="U160">
        <f t="shared" si="24"/>
        <v>2014</v>
      </c>
      <c r="V160" s="11">
        <f t="shared" si="25"/>
        <v>41933.82671296296</v>
      </c>
      <c r="W160" s="15">
        <f t="shared" si="26"/>
        <v>30</v>
      </c>
    </row>
    <row r="161" spans="1:23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8"/>
        <v>50000</v>
      </c>
      <c r="P161" s="7">
        <f t="shared" si="19"/>
        <v>10</v>
      </c>
      <c r="Q161" t="str">
        <f t="shared" si="20"/>
        <v>film &amp; video</v>
      </c>
      <c r="R161" t="str">
        <f t="shared" si="21"/>
        <v>science fiction</v>
      </c>
      <c r="S161" s="10">
        <f t="shared" si="22"/>
        <v>42554.184548611112</v>
      </c>
      <c r="T161" s="10">
        <f t="shared" si="23"/>
        <v>42514.184548611112</v>
      </c>
      <c r="U161">
        <f t="shared" si="24"/>
        <v>2016</v>
      </c>
      <c r="V161" s="11">
        <f t="shared" si="25"/>
        <v>42554.184548611112</v>
      </c>
      <c r="W161" s="15">
        <f t="shared" si="26"/>
        <v>40</v>
      </c>
    </row>
    <row r="162" spans="1:23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 t="e">
        <f t="shared" si="18"/>
        <v>#DIV/0!</v>
      </c>
      <c r="P162" s="7" t="e">
        <f t="shared" si="19"/>
        <v>#DIV/0!</v>
      </c>
      <c r="Q162" t="str">
        <f t="shared" si="20"/>
        <v>film &amp; video</v>
      </c>
      <c r="R162" t="str">
        <f t="shared" si="21"/>
        <v>drama</v>
      </c>
      <c r="S162" s="10">
        <f t="shared" si="22"/>
        <v>42231.663090277783</v>
      </c>
      <c r="T162" s="10">
        <f t="shared" si="23"/>
        <v>42171.663090277783</v>
      </c>
      <c r="U162">
        <f t="shared" si="24"/>
        <v>2015</v>
      </c>
      <c r="V162" s="11">
        <f t="shared" si="25"/>
        <v>42231.663090277783</v>
      </c>
      <c r="W162" s="15">
        <f t="shared" si="26"/>
        <v>60</v>
      </c>
    </row>
    <row r="163" spans="1:23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8"/>
        <v>10000</v>
      </c>
      <c r="P163" s="7">
        <f t="shared" si="19"/>
        <v>5</v>
      </c>
      <c r="Q163" t="str">
        <f t="shared" si="20"/>
        <v>film &amp; video</v>
      </c>
      <c r="R163" t="str">
        <f t="shared" si="21"/>
        <v>drama</v>
      </c>
      <c r="S163" s="10">
        <f t="shared" si="22"/>
        <v>41822.437442129631</v>
      </c>
      <c r="T163" s="10">
        <f t="shared" si="23"/>
        <v>41792.437442129631</v>
      </c>
      <c r="U163">
        <f t="shared" si="24"/>
        <v>2014</v>
      </c>
      <c r="V163" s="11">
        <f t="shared" si="25"/>
        <v>41822.437442129631</v>
      </c>
      <c r="W163" s="15">
        <f t="shared" si="26"/>
        <v>30</v>
      </c>
    </row>
    <row r="164" spans="1:23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8"/>
        <v>6.4367816091954024</v>
      </c>
      <c r="P164" s="7">
        <f t="shared" si="19"/>
        <v>43.5</v>
      </c>
      <c r="Q164" t="str">
        <f t="shared" si="20"/>
        <v>film &amp; video</v>
      </c>
      <c r="R164" t="str">
        <f t="shared" si="21"/>
        <v>drama</v>
      </c>
      <c r="S164" s="10">
        <f t="shared" si="22"/>
        <v>41867.737500000003</v>
      </c>
      <c r="T164" s="10">
        <f t="shared" si="23"/>
        <v>41834.876805555556</v>
      </c>
      <c r="U164">
        <f t="shared" si="24"/>
        <v>2014</v>
      </c>
      <c r="V164" s="11">
        <f t="shared" si="25"/>
        <v>41867.737500000003</v>
      </c>
      <c r="W164" s="15">
        <f t="shared" si="26"/>
        <v>32.86069444444729</v>
      </c>
    </row>
    <row r="165" spans="1:23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 t="e">
        <f t="shared" si="18"/>
        <v>#DIV/0!</v>
      </c>
      <c r="P165" s="7" t="e">
        <f t="shared" si="19"/>
        <v>#DIV/0!</v>
      </c>
      <c r="Q165" t="str">
        <f t="shared" si="20"/>
        <v>film &amp; video</v>
      </c>
      <c r="R165" t="str">
        <f t="shared" si="21"/>
        <v>drama</v>
      </c>
      <c r="S165" s="10">
        <f t="shared" si="22"/>
        <v>42277.75</v>
      </c>
      <c r="T165" s="10">
        <f t="shared" si="23"/>
        <v>42243.711273148147</v>
      </c>
      <c r="U165">
        <f t="shared" si="24"/>
        <v>2015</v>
      </c>
      <c r="V165" s="11">
        <f t="shared" si="25"/>
        <v>42277.75</v>
      </c>
      <c r="W165" s="15">
        <f t="shared" si="26"/>
        <v>34.038726851853426</v>
      </c>
    </row>
    <row r="166" spans="1:23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8"/>
        <v>187.5</v>
      </c>
      <c r="P166" s="7">
        <f t="shared" si="19"/>
        <v>91.428571428571431</v>
      </c>
      <c r="Q166" t="str">
        <f t="shared" si="20"/>
        <v>film &amp; video</v>
      </c>
      <c r="R166" t="str">
        <f t="shared" si="21"/>
        <v>drama</v>
      </c>
      <c r="S166" s="10">
        <f t="shared" si="22"/>
        <v>41901.512743055559</v>
      </c>
      <c r="T166" s="10">
        <f t="shared" si="23"/>
        <v>41841.512743055559</v>
      </c>
      <c r="U166">
        <f t="shared" si="24"/>
        <v>2014</v>
      </c>
      <c r="V166" s="11">
        <f t="shared" si="25"/>
        <v>41901.512743055559</v>
      </c>
      <c r="W166" s="15">
        <f t="shared" si="26"/>
        <v>60</v>
      </c>
    </row>
    <row r="167" spans="1:23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 t="e">
        <f t="shared" si="18"/>
        <v>#DIV/0!</v>
      </c>
      <c r="P167" s="7" t="e">
        <f t="shared" si="19"/>
        <v>#DIV/0!</v>
      </c>
      <c r="Q167" t="str">
        <f t="shared" si="20"/>
        <v>film &amp; video</v>
      </c>
      <c r="R167" t="str">
        <f t="shared" si="21"/>
        <v>drama</v>
      </c>
      <c r="S167" s="10">
        <f t="shared" si="22"/>
        <v>42381.408842592587</v>
      </c>
      <c r="T167" s="10">
        <f t="shared" si="23"/>
        <v>42351.408842592587</v>
      </c>
      <c r="U167">
        <f t="shared" si="24"/>
        <v>2016</v>
      </c>
      <c r="V167" s="11">
        <f t="shared" si="25"/>
        <v>42381.408842592587</v>
      </c>
      <c r="W167" s="15">
        <f t="shared" si="26"/>
        <v>30</v>
      </c>
    </row>
    <row r="168" spans="1:23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8"/>
        <v>1.6666666666666667</v>
      </c>
      <c r="P168" s="7">
        <f t="shared" si="19"/>
        <v>3000</v>
      </c>
      <c r="Q168" t="str">
        <f t="shared" si="20"/>
        <v>film &amp; video</v>
      </c>
      <c r="R168" t="str">
        <f t="shared" si="21"/>
        <v>drama</v>
      </c>
      <c r="S168" s="10">
        <f t="shared" si="22"/>
        <v>42750.825949074075</v>
      </c>
      <c r="T168" s="10">
        <f t="shared" si="23"/>
        <v>42720.825949074075</v>
      </c>
      <c r="U168">
        <f t="shared" si="24"/>
        <v>2017</v>
      </c>
      <c r="V168" s="11">
        <f t="shared" si="25"/>
        <v>42750.825949074075</v>
      </c>
      <c r="W168" s="15">
        <f t="shared" si="26"/>
        <v>30</v>
      </c>
    </row>
    <row r="169" spans="1:23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8"/>
        <v>10000</v>
      </c>
      <c r="P169" s="7">
        <f t="shared" si="19"/>
        <v>5.5</v>
      </c>
      <c r="Q169" t="str">
        <f t="shared" si="20"/>
        <v>film &amp; video</v>
      </c>
      <c r="R169" t="str">
        <f t="shared" si="21"/>
        <v>drama</v>
      </c>
      <c r="S169" s="10">
        <f t="shared" si="22"/>
        <v>42220.677488425921</v>
      </c>
      <c r="T169" s="10">
        <f t="shared" si="23"/>
        <v>42160.677488425921</v>
      </c>
      <c r="U169">
        <f t="shared" si="24"/>
        <v>2015</v>
      </c>
      <c r="V169" s="11">
        <f t="shared" si="25"/>
        <v>42220.677488425921</v>
      </c>
      <c r="W169" s="15">
        <f t="shared" si="26"/>
        <v>60</v>
      </c>
    </row>
    <row r="170" spans="1:23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8"/>
        <v>24.615384615384617</v>
      </c>
      <c r="P170" s="7">
        <f t="shared" si="19"/>
        <v>108.33333333333333</v>
      </c>
      <c r="Q170" t="str">
        <f t="shared" si="20"/>
        <v>film &amp; video</v>
      </c>
      <c r="R170" t="str">
        <f t="shared" si="21"/>
        <v>drama</v>
      </c>
      <c r="S170" s="10">
        <f t="shared" si="22"/>
        <v>42082.543634259258</v>
      </c>
      <c r="T170" s="10">
        <f t="shared" si="23"/>
        <v>42052.58530092593</v>
      </c>
      <c r="U170">
        <f t="shared" si="24"/>
        <v>2015</v>
      </c>
      <c r="V170" s="11">
        <f t="shared" si="25"/>
        <v>42082.543634259258</v>
      </c>
      <c r="W170" s="15">
        <f t="shared" si="26"/>
        <v>29.958333333328483</v>
      </c>
    </row>
    <row r="171" spans="1:23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8"/>
        <v>4.4642857142857144</v>
      </c>
      <c r="P171" s="7">
        <f t="shared" si="19"/>
        <v>56</v>
      </c>
      <c r="Q171" t="str">
        <f t="shared" si="20"/>
        <v>film &amp; video</v>
      </c>
      <c r="R171" t="str">
        <f t="shared" si="21"/>
        <v>drama</v>
      </c>
      <c r="S171" s="10">
        <f t="shared" si="22"/>
        <v>41930.255312499998</v>
      </c>
      <c r="T171" s="10">
        <f t="shared" si="23"/>
        <v>41900.255312499998</v>
      </c>
      <c r="U171">
        <f t="shared" si="24"/>
        <v>2014</v>
      </c>
      <c r="V171" s="11">
        <f t="shared" si="25"/>
        <v>41930.255312499998</v>
      </c>
      <c r="W171" s="15">
        <f t="shared" si="26"/>
        <v>30</v>
      </c>
    </row>
    <row r="172" spans="1:23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8"/>
        <v>30.76923076923077</v>
      </c>
      <c r="P172" s="7">
        <f t="shared" si="19"/>
        <v>32.5</v>
      </c>
      <c r="Q172" t="str">
        <f t="shared" si="20"/>
        <v>film &amp; video</v>
      </c>
      <c r="R172" t="str">
        <f t="shared" si="21"/>
        <v>drama</v>
      </c>
      <c r="S172" s="10">
        <f t="shared" si="22"/>
        <v>42245.977777777778</v>
      </c>
      <c r="T172" s="10">
        <f t="shared" si="23"/>
        <v>42216.727812500001</v>
      </c>
      <c r="U172">
        <f t="shared" si="24"/>
        <v>2015</v>
      </c>
      <c r="V172" s="11">
        <f t="shared" si="25"/>
        <v>42245.977777777778</v>
      </c>
      <c r="W172" s="15">
        <f t="shared" si="26"/>
        <v>29.249965277776937</v>
      </c>
    </row>
    <row r="173" spans="1:23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8"/>
        <v>50000</v>
      </c>
      <c r="P173" s="7">
        <f t="shared" si="19"/>
        <v>1</v>
      </c>
      <c r="Q173" t="str">
        <f t="shared" si="20"/>
        <v>film &amp; video</v>
      </c>
      <c r="R173" t="str">
        <f t="shared" si="21"/>
        <v>drama</v>
      </c>
      <c r="S173" s="10">
        <f t="shared" si="22"/>
        <v>42593.930717592593</v>
      </c>
      <c r="T173" s="10">
        <f t="shared" si="23"/>
        <v>42533.930717592593</v>
      </c>
      <c r="U173">
        <f t="shared" si="24"/>
        <v>2016</v>
      </c>
      <c r="V173" s="11">
        <f t="shared" si="25"/>
        <v>42593.930717592593</v>
      </c>
      <c r="W173" s="15">
        <f t="shared" si="26"/>
        <v>60</v>
      </c>
    </row>
    <row r="174" spans="1:23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 t="e">
        <f t="shared" si="18"/>
        <v>#DIV/0!</v>
      </c>
      <c r="P174" s="7" t="e">
        <f t="shared" si="19"/>
        <v>#DIV/0!</v>
      </c>
      <c r="Q174" t="str">
        <f t="shared" si="20"/>
        <v>film &amp; video</v>
      </c>
      <c r="R174" t="str">
        <f t="shared" si="21"/>
        <v>drama</v>
      </c>
      <c r="S174" s="10">
        <f t="shared" si="22"/>
        <v>42082.103275462956</v>
      </c>
      <c r="T174" s="10">
        <f t="shared" si="23"/>
        <v>42047.144942129627</v>
      </c>
      <c r="U174">
        <f t="shared" si="24"/>
        <v>2015</v>
      </c>
      <c r="V174" s="11">
        <f t="shared" si="25"/>
        <v>42082.103275462956</v>
      </c>
      <c r="W174" s="15">
        <f t="shared" si="26"/>
        <v>34.958333333328483</v>
      </c>
    </row>
    <row r="175" spans="1:23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 t="e">
        <f t="shared" si="18"/>
        <v>#DIV/0!</v>
      </c>
      <c r="P175" s="7" t="e">
        <f t="shared" si="19"/>
        <v>#DIV/0!</v>
      </c>
      <c r="Q175" t="str">
        <f t="shared" si="20"/>
        <v>film &amp; video</v>
      </c>
      <c r="R175" t="str">
        <f t="shared" si="21"/>
        <v>drama</v>
      </c>
      <c r="S175" s="10">
        <f t="shared" si="22"/>
        <v>42063.323009259257</v>
      </c>
      <c r="T175" s="10">
        <f t="shared" si="23"/>
        <v>42033.323009259257</v>
      </c>
      <c r="U175">
        <f t="shared" si="24"/>
        <v>2015</v>
      </c>
      <c r="V175" s="11">
        <f t="shared" si="25"/>
        <v>42063.323009259257</v>
      </c>
      <c r="W175" s="15">
        <f t="shared" si="26"/>
        <v>30</v>
      </c>
    </row>
    <row r="176" spans="1:23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 t="e">
        <f t="shared" si="18"/>
        <v>#DIV/0!</v>
      </c>
      <c r="P176" s="7" t="e">
        <f t="shared" si="19"/>
        <v>#DIV/0!</v>
      </c>
      <c r="Q176" t="str">
        <f t="shared" si="20"/>
        <v>film &amp; video</v>
      </c>
      <c r="R176" t="str">
        <f t="shared" si="21"/>
        <v>drama</v>
      </c>
      <c r="S176" s="10">
        <f t="shared" si="22"/>
        <v>42132.508981481486</v>
      </c>
      <c r="T176" s="10">
        <f t="shared" si="23"/>
        <v>42072.508981481486</v>
      </c>
      <c r="U176">
        <f t="shared" si="24"/>
        <v>2015</v>
      </c>
      <c r="V176" s="11">
        <f t="shared" si="25"/>
        <v>42132.508981481486</v>
      </c>
      <c r="W176" s="15">
        <f t="shared" si="26"/>
        <v>60</v>
      </c>
    </row>
    <row r="177" spans="1:23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8"/>
        <v>15.420200462606013</v>
      </c>
      <c r="P177" s="7">
        <f t="shared" si="19"/>
        <v>49.884615384615387</v>
      </c>
      <c r="Q177" t="str">
        <f t="shared" si="20"/>
        <v>film &amp; video</v>
      </c>
      <c r="R177" t="str">
        <f t="shared" si="21"/>
        <v>drama</v>
      </c>
      <c r="S177" s="10">
        <f t="shared" si="22"/>
        <v>41880.527905092589</v>
      </c>
      <c r="T177" s="10">
        <f t="shared" si="23"/>
        <v>41855.527905092589</v>
      </c>
      <c r="U177">
        <f t="shared" si="24"/>
        <v>2014</v>
      </c>
      <c r="V177" s="11">
        <f t="shared" si="25"/>
        <v>41880.527905092589</v>
      </c>
      <c r="W177" s="15">
        <f t="shared" si="26"/>
        <v>25</v>
      </c>
    </row>
    <row r="178" spans="1:23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 t="e">
        <f t="shared" si="18"/>
        <v>#DIV/0!</v>
      </c>
      <c r="P178" s="7" t="e">
        <f t="shared" si="19"/>
        <v>#DIV/0!</v>
      </c>
      <c r="Q178" t="str">
        <f t="shared" si="20"/>
        <v>film &amp; video</v>
      </c>
      <c r="R178" t="str">
        <f t="shared" si="21"/>
        <v>drama</v>
      </c>
      <c r="S178" s="10">
        <f t="shared" si="22"/>
        <v>42221.574062500003</v>
      </c>
      <c r="T178" s="10">
        <f t="shared" si="23"/>
        <v>42191.574062500003</v>
      </c>
      <c r="U178">
        <f t="shared" si="24"/>
        <v>2015</v>
      </c>
      <c r="V178" s="11">
        <f t="shared" si="25"/>
        <v>42221.574062500003</v>
      </c>
      <c r="W178" s="15">
        <f t="shared" si="26"/>
        <v>30</v>
      </c>
    </row>
    <row r="179" spans="1:23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8"/>
        <v>2.5</v>
      </c>
      <c r="P179" s="7">
        <f t="shared" si="19"/>
        <v>25.714285714285715</v>
      </c>
      <c r="Q179" t="str">
        <f t="shared" si="20"/>
        <v>film &amp; video</v>
      </c>
      <c r="R179" t="str">
        <f t="shared" si="21"/>
        <v>drama</v>
      </c>
      <c r="S179" s="10">
        <f t="shared" si="22"/>
        <v>42086.75608796296</v>
      </c>
      <c r="T179" s="10">
        <f t="shared" si="23"/>
        <v>42069.797754629632</v>
      </c>
      <c r="U179">
        <f t="shared" si="24"/>
        <v>2015</v>
      </c>
      <c r="V179" s="11">
        <f t="shared" si="25"/>
        <v>42086.75608796296</v>
      </c>
      <c r="W179" s="15">
        <f t="shared" si="26"/>
        <v>16.958333333328483</v>
      </c>
    </row>
    <row r="180" spans="1:23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 t="e">
        <f t="shared" si="18"/>
        <v>#DIV/0!</v>
      </c>
      <c r="P180" s="7" t="e">
        <f t="shared" si="19"/>
        <v>#DIV/0!</v>
      </c>
      <c r="Q180" t="str">
        <f t="shared" si="20"/>
        <v>film &amp; video</v>
      </c>
      <c r="R180" t="str">
        <f t="shared" si="21"/>
        <v>drama</v>
      </c>
      <c r="S180" s="10">
        <f t="shared" si="22"/>
        <v>42334.747048611112</v>
      </c>
      <c r="T180" s="10">
        <f t="shared" si="23"/>
        <v>42304.705381944441</v>
      </c>
      <c r="U180">
        <f t="shared" si="24"/>
        <v>2015</v>
      </c>
      <c r="V180" s="11">
        <f t="shared" si="25"/>
        <v>42334.747048611112</v>
      </c>
      <c r="W180" s="15">
        <f t="shared" si="26"/>
        <v>30.041666666671517</v>
      </c>
    </row>
    <row r="181" spans="1:23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8"/>
        <v>5</v>
      </c>
      <c r="P181" s="7">
        <f t="shared" si="19"/>
        <v>100</v>
      </c>
      <c r="Q181" t="str">
        <f t="shared" si="20"/>
        <v>film &amp; video</v>
      </c>
      <c r="R181" t="str">
        <f t="shared" si="21"/>
        <v>drama</v>
      </c>
      <c r="S181" s="10">
        <f t="shared" si="22"/>
        <v>42432.830497685187</v>
      </c>
      <c r="T181" s="10">
        <f t="shared" si="23"/>
        <v>42402.830497685187</v>
      </c>
      <c r="U181">
        <f t="shared" si="24"/>
        <v>2016</v>
      </c>
      <c r="V181" s="11">
        <f t="shared" si="25"/>
        <v>42432.830497685187</v>
      </c>
      <c r="W181" s="15">
        <f t="shared" si="26"/>
        <v>30</v>
      </c>
    </row>
    <row r="182" spans="1:23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8"/>
        <v>2.9925187032418954</v>
      </c>
      <c r="P182" s="7">
        <f t="shared" si="19"/>
        <v>30.846153846153847</v>
      </c>
      <c r="Q182" t="str">
        <f t="shared" si="20"/>
        <v>film &amp; video</v>
      </c>
      <c r="R182" t="str">
        <f t="shared" si="21"/>
        <v>drama</v>
      </c>
      <c r="S182" s="10">
        <f t="shared" si="22"/>
        <v>42107.541666666672</v>
      </c>
      <c r="T182" s="10">
        <f t="shared" si="23"/>
        <v>42067.741238425922</v>
      </c>
      <c r="U182">
        <f t="shared" si="24"/>
        <v>2015</v>
      </c>
      <c r="V182" s="11">
        <f t="shared" si="25"/>
        <v>42107.541666666672</v>
      </c>
      <c r="W182" s="15">
        <f t="shared" si="26"/>
        <v>39.80042824074917</v>
      </c>
    </row>
    <row r="183" spans="1:23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8"/>
        <v>4.7409972299168972</v>
      </c>
      <c r="P183" s="7">
        <f t="shared" si="19"/>
        <v>180.5</v>
      </c>
      <c r="Q183" t="str">
        <f t="shared" si="20"/>
        <v>film &amp; video</v>
      </c>
      <c r="R183" t="str">
        <f t="shared" si="21"/>
        <v>drama</v>
      </c>
      <c r="S183" s="10">
        <f t="shared" si="22"/>
        <v>42177.491840277777</v>
      </c>
      <c r="T183" s="10">
        <f t="shared" si="23"/>
        <v>42147.491840277777</v>
      </c>
      <c r="U183">
        <f t="shared" si="24"/>
        <v>2015</v>
      </c>
      <c r="V183" s="11">
        <f t="shared" si="25"/>
        <v>42177.491840277777</v>
      </c>
      <c r="W183" s="15">
        <f t="shared" si="26"/>
        <v>30</v>
      </c>
    </row>
    <row r="184" spans="1:23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 t="e">
        <f t="shared" si="18"/>
        <v>#DIV/0!</v>
      </c>
      <c r="P184" s="7" t="e">
        <f t="shared" si="19"/>
        <v>#DIV/0!</v>
      </c>
      <c r="Q184" t="str">
        <f t="shared" si="20"/>
        <v>film &amp; video</v>
      </c>
      <c r="R184" t="str">
        <f t="shared" si="21"/>
        <v>drama</v>
      </c>
      <c r="S184" s="10">
        <f t="shared" si="22"/>
        <v>42741.761944444443</v>
      </c>
      <c r="T184" s="10">
        <f t="shared" si="23"/>
        <v>42711.761944444443</v>
      </c>
      <c r="U184">
        <f t="shared" si="24"/>
        <v>2017</v>
      </c>
      <c r="V184" s="11">
        <f t="shared" si="25"/>
        <v>42741.761944444443</v>
      </c>
      <c r="W184" s="15">
        <f t="shared" si="26"/>
        <v>30</v>
      </c>
    </row>
    <row r="185" spans="1:23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8"/>
        <v>2.788933511825078</v>
      </c>
      <c r="P185" s="7">
        <f t="shared" si="19"/>
        <v>373.5</v>
      </c>
      <c r="Q185" t="str">
        <f t="shared" si="20"/>
        <v>film &amp; video</v>
      </c>
      <c r="R185" t="str">
        <f t="shared" si="21"/>
        <v>drama</v>
      </c>
      <c r="S185" s="10">
        <f t="shared" si="22"/>
        <v>41969.601967592593</v>
      </c>
      <c r="T185" s="10">
        <f t="shared" si="23"/>
        <v>41939.560300925928</v>
      </c>
      <c r="U185">
        <f t="shared" si="24"/>
        <v>2014</v>
      </c>
      <c r="V185" s="11">
        <f t="shared" si="25"/>
        <v>41969.601967592593</v>
      </c>
      <c r="W185" s="15">
        <f t="shared" si="26"/>
        <v>30.041666666664241</v>
      </c>
    </row>
    <row r="186" spans="1:23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8"/>
        <v>29.411764705882351</v>
      </c>
      <c r="P186" s="7">
        <f t="shared" si="19"/>
        <v>25.5</v>
      </c>
      <c r="Q186" t="str">
        <f t="shared" si="20"/>
        <v>film &amp; video</v>
      </c>
      <c r="R186" t="str">
        <f t="shared" si="21"/>
        <v>drama</v>
      </c>
      <c r="S186" s="10">
        <f t="shared" si="22"/>
        <v>41882.915972222225</v>
      </c>
      <c r="T186" s="10">
        <f t="shared" si="23"/>
        <v>41825.541226851856</v>
      </c>
      <c r="U186">
        <f t="shared" si="24"/>
        <v>2014</v>
      </c>
      <c r="V186" s="11">
        <f t="shared" si="25"/>
        <v>41882.915972222225</v>
      </c>
      <c r="W186" s="15">
        <f t="shared" si="26"/>
        <v>57.374745370369055</v>
      </c>
    </row>
    <row r="187" spans="1:23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8"/>
        <v>18.181818181818183</v>
      </c>
      <c r="P187" s="7">
        <f t="shared" si="19"/>
        <v>220</v>
      </c>
      <c r="Q187" t="str">
        <f t="shared" si="20"/>
        <v>film &amp; video</v>
      </c>
      <c r="R187" t="str">
        <f t="shared" si="21"/>
        <v>drama</v>
      </c>
      <c r="S187" s="10">
        <f t="shared" si="22"/>
        <v>42600.66133101852</v>
      </c>
      <c r="T187" s="10">
        <f t="shared" si="23"/>
        <v>42570.66133101852</v>
      </c>
      <c r="U187">
        <f t="shared" si="24"/>
        <v>2016</v>
      </c>
      <c r="V187" s="11">
        <f t="shared" si="25"/>
        <v>42600.66133101852</v>
      </c>
      <c r="W187" s="15">
        <f t="shared" si="26"/>
        <v>30</v>
      </c>
    </row>
    <row r="188" spans="1:23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 t="e">
        <f t="shared" si="18"/>
        <v>#DIV/0!</v>
      </c>
      <c r="P188" s="7" t="e">
        <f t="shared" si="19"/>
        <v>#DIV/0!</v>
      </c>
      <c r="Q188" t="str">
        <f t="shared" si="20"/>
        <v>film &amp; video</v>
      </c>
      <c r="R188" t="str">
        <f t="shared" si="21"/>
        <v>drama</v>
      </c>
      <c r="S188" s="10">
        <f t="shared" si="22"/>
        <v>42797.583333333328</v>
      </c>
      <c r="T188" s="10">
        <f t="shared" si="23"/>
        <v>42767.562893518523</v>
      </c>
      <c r="U188">
        <f t="shared" si="24"/>
        <v>2017</v>
      </c>
      <c r="V188" s="11">
        <f t="shared" si="25"/>
        <v>42797.583333333328</v>
      </c>
      <c r="W188" s="15">
        <f t="shared" si="26"/>
        <v>30.020439814805286</v>
      </c>
    </row>
    <row r="189" spans="1:23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8"/>
        <v>6.25</v>
      </c>
      <c r="P189" s="7">
        <f t="shared" si="19"/>
        <v>160</v>
      </c>
      <c r="Q189" t="str">
        <f t="shared" si="20"/>
        <v>film &amp; video</v>
      </c>
      <c r="R189" t="str">
        <f t="shared" si="21"/>
        <v>drama</v>
      </c>
      <c r="S189" s="10">
        <f t="shared" si="22"/>
        <v>42206.040972222225</v>
      </c>
      <c r="T189" s="10">
        <f t="shared" si="23"/>
        <v>42181.984456018516</v>
      </c>
      <c r="U189">
        <f t="shared" si="24"/>
        <v>2015</v>
      </c>
      <c r="V189" s="11">
        <f t="shared" si="25"/>
        <v>42206.040972222225</v>
      </c>
      <c r="W189" s="15">
        <f t="shared" si="26"/>
        <v>24.05651620370918</v>
      </c>
    </row>
    <row r="190" spans="1:23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 t="e">
        <f t="shared" si="18"/>
        <v>#DIV/0!</v>
      </c>
      <c r="P190" s="7" t="e">
        <f t="shared" si="19"/>
        <v>#DIV/0!</v>
      </c>
      <c r="Q190" t="str">
        <f t="shared" si="20"/>
        <v>film &amp; video</v>
      </c>
      <c r="R190" t="str">
        <f t="shared" si="21"/>
        <v>drama</v>
      </c>
      <c r="S190" s="10">
        <f t="shared" si="22"/>
        <v>41886.93304398148</v>
      </c>
      <c r="T190" s="10">
        <f t="shared" si="23"/>
        <v>41856.93304398148</v>
      </c>
      <c r="U190">
        <f t="shared" si="24"/>
        <v>2014</v>
      </c>
      <c r="V190" s="11">
        <f t="shared" si="25"/>
        <v>41886.93304398148</v>
      </c>
      <c r="W190" s="15">
        <f t="shared" si="26"/>
        <v>30</v>
      </c>
    </row>
    <row r="191" spans="1:23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8"/>
        <v>1449.2753623188405</v>
      </c>
      <c r="P191" s="7">
        <f t="shared" si="19"/>
        <v>69</v>
      </c>
      <c r="Q191" t="str">
        <f t="shared" si="20"/>
        <v>film &amp; video</v>
      </c>
      <c r="R191" t="str">
        <f t="shared" si="21"/>
        <v>drama</v>
      </c>
      <c r="S191" s="10">
        <f t="shared" si="22"/>
        <v>42616.440706018519</v>
      </c>
      <c r="T191" s="10">
        <f t="shared" si="23"/>
        <v>42556.440706018519</v>
      </c>
      <c r="U191">
        <f t="shared" si="24"/>
        <v>2016</v>
      </c>
      <c r="V191" s="11">
        <f t="shared" si="25"/>
        <v>42616.440706018519</v>
      </c>
      <c r="W191" s="15">
        <f t="shared" si="26"/>
        <v>60</v>
      </c>
    </row>
    <row r="192" spans="1:23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8"/>
        <v>240</v>
      </c>
      <c r="P192" s="7">
        <f t="shared" si="19"/>
        <v>50</v>
      </c>
      <c r="Q192" t="str">
        <f t="shared" si="20"/>
        <v>film &amp; video</v>
      </c>
      <c r="R192" t="str">
        <f t="shared" si="21"/>
        <v>drama</v>
      </c>
      <c r="S192" s="10">
        <f t="shared" si="22"/>
        <v>42537.400995370372</v>
      </c>
      <c r="T192" s="10">
        <f t="shared" si="23"/>
        <v>42527.400995370372</v>
      </c>
      <c r="U192">
        <f t="shared" si="24"/>
        <v>2016</v>
      </c>
      <c r="V192" s="11">
        <f t="shared" si="25"/>
        <v>42537.400995370372</v>
      </c>
      <c r="W192" s="15">
        <f t="shared" si="26"/>
        <v>10</v>
      </c>
    </row>
    <row r="193" spans="1:23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8"/>
        <v>20</v>
      </c>
      <c r="P193" s="7">
        <f t="shared" si="19"/>
        <v>83.333333333333329</v>
      </c>
      <c r="Q193" t="str">
        <f t="shared" si="20"/>
        <v>film &amp; video</v>
      </c>
      <c r="R193" t="str">
        <f t="shared" si="21"/>
        <v>drama</v>
      </c>
      <c r="S193" s="10">
        <f t="shared" si="22"/>
        <v>42279.191412037035</v>
      </c>
      <c r="T193" s="10">
        <f t="shared" si="23"/>
        <v>42239.191412037035</v>
      </c>
      <c r="U193">
        <f t="shared" si="24"/>
        <v>2015</v>
      </c>
      <c r="V193" s="11">
        <f t="shared" si="25"/>
        <v>42279.191412037035</v>
      </c>
      <c r="W193" s="15">
        <f t="shared" si="26"/>
        <v>40</v>
      </c>
    </row>
    <row r="194" spans="1:23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27">$D194/$E194</f>
        <v>58823.529411764706</v>
      </c>
      <c r="P194" s="7">
        <f t="shared" ref="P194:P257" si="28">$E194/$L194</f>
        <v>5.666666666666667</v>
      </c>
      <c r="Q194" t="str">
        <f t="shared" ref="Q194:Q257" si="29">LEFT($N194,SEARCH("/",$N194,1)-1)</f>
        <v>film &amp; video</v>
      </c>
      <c r="R194" t="str">
        <f t="shared" ref="R194:R257" si="30">MID($N194,FIND("/",$N194)+1,256)</f>
        <v>drama</v>
      </c>
      <c r="S194" s="10">
        <f t="shared" ref="S194:S257" si="31">((($I194/60)/60)/24)+DATE(1970,1,1)+(-6/24)</f>
        <v>41929.542037037041</v>
      </c>
      <c r="T194" s="10">
        <f t="shared" ref="T194:T257" si="32">((($J194/60)/60)/24)+DATE(1970,1,1)+(-6/24)</f>
        <v>41899.542037037041</v>
      </c>
      <c r="U194">
        <f t="shared" ref="U194:U257" si="33">YEAR(S194)</f>
        <v>2014</v>
      </c>
      <c r="V194" s="11">
        <f t="shared" ref="V194:V257" si="34">S194</f>
        <v>41929.542037037041</v>
      </c>
      <c r="W194" s="15">
        <f t="shared" si="26"/>
        <v>30</v>
      </c>
    </row>
    <row r="195" spans="1:23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 t="e">
        <f t="shared" si="27"/>
        <v>#DIV/0!</v>
      </c>
      <c r="P195" s="7" t="e">
        <f t="shared" si="28"/>
        <v>#DIV/0!</v>
      </c>
      <c r="Q195" t="str">
        <f t="shared" si="29"/>
        <v>film &amp; video</v>
      </c>
      <c r="R195" t="str">
        <f t="shared" si="30"/>
        <v>drama</v>
      </c>
      <c r="S195" s="10">
        <f t="shared" si="31"/>
        <v>41971.726458333331</v>
      </c>
      <c r="T195" s="10">
        <f t="shared" si="32"/>
        <v>41911.684791666667</v>
      </c>
      <c r="U195">
        <f t="shared" si="33"/>
        <v>2014</v>
      </c>
      <c r="V195" s="11">
        <f t="shared" si="34"/>
        <v>41971.726458333331</v>
      </c>
      <c r="W195" s="15">
        <f t="shared" ref="W195:W258" si="35">S195-T195</f>
        <v>60.041666666664241</v>
      </c>
    </row>
    <row r="196" spans="1:23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7"/>
        <v>833.33333333333337</v>
      </c>
      <c r="P196" s="7">
        <f t="shared" si="28"/>
        <v>1</v>
      </c>
      <c r="Q196" t="str">
        <f t="shared" si="29"/>
        <v>film &amp; video</v>
      </c>
      <c r="R196" t="str">
        <f t="shared" si="30"/>
        <v>drama</v>
      </c>
      <c r="S196" s="10">
        <f t="shared" si="31"/>
        <v>42435.746886574074</v>
      </c>
      <c r="T196" s="10">
        <f t="shared" si="32"/>
        <v>42375.746886574074</v>
      </c>
      <c r="U196">
        <f t="shared" si="33"/>
        <v>2016</v>
      </c>
      <c r="V196" s="11">
        <f t="shared" si="34"/>
        <v>42435.746886574074</v>
      </c>
      <c r="W196" s="15">
        <f t="shared" si="35"/>
        <v>60</v>
      </c>
    </row>
    <row r="197" spans="1:23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 t="e">
        <f t="shared" si="27"/>
        <v>#DIV/0!</v>
      </c>
      <c r="P197" s="7" t="e">
        <f t="shared" si="28"/>
        <v>#DIV/0!</v>
      </c>
      <c r="Q197" t="str">
        <f t="shared" si="29"/>
        <v>film &amp; video</v>
      </c>
      <c r="R197" t="str">
        <f t="shared" si="30"/>
        <v>drama</v>
      </c>
      <c r="S197" s="10">
        <f t="shared" si="31"/>
        <v>42195.42050925926</v>
      </c>
      <c r="T197" s="10">
        <f t="shared" si="32"/>
        <v>42135.42050925926</v>
      </c>
      <c r="U197">
        <f t="shared" si="33"/>
        <v>2015</v>
      </c>
      <c r="V197" s="11">
        <f t="shared" si="34"/>
        <v>42195.42050925926</v>
      </c>
      <c r="W197" s="15">
        <f t="shared" si="35"/>
        <v>60</v>
      </c>
    </row>
    <row r="198" spans="1:23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7"/>
        <v>2.3890784982935154</v>
      </c>
      <c r="P198" s="7">
        <f t="shared" si="28"/>
        <v>77.10526315789474</v>
      </c>
      <c r="Q198" t="str">
        <f t="shared" si="29"/>
        <v>film &amp; video</v>
      </c>
      <c r="R198" t="str">
        <f t="shared" si="30"/>
        <v>drama</v>
      </c>
      <c r="S198" s="10">
        <f t="shared" si="31"/>
        <v>42287.625</v>
      </c>
      <c r="T198" s="10">
        <f t="shared" si="32"/>
        <v>42259.292800925927</v>
      </c>
      <c r="U198">
        <f t="shared" si="33"/>
        <v>2015</v>
      </c>
      <c r="V198" s="11">
        <f t="shared" si="34"/>
        <v>42287.625</v>
      </c>
      <c r="W198" s="15">
        <f t="shared" si="35"/>
        <v>28.332199074073287</v>
      </c>
    </row>
    <row r="199" spans="1:23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7"/>
        <v>9.5419847328244281</v>
      </c>
      <c r="P199" s="7">
        <f t="shared" si="28"/>
        <v>32.75</v>
      </c>
      <c r="Q199" t="str">
        <f t="shared" si="29"/>
        <v>film &amp; video</v>
      </c>
      <c r="R199" t="str">
        <f t="shared" si="30"/>
        <v>drama</v>
      </c>
      <c r="S199" s="10">
        <f t="shared" si="31"/>
        <v>42783.625</v>
      </c>
      <c r="T199" s="10">
        <f t="shared" si="32"/>
        <v>42741.598379629635</v>
      </c>
      <c r="U199">
        <f t="shared" si="33"/>
        <v>2017</v>
      </c>
      <c r="V199" s="11">
        <f t="shared" si="34"/>
        <v>42783.625</v>
      </c>
      <c r="W199" s="15">
        <f t="shared" si="35"/>
        <v>42.026620370364981</v>
      </c>
    </row>
    <row r="200" spans="1:23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7"/>
        <v>89.605734767025083</v>
      </c>
      <c r="P200" s="7">
        <f t="shared" si="28"/>
        <v>46.5</v>
      </c>
      <c r="Q200" t="str">
        <f t="shared" si="29"/>
        <v>film &amp; video</v>
      </c>
      <c r="R200" t="str">
        <f t="shared" si="30"/>
        <v>drama</v>
      </c>
      <c r="S200" s="10">
        <f t="shared" si="31"/>
        <v>41917.133356481485</v>
      </c>
      <c r="T200" s="10">
        <f t="shared" si="32"/>
        <v>41887.133356481485</v>
      </c>
      <c r="U200">
        <f t="shared" si="33"/>
        <v>2014</v>
      </c>
      <c r="V200" s="11">
        <f t="shared" si="34"/>
        <v>41917.133356481485</v>
      </c>
      <c r="W200" s="15">
        <f t="shared" si="35"/>
        <v>30</v>
      </c>
    </row>
    <row r="201" spans="1:23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 t="e">
        <f t="shared" si="27"/>
        <v>#DIV/0!</v>
      </c>
      <c r="P201" s="7" t="e">
        <f t="shared" si="28"/>
        <v>#DIV/0!</v>
      </c>
      <c r="Q201" t="str">
        <f t="shared" si="29"/>
        <v>film &amp; video</v>
      </c>
      <c r="R201" t="str">
        <f t="shared" si="30"/>
        <v>drama</v>
      </c>
      <c r="S201" s="10">
        <f t="shared" si="31"/>
        <v>42613.873865740738</v>
      </c>
      <c r="T201" s="10">
        <f t="shared" si="32"/>
        <v>42583.873865740738</v>
      </c>
      <c r="U201">
        <f t="shared" si="33"/>
        <v>2016</v>
      </c>
      <c r="V201" s="11">
        <f t="shared" si="34"/>
        <v>42613.873865740738</v>
      </c>
      <c r="W201" s="15">
        <f t="shared" si="35"/>
        <v>30</v>
      </c>
    </row>
    <row r="202" spans="1:23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7"/>
        <v>3.8178867996563901</v>
      </c>
      <c r="P202" s="7">
        <f t="shared" si="28"/>
        <v>87.308333333333337</v>
      </c>
      <c r="Q202" t="str">
        <f t="shared" si="29"/>
        <v>film &amp; video</v>
      </c>
      <c r="R202" t="str">
        <f t="shared" si="30"/>
        <v>drama</v>
      </c>
      <c r="S202" s="10">
        <f t="shared" si="31"/>
        <v>41896.833368055559</v>
      </c>
      <c r="T202" s="10">
        <f t="shared" si="32"/>
        <v>41866.833368055559</v>
      </c>
      <c r="U202">
        <f t="shared" si="33"/>
        <v>2014</v>
      </c>
      <c r="V202" s="11">
        <f t="shared" si="34"/>
        <v>41896.833368055559</v>
      </c>
      <c r="W202" s="15">
        <f t="shared" si="35"/>
        <v>30</v>
      </c>
    </row>
    <row r="203" spans="1:23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7"/>
        <v>1.7105263157894737</v>
      </c>
      <c r="P203" s="7">
        <f t="shared" si="28"/>
        <v>54.285714285714285</v>
      </c>
      <c r="Q203" t="str">
        <f t="shared" si="29"/>
        <v>film &amp; video</v>
      </c>
      <c r="R203" t="str">
        <f t="shared" si="30"/>
        <v>drama</v>
      </c>
      <c r="S203" s="10">
        <f t="shared" si="31"/>
        <v>42043.568622685183</v>
      </c>
      <c r="T203" s="10">
        <f t="shared" si="32"/>
        <v>42023.568622685183</v>
      </c>
      <c r="U203">
        <f t="shared" si="33"/>
        <v>2015</v>
      </c>
      <c r="V203" s="11">
        <f t="shared" si="34"/>
        <v>42043.568622685183</v>
      </c>
      <c r="W203" s="15">
        <f t="shared" si="35"/>
        <v>20</v>
      </c>
    </row>
    <row r="204" spans="1:23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 t="e">
        <f t="shared" si="27"/>
        <v>#DIV/0!</v>
      </c>
      <c r="P204" s="7" t="e">
        <f t="shared" si="28"/>
        <v>#DIV/0!</v>
      </c>
      <c r="Q204" t="str">
        <f t="shared" si="29"/>
        <v>film &amp; video</v>
      </c>
      <c r="R204" t="str">
        <f t="shared" si="30"/>
        <v>drama</v>
      </c>
      <c r="S204" s="10">
        <f t="shared" si="31"/>
        <v>42285.624305555553</v>
      </c>
      <c r="T204" s="10">
        <f t="shared" si="32"/>
        <v>42255.677824074075</v>
      </c>
      <c r="U204">
        <f t="shared" si="33"/>
        <v>2015</v>
      </c>
      <c r="V204" s="11">
        <f t="shared" si="34"/>
        <v>42285.624305555553</v>
      </c>
      <c r="W204" s="15">
        <f t="shared" si="35"/>
        <v>29.946481481478259</v>
      </c>
    </row>
    <row r="205" spans="1:23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7"/>
        <v>3.3512064343163539</v>
      </c>
      <c r="P205" s="7">
        <f t="shared" si="28"/>
        <v>93.25</v>
      </c>
      <c r="Q205" t="str">
        <f t="shared" si="29"/>
        <v>film &amp; video</v>
      </c>
      <c r="R205" t="str">
        <f t="shared" si="30"/>
        <v>drama</v>
      </c>
      <c r="S205" s="10">
        <f t="shared" si="31"/>
        <v>42033.597962962958</v>
      </c>
      <c r="T205" s="10">
        <f t="shared" si="32"/>
        <v>41973.597962962958</v>
      </c>
      <c r="U205">
        <f t="shared" si="33"/>
        <v>2015</v>
      </c>
      <c r="V205" s="11">
        <f t="shared" si="34"/>
        <v>42033.597962962958</v>
      </c>
      <c r="W205" s="15">
        <f t="shared" si="35"/>
        <v>60</v>
      </c>
    </row>
    <row r="206" spans="1:23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7"/>
        <v>1.9715440475799297</v>
      </c>
      <c r="P206" s="7">
        <f t="shared" si="28"/>
        <v>117.68368136117556</v>
      </c>
      <c r="Q206" t="str">
        <f t="shared" si="29"/>
        <v>film &amp; video</v>
      </c>
      <c r="R206" t="str">
        <f t="shared" si="30"/>
        <v>drama</v>
      </c>
      <c r="S206" s="10">
        <f t="shared" si="31"/>
        <v>42586.333368055552</v>
      </c>
      <c r="T206" s="10">
        <f t="shared" si="32"/>
        <v>42556.333368055552</v>
      </c>
      <c r="U206">
        <f t="shared" si="33"/>
        <v>2016</v>
      </c>
      <c r="V206" s="11">
        <f t="shared" si="34"/>
        <v>42586.333368055552</v>
      </c>
      <c r="W206" s="15">
        <f t="shared" si="35"/>
        <v>30</v>
      </c>
    </row>
    <row r="207" spans="1:23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7"/>
        <v>6.1538461538461542</v>
      </c>
      <c r="P207" s="7">
        <f t="shared" si="28"/>
        <v>76.470588235294116</v>
      </c>
      <c r="Q207" t="str">
        <f t="shared" si="29"/>
        <v>film &amp; video</v>
      </c>
      <c r="R207" t="str">
        <f t="shared" si="30"/>
        <v>drama</v>
      </c>
      <c r="S207" s="10">
        <f t="shared" si="31"/>
        <v>42283.382199074069</v>
      </c>
      <c r="T207" s="10">
        <f t="shared" si="32"/>
        <v>42248.382199074069</v>
      </c>
      <c r="U207">
        <f t="shared" si="33"/>
        <v>2015</v>
      </c>
      <c r="V207" s="11">
        <f t="shared" si="34"/>
        <v>42283.382199074069</v>
      </c>
      <c r="W207" s="15">
        <f t="shared" si="35"/>
        <v>35</v>
      </c>
    </row>
    <row r="208" spans="1:23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 t="e">
        <f t="shared" si="27"/>
        <v>#DIV/0!</v>
      </c>
      <c r="P208" s="7" t="e">
        <f t="shared" si="28"/>
        <v>#DIV/0!</v>
      </c>
      <c r="Q208" t="str">
        <f t="shared" si="29"/>
        <v>film &amp; video</v>
      </c>
      <c r="R208" t="str">
        <f t="shared" si="30"/>
        <v>drama</v>
      </c>
      <c r="S208" s="10">
        <f t="shared" si="31"/>
        <v>42587.754432870366</v>
      </c>
      <c r="T208" s="10">
        <f t="shared" si="32"/>
        <v>42566.754432870366</v>
      </c>
      <c r="U208">
        <f t="shared" si="33"/>
        <v>2016</v>
      </c>
      <c r="V208" s="11">
        <f t="shared" si="34"/>
        <v>42587.754432870366</v>
      </c>
      <c r="W208" s="15">
        <f t="shared" si="35"/>
        <v>21</v>
      </c>
    </row>
    <row r="209" spans="1:23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7"/>
        <v>6.572769953051643</v>
      </c>
      <c r="P209" s="7">
        <f t="shared" si="28"/>
        <v>163.84615384615384</v>
      </c>
      <c r="Q209" t="str">
        <f t="shared" si="29"/>
        <v>film &amp; video</v>
      </c>
      <c r="R209" t="str">
        <f t="shared" si="30"/>
        <v>drama</v>
      </c>
      <c r="S209" s="10">
        <f t="shared" si="31"/>
        <v>42007.947199074071</v>
      </c>
      <c r="T209" s="10">
        <f t="shared" si="32"/>
        <v>41977.947199074071</v>
      </c>
      <c r="U209">
        <f t="shared" si="33"/>
        <v>2015</v>
      </c>
      <c r="V209" s="11">
        <f t="shared" si="34"/>
        <v>42007.947199074071</v>
      </c>
      <c r="W209" s="15">
        <f t="shared" si="35"/>
        <v>30</v>
      </c>
    </row>
    <row r="210" spans="1:23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 t="e">
        <f t="shared" si="27"/>
        <v>#DIV/0!</v>
      </c>
      <c r="P210" s="7" t="e">
        <f t="shared" si="28"/>
        <v>#DIV/0!</v>
      </c>
      <c r="Q210" t="str">
        <f t="shared" si="29"/>
        <v>film &amp; video</v>
      </c>
      <c r="R210" t="str">
        <f t="shared" si="30"/>
        <v>drama</v>
      </c>
      <c r="S210" s="10">
        <f t="shared" si="31"/>
        <v>41989.119988425926</v>
      </c>
      <c r="T210" s="10">
        <f t="shared" si="32"/>
        <v>41959.119988425926</v>
      </c>
      <c r="U210">
        <f t="shared" si="33"/>
        <v>2014</v>
      </c>
      <c r="V210" s="11">
        <f t="shared" si="34"/>
        <v>41989.119988425926</v>
      </c>
      <c r="W210" s="15">
        <f t="shared" si="35"/>
        <v>30</v>
      </c>
    </row>
    <row r="211" spans="1:23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 t="e">
        <f t="shared" si="27"/>
        <v>#DIV/0!</v>
      </c>
      <c r="P211" s="7" t="e">
        <f t="shared" si="28"/>
        <v>#DIV/0!</v>
      </c>
      <c r="Q211" t="str">
        <f t="shared" si="29"/>
        <v>film &amp; video</v>
      </c>
      <c r="R211" t="str">
        <f t="shared" si="30"/>
        <v>drama</v>
      </c>
      <c r="S211" s="10">
        <f t="shared" si="31"/>
        <v>42195.672858796301</v>
      </c>
      <c r="T211" s="10">
        <f t="shared" si="32"/>
        <v>42165.672858796301</v>
      </c>
      <c r="U211">
        <f t="shared" si="33"/>
        <v>2015</v>
      </c>
      <c r="V211" s="11">
        <f t="shared" si="34"/>
        <v>42195.672858796301</v>
      </c>
      <c r="W211" s="15">
        <f t="shared" si="35"/>
        <v>30</v>
      </c>
    </row>
    <row r="212" spans="1:23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7"/>
        <v>3.9603960396039604</v>
      </c>
      <c r="P212" s="7">
        <f t="shared" si="28"/>
        <v>91.818181818181813</v>
      </c>
      <c r="Q212" t="str">
        <f t="shared" si="29"/>
        <v>film &amp; video</v>
      </c>
      <c r="R212" t="str">
        <f t="shared" si="30"/>
        <v>drama</v>
      </c>
      <c r="S212" s="10">
        <f t="shared" si="31"/>
        <v>42277.958333333328</v>
      </c>
      <c r="T212" s="10">
        <f t="shared" si="32"/>
        <v>42248.814722222218</v>
      </c>
      <c r="U212">
        <f t="shared" si="33"/>
        <v>2015</v>
      </c>
      <c r="V212" s="11">
        <f t="shared" si="34"/>
        <v>42277.958333333328</v>
      </c>
      <c r="W212" s="15">
        <f t="shared" si="35"/>
        <v>29.143611111110658</v>
      </c>
    </row>
    <row r="213" spans="1:23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7"/>
        <v>2.2421524663677128</v>
      </c>
      <c r="P213" s="7">
        <f t="shared" si="28"/>
        <v>185.83333333333334</v>
      </c>
      <c r="Q213" t="str">
        <f t="shared" si="29"/>
        <v>film &amp; video</v>
      </c>
      <c r="R213" t="str">
        <f t="shared" si="30"/>
        <v>drama</v>
      </c>
      <c r="S213" s="10">
        <f t="shared" si="31"/>
        <v>42265.909918981488</v>
      </c>
      <c r="T213" s="10">
        <f t="shared" si="32"/>
        <v>42235.909918981488</v>
      </c>
      <c r="U213">
        <f t="shared" si="33"/>
        <v>2015</v>
      </c>
      <c r="V213" s="11">
        <f t="shared" si="34"/>
        <v>42265.909918981488</v>
      </c>
      <c r="W213" s="15">
        <f t="shared" si="35"/>
        <v>30</v>
      </c>
    </row>
    <row r="214" spans="1:23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7"/>
        <v>6300</v>
      </c>
      <c r="P214" s="7">
        <f t="shared" si="28"/>
        <v>1</v>
      </c>
      <c r="Q214" t="str">
        <f t="shared" si="29"/>
        <v>film &amp; video</v>
      </c>
      <c r="R214" t="str">
        <f t="shared" si="30"/>
        <v>drama</v>
      </c>
      <c r="S214" s="10">
        <f t="shared" si="31"/>
        <v>42476.589351851857</v>
      </c>
      <c r="T214" s="10">
        <f t="shared" si="32"/>
        <v>42416.631018518514</v>
      </c>
      <c r="U214">
        <f t="shared" si="33"/>
        <v>2016</v>
      </c>
      <c r="V214" s="11">
        <f t="shared" si="34"/>
        <v>42476.589351851857</v>
      </c>
      <c r="W214" s="15">
        <f t="shared" si="35"/>
        <v>59.958333333343035</v>
      </c>
    </row>
    <row r="215" spans="1:23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7"/>
        <v>2500</v>
      </c>
      <c r="P215" s="7">
        <f t="shared" si="28"/>
        <v>20</v>
      </c>
      <c r="Q215" t="str">
        <f t="shared" si="29"/>
        <v>film &amp; video</v>
      </c>
      <c r="R215" t="str">
        <f t="shared" si="30"/>
        <v>drama</v>
      </c>
      <c r="S215" s="10">
        <f t="shared" si="31"/>
        <v>42232.337974537033</v>
      </c>
      <c r="T215" s="10">
        <f t="shared" si="32"/>
        <v>42202.344293981485</v>
      </c>
      <c r="U215">
        <f t="shared" si="33"/>
        <v>2015</v>
      </c>
      <c r="V215" s="11">
        <f t="shared" si="34"/>
        <v>42232.337974537033</v>
      </c>
      <c r="W215" s="15">
        <f t="shared" si="35"/>
        <v>29.993680555548053</v>
      </c>
    </row>
    <row r="216" spans="1:23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7"/>
        <v>12500</v>
      </c>
      <c r="P216" s="7">
        <f t="shared" si="28"/>
        <v>1</v>
      </c>
      <c r="Q216" t="str">
        <f t="shared" si="29"/>
        <v>film &amp; video</v>
      </c>
      <c r="R216" t="str">
        <f t="shared" si="30"/>
        <v>drama</v>
      </c>
      <c r="S216" s="10">
        <f t="shared" si="31"/>
        <v>42069.39061342593</v>
      </c>
      <c r="T216" s="10">
        <f t="shared" si="32"/>
        <v>42009.39061342593</v>
      </c>
      <c r="U216">
        <f t="shared" si="33"/>
        <v>2015</v>
      </c>
      <c r="V216" s="11">
        <f t="shared" si="34"/>
        <v>42069.39061342593</v>
      </c>
      <c r="W216" s="15">
        <f t="shared" si="35"/>
        <v>60</v>
      </c>
    </row>
    <row r="217" spans="1:23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7"/>
        <v>440</v>
      </c>
      <c r="P217" s="7">
        <f t="shared" si="28"/>
        <v>10</v>
      </c>
      <c r="Q217" t="str">
        <f t="shared" si="29"/>
        <v>film &amp; video</v>
      </c>
      <c r="R217" t="str">
        <f t="shared" si="30"/>
        <v>drama</v>
      </c>
      <c r="S217" s="10">
        <f t="shared" si="31"/>
        <v>42417.749305555553</v>
      </c>
      <c r="T217" s="10">
        <f t="shared" si="32"/>
        <v>42374.980115740742</v>
      </c>
      <c r="U217">
        <f t="shared" si="33"/>
        <v>2016</v>
      </c>
      <c r="V217" s="11">
        <f t="shared" si="34"/>
        <v>42417.749305555553</v>
      </c>
      <c r="W217" s="15">
        <f t="shared" si="35"/>
        <v>42.769189814811398</v>
      </c>
    </row>
    <row r="218" spans="1:23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7"/>
        <v>1.7953824200462347</v>
      </c>
      <c r="P218" s="7">
        <f t="shared" si="28"/>
        <v>331.53833333333336</v>
      </c>
      <c r="Q218" t="str">
        <f t="shared" si="29"/>
        <v>film &amp; video</v>
      </c>
      <c r="R218" t="str">
        <f t="shared" si="30"/>
        <v>drama</v>
      </c>
      <c r="S218" s="10">
        <f t="shared" si="31"/>
        <v>42116.667094907403</v>
      </c>
      <c r="T218" s="10">
        <f t="shared" si="32"/>
        <v>42066.708761574075</v>
      </c>
      <c r="U218">
        <f t="shared" si="33"/>
        <v>2015</v>
      </c>
      <c r="V218" s="11">
        <f t="shared" si="34"/>
        <v>42116.667094907403</v>
      </c>
      <c r="W218" s="15">
        <f t="shared" si="35"/>
        <v>49.958333333328483</v>
      </c>
    </row>
    <row r="219" spans="1:23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7"/>
        <v>8.3731055848614258</v>
      </c>
      <c r="P219" s="7">
        <f t="shared" si="28"/>
        <v>314.28947368421052</v>
      </c>
      <c r="Q219" t="str">
        <f t="shared" si="29"/>
        <v>film &amp; video</v>
      </c>
      <c r="R219" t="str">
        <f t="shared" si="30"/>
        <v>drama</v>
      </c>
      <c r="S219" s="10">
        <f t="shared" si="31"/>
        <v>42001.39061342593</v>
      </c>
      <c r="T219" s="10">
        <f t="shared" si="32"/>
        <v>41970.39061342593</v>
      </c>
      <c r="U219">
        <f t="shared" si="33"/>
        <v>2014</v>
      </c>
      <c r="V219" s="11">
        <f t="shared" si="34"/>
        <v>42001.39061342593</v>
      </c>
      <c r="W219" s="15">
        <f t="shared" si="35"/>
        <v>31</v>
      </c>
    </row>
    <row r="220" spans="1:23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7"/>
        <v>50</v>
      </c>
      <c r="P220" s="7">
        <f t="shared" si="28"/>
        <v>100</v>
      </c>
      <c r="Q220" t="str">
        <f t="shared" si="29"/>
        <v>film &amp; video</v>
      </c>
      <c r="R220" t="str">
        <f t="shared" si="30"/>
        <v>drama</v>
      </c>
      <c r="S220" s="10">
        <f t="shared" si="31"/>
        <v>42139.378344907411</v>
      </c>
      <c r="T220" s="10">
        <f t="shared" si="32"/>
        <v>42079.378344907411</v>
      </c>
      <c r="U220">
        <f t="shared" si="33"/>
        <v>2015</v>
      </c>
      <c r="V220" s="11">
        <f t="shared" si="34"/>
        <v>42139.378344907411</v>
      </c>
      <c r="W220" s="15">
        <f t="shared" si="35"/>
        <v>60</v>
      </c>
    </row>
    <row r="221" spans="1:23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7"/>
        <v>5.6721497447532618</v>
      </c>
      <c r="P221" s="7">
        <f t="shared" si="28"/>
        <v>115.98684210526316</v>
      </c>
      <c r="Q221" t="str">
        <f t="shared" si="29"/>
        <v>film &amp; video</v>
      </c>
      <c r="R221" t="str">
        <f t="shared" si="30"/>
        <v>drama</v>
      </c>
      <c r="S221" s="10">
        <f t="shared" si="31"/>
        <v>42461.040972222225</v>
      </c>
      <c r="T221" s="10">
        <f t="shared" si="32"/>
        <v>42429.076678240745</v>
      </c>
      <c r="U221">
        <f t="shared" si="33"/>
        <v>2016</v>
      </c>
      <c r="V221" s="11">
        <f t="shared" si="34"/>
        <v>42461.040972222225</v>
      </c>
      <c r="W221" s="15">
        <f t="shared" si="35"/>
        <v>31.964293981480296</v>
      </c>
    </row>
    <row r="222" spans="1:23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7"/>
        <v>138.88888888888889</v>
      </c>
      <c r="P222" s="7">
        <f t="shared" si="28"/>
        <v>120</v>
      </c>
      <c r="Q222" t="str">
        <f t="shared" si="29"/>
        <v>film &amp; video</v>
      </c>
      <c r="R222" t="str">
        <f t="shared" si="30"/>
        <v>drama</v>
      </c>
      <c r="S222" s="10">
        <f t="shared" si="31"/>
        <v>42236.587499999994</v>
      </c>
      <c r="T222" s="10">
        <f t="shared" si="32"/>
        <v>42195.393865740742</v>
      </c>
      <c r="U222">
        <f t="shared" si="33"/>
        <v>2015</v>
      </c>
      <c r="V222" s="11">
        <f t="shared" si="34"/>
        <v>42236.587499999994</v>
      </c>
      <c r="W222" s="15">
        <f t="shared" si="35"/>
        <v>41.193634259252576</v>
      </c>
    </row>
    <row r="223" spans="1:23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 t="e">
        <f t="shared" si="27"/>
        <v>#DIV/0!</v>
      </c>
      <c r="P223" s="7" t="e">
        <f t="shared" si="28"/>
        <v>#DIV/0!</v>
      </c>
      <c r="Q223" t="str">
        <f t="shared" si="29"/>
        <v>film &amp; video</v>
      </c>
      <c r="R223" t="str">
        <f t="shared" si="30"/>
        <v>drama</v>
      </c>
      <c r="S223" s="10">
        <f t="shared" si="31"/>
        <v>42091.54587962963</v>
      </c>
      <c r="T223" s="10">
        <f t="shared" si="32"/>
        <v>42031.587546296301</v>
      </c>
      <c r="U223">
        <f t="shared" si="33"/>
        <v>2015</v>
      </c>
      <c r="V223" s="11">
        <f t="shared" si="34"/>
        <v>42091.54587962963</v>
      </c>
      <c r="W223" s="15">
        <f t="shared" si="35"/>
        <v>59.958333333328483</v>
      </c>
    </row>
    <row r="224" spans="1:23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7"/>
        <v>7.6923076923076925</v>
      </c>
      <c r="P224" s="7">
        <f t="shared" si="28"/>
        <v>65</v>
      </c>
      <c r="Q224" t="str">
        <f t="shared" si="29"/>
        <v>film &amp; video</v>
      </c>
      <c r="R224" t="str">
        <f t="shared" si="30"/>
        <v>drama</v>
      </c>
      <c r="S224" s="10">
        <f t="shared" si="31"/>
        <v>42089.860416666663</v>
      </c>
      <c r="T224" s="10">
        <f t="shared" si="32"/>
        <v>42031.519884259258</v>
      </c>
      <c r="U224">
        <f t="shared" si="33"/>
        <v>2015</v>
      </c>
      <c r="V224" s="11">
        <f t="shared" si="34"/>
        <v>42089.860416666663</v>
      </c>
      <c r="W224" s="15">
        <f t="shared" si="35"/>
        <v>58.34053240740468</v>
      </c>
    </row>
    <row r="225" spans="1:23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 t="e">
        <f t="shared" si="27"/>
        <v>#DIV/0!</v>
      </c>
      <c r="P225" s="7" t="e">
        <f t="shared" si="28"/>
        <v>#DIV/0!</v>
      </c>
      <c r="Q225" t="str">
        <f t="shared" si="29"/>
        <v>film &amp; video</v>
      </c>
      <c r="R225" t="str">
        <f t="shared" si="30"/>
        <v>drama</v>
      </c>
      <c r="S225" s="10">
        <f t="shared" si="31"/>
        <v>42511.795138888891</v>
      </c>
      <c r="T225" s="10">
        <f t="shared" si="32"/>
        <v>42481.798032407409</v>
      </c>
      <c r="U225">
        <f t="shared" si="33"/>
        <v>2016</v>
      </c>
      <c r="V225" s="11">
        <f t="shared" si="34"/>
        <v>42511.795138888891</v>
      </c>
      <c r="W225" s="15">
        <f t="shared" si="35"/>
        <v>29.997106481481751</v>
      </c>
    </row>
    <row r="226" spans="1:23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 t="e">
        <f t="shared" si="27"/>
        <v>#DIV/0!</v>
      </c>
      <c r="P226" s="7" t="e">
        <f t="shared" si="28"/>
        <v>#DIV/0!</v>
      </c>
      <c r="Q226" t="str">
        <f t="shared" si="29"/>
        <v>film &amp; video</v>
      </c>
      <c r="R226" t="str">
        <f t="shared" si="30"/>
        <v>drama</v>
      </c>
      <c r="S226" s="10">
        <f t="shared" si="31"/>
        <v>42194.985254629632</v>
      </c>
      <c r="T226" s="10">
        <f t="shared" si="32"/>
        <v>42134.985254629632</v>
      </c>
      <c r="U226">
        <f t="shared" si="33"/>
        <v>2015</v>
      </c>
      <c r="V226" s="11">
        <f t="shared" si="34"/>
        <v>42194.985254629632</v>
      </c>
      <c r="W226" s="15">
        <f t="shared" si="35"/>
        <v>60</v>
      </c>
    </row>
    <row r="227" spans="1:23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 t="e">
        <f t="shared" si="27"/>
        <v>#DIV/0!</v>
      </c>
      <c r="P227" s="7" t="e">
        <f t="shared" si="28"/>
        <v>#DIV/0!</v>
      </c>
      <c r="Q227" t="str">
        <f t="shared" si="29"/>
        <v>film &amp; video</v>
      </c>
      <c r="R227" t="str">
        <f t="shared" si="30"/>
        <v>drama</v>
      </c>
      <c r="S227" s="10">
        <f t="shared" si="31"/>
        <v>42468.669606481482</v>
      </c>
      <c r="T227" s="10">
        <f t="shared" si="32"/>
        <v>42438.711273148147</v>
      </c>
      <c r="U227">
        <f t="shared" si="33"/>
        <v>2016</v>
      </c>
      <c r="V227" s="11">
        <f t="shared" si="34"/>
        <v>42468.669606481482</v>
      </c>
      <c r="W227" s="15">
        <f t="shared" si="35"/>
        <v>29.958333333335759</v>
      </c>
    </row>
    <row r="228" spans="1:23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7"/>
        <v>116</v>
      </c>
      <c r="P228" s="7">
        <f t="shared" si="28"/>
        <v>125</v>
      </c>
      <c r="Q228" t="str">
        <f t="shared" si="29"/>
        <v>film &amp; video</v>
      </c>
      <c r="R228" t="str">
        <f t="shared" si="30"/>
        <v>drama</v>
      </c>
      <c r="S228" s="10">
        <f t="shared" si="31"/>
        <v>42155.145138888889</v>
      </c>
      <c r="T228" s="10">
        <f t="shared" si="32"/>
        <v>42106.416018518517</v>
      </c>
      <c r="U228">
        <f t="shared" si="33"/>
        <v>2015</v>
      </c>
      <c r="V228" s="11">
        <f t="shared" si="34"/>
        <v>42155.145138888889</v>
      </c>
      <c r="W228" s="15">
        <f t="shared" si="35"/>
        <v>48.729120370371675</v>
      </c>
    </row>
    <row r="229" spans="1:23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 t="e">
        <f t="shared" si="27"/>
        <v>#DIV/0!</v>
      </c>
      <c r="P229" s="7" t="e">
        <f t="shared" si="28"/>
        <v>#DIV/0!</v>
      </c>
      <c r="Q229" t="str">
        <f t="shared" si="29"/>
        <v>film &amp; video</v>
      </c>
      <c r="R229" t="str">
        <f t="shared" si="30"/>
        <v>drama</v>
      </c>
      <c r="S229" s="10">
        <f t="shared" si="31"/>
        <v>42194.643993055557</v>
      </c>
      <c r="T229" s="10">
        <f t="shared" si="32"/>
        <v>42164.643993055557</v>
      </c>
      <c r="U229">
        <f t="shared" si="33"/>
        <v>2015</v>
      </c>
      <c r="V229" s="11">
        <f t="shared" si="34"/>
        <v>42194.643993055557</v>
      </c>
      <c r="W229" s="15">
        <f t="shared" si="35"/>
        <v>30</v>
      </c>
    </row>
    <row r="230" spans="1:23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 t="e">
        <f t="shared" si="27"/>
        <v>#DIV/0!</v>
      </c>
      <c r="P230" s="7" t="e">
        <f t="shared" si="28"/>
        <v>#DIV/0!</v>
      </c>
      <c r="Q230" t="str">
        <f t="shared" si="29"/>
        <v>film &amp; video</v>
      </c>
      <c r="R230" t="str">
        <f t="shared" si="30"/>
        <v>drama</v>
      </c>
      <c r="S230" s="10">
        <f t="shared" si="31"/>
        <v>42156.436400462961</v>
      </c>
      <c r="T230" s="10">
        <f t="shared" si="32"/>
        <v>42096.436400462961</v>
      </c>
      <c r="U230">
        <f t="shared" si="33"/>
        <v>2015</v>
      </c>
      <c r="V230" s="11">
        <f t="shared" si="34"/>
        <v>42156.436400462961</v>
      </c>
      <c r="W230" s="15">
        <f t="shared" si="35"/>
        <v>60</v>
      </c>
    </row>
    <row r="231" spans="1:23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 t="e">
        <f t="shared" si="27"/>
        <v>#DIV/0!</v>
      </c>
      <c r="P231" s="7" t="e">
        <f t="shared" si="28"/>
        <v>#DIV/0!</v>
      </c>
      <c r="Q231" t="str">
        <f t="shared" si="29"/>
        <v>film &amp; video</v>
      </c>
      <c r="R231" t="str">
        <f t="shared" si="30"/>
        <v>drama</v>
      </c>
      <c r="S231" s="10">
        <f t="shared" si="31"/>
        <v>42413.683993055558</v>
      </c>
      <c r="T231" s="10">
        <f t="shared" si="32"/>
        <v>42383.683993055558</v>
      </c>
      <c r="U231">
        <f t="shared" si="33"/>
        <v>2016</v>
      </c>
      <c r="V231" s="11">
        <f t="shared" si="34"/>
        <v>42413.683993055558</v>
      </c>
      <c r="W231" s="15">
        <f t="shared" si="35"/>
        <v>30</v>
      </c>
    </row>
    <row r="232" spans="1:23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7"/>
        <v>250</v>
      </c>
      <c r="P232" s="7">
        <f t="shared" si="28"/>
        <v>30</v>
      </c>
      <c r="Q232" t="str">
        <f t="shared" si="29"/>
        <v>film &amp; video</v>
      </c>
      <c r="R232" t="str">
        <f t="shared" si="30"/>
        <v>drama</v>
      </c>
      <c r="S232" s="10">
        <f t="shared" si="31"/>
        <v>42159.527210648142</v>
      </c>
      <c r="T232" s="10">
        <f t="shared" si="32"/>
        <v>42129.527210648142</v>
      </c>
      <c r="U232">
        <f t="shared" si="33"/>
        <v>2015</v>
      </c>
      <c r="V232" s="11">
        <f t="shared" si="34"/>
        <v>42159.527210648142</v>
      </c>
      <c r="W232" s="15">
        <f t="shared" si="35"/>
        <v>30</v>
      </c>
    </row>
    <row r="233" spans="1:23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 t="e">
        <f t="shared" si="27"/>
        <v>#DIV/0!</v>
      </c>
      <c r="P233" s="7" t="e">
        <f t="shared" si="28"/>
        <v>#DIV/0!</v>
      </c>
      <c r="Q233" t="str">
        <f t="shared" si="29"/>
        <v>film &amp; video</v>
      </c>
      <c r="R233" t="str">
        <f t="shared" si="30"/>
        <v>drama</v>
      </c>
      <c r="S233" s="10">
        <f t="shared" si="31"/>
        <v>42371.708923611113</v>
      </c>
      <c r="T233" s="10">
        <f t="shared" si="32"/>
        <v>42341.708923611113</v>
      </c>
      <c r="U233">
        <f t="shared" si="33"/>
        <v>2016</v>
      </c>
      <c r="V233" s="11">
        <f t="shared" si="34"/>
        <v>42371.708923611113</v>
      </c>
      <c r="W233" s="15">
        <f t="shared" si="35"/>
        <v>30</v>
      </c>
    </row>
    <row r="234" spans="1:23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7"/>
        <v>36.363636363636367</v>
      </c>
      <c r="P234" s="7">
        <f t="shared" si="28"/>
        <v>15.714285714285714</v>
      </c>
      <c r="Q234" t="str">
        <f t="shared" si="29"/>
        <v>film &amp; video</v>
      </c>
      <c r="R234" t="str">
        <f t="shared" si="30"/>
        <v>drama</v>
      </c>
      <c r="S234" s="10">
        <f t="shared" si="31"/>
        <v>42062.57576388889</v>
      </c>
      <c r="T234" s="10">
        <f t="shared" si="32"/>
        <v>42032.57576388889</v>
      </c>
      <c r="U234">
        <f t="shared" si="33"/>
        <v>2015</v>
      </c>
      <c r="V234" s="11">
        <f t="shared" si="34"/>
        <v>42062.57576388889</v>
      </c>
      <c r="W234" s="15">
        <f t="shared" si="35"/>
        <v>30</v>
      </c>
    </row>
    <row r="235" spans="1:23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 t="e">
        <f t="shared" si="27"/>
        <v>#DIV/0!</v>
      </c>
      <c r="P235" s="7" t="e">
        <f t="shared" si="28"/>
        <v>#DIV/0!</v>
      </c>
      <c r="Q235" t="str">
        <f t="shared" si="29"/>
        <v>film &amp; video</v>
      </c>
      <c r="R235" t="str">
        <f t="shared" si="30"/>
        <v>drama</v>
      </c>
      <c r="S235" s="10">
        <f t="shared" si="31"/>
        <v>42642.661712962959</v>
      </c>
      <c r="T235" s="10">
        <f t="shared" si="32"/>
        <v>42612.661712962959</v>
      </c>
      <c r="U235">
        <f t="shared" si="33"/>
        <v>2016</v>
      </c>
      <c r="V235" s="11">
        <f t="shared" si="34"/>
        <v>42642.661712962959</v>
      </c>
      <c r="W235" s="15">
        <f t="shared" si="35"/>
        <v>30</v>
      </c>
    </row>
    <row r="236" spans="1:23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7"/>
        <v>2.4937655860349128</v>
      </c>
      <c r="P236" s="7">
        <f t="shared" si="28"/>
        <v>80.2</v>
      </c>
      <c r="Q236" t="str">
        <f t="shared" si="29"/>
        <v>film &amp; video</v>
      </c>
      <c r="R236" t="str">
        <f t="shared" si="30"/>
        <v>drama</v>
      </c>
      <c r="S236" s="10">
        <f t="shared" si="31"/>
        <v>42175.785405092596</v>
      </c>
      <c r="T236" s="10">
        <f t="shared" si="32"/>
        <v>42135.785405092596</v>
      </c>
      <c r="U236">
        <f t="shared" si="33"/>
        <v>2015</v>
      </c>
      <c r="V236" s="11">
        <f t="shared" si="34"/>
        <v>42175.785405092596</v>
      </c>
      <c r="W236" s="15">
        <f t="shared" si="35"/>
        <v>40</v>
      </c>
    </row>
    <row r="237" spans="1:23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 t="e">
        <f t="shared" si="27"/>
        <v>#DIV/0!</v>
      </c>
      <c r="P237" s="7" t="e">
        <f t="shared" si="28"/>
        <v>#DIV/0!</v>
      </c>
      <c r="Q237" t="str">
        <f t="shared" si="29"/>
        <v>film &amp; video</v>
      </c>
      <c r="R237" t="str">
        <f t="shared" si="30"/>
        <v>drama</v>
      </c>
      <c r="S237" s="10">
        <f t="shared" si="31"/>
        <v>42194.658530092594</v>
      </c>
      <c r="T237" s="10">
        <f t="shared" si="32"/>
        <v>42164.658530092594</v>
      </c>
      <c r="U237">
        <f t="shared" si="33"/>
        <v>2015</v>
      </c>
      <c r="V237" s="11">
        <f t="shared" si="34"/>
        <v>42194.658530092594</v>
      </c>
      <c r="W237" s="15">
        <f t="shared" si="35"/>
        <v>30</v>
      </c>
    </row>
    <row r="238" spans="1:23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 t="e">
        <f t="shared" si="27"/>
        <v>#DIV/0!</v>
      </c>
      <c r="P238" s="7" t="e">
        <f t="shared" si="28"/>
        <v>#DIV/0!</v>
      </c>
      <c r="Q238" t="str">
        <f t="shared" si="29"/>
        <v>film &amp; video</v>
      </c>
      <c r="R238" t="str">
        <f t="shared" si="30"/>
        <v>drama</v>
      </c>
      <c r="S238" s="10">
        <f t="shared" si="31"/>
        <v>42373.75</v>
      </c>
      <c r="T238" s="10">
        <f t="shared" si="32"/>
        <v>42320.83447916666</v>
      </c>
      <c r="U238">
        <f t="shared" si="33"/>
        <v>2016</v>
      </c>
      <c r="V238" s="11">
        <f t="shared" si="34"/>
        <v>42373.75</v>
      </c>
      <c r="W238" s="15">
        <f t="shared" si="35"/>
        <v>52.915520833339542</v>
      </c>
    </row>
    <row r="239" spans="1:23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7"/>
        <v>300</v>
      </c>
      <c r="P239" s="7">
        <f t="shared" si="28"/>
        <v>50</v>
      </c>
      <c r="Q239" t="str">
        <f t="shared" si="29"/>
        <v>film &amp; video</v>
      </c>
      <c r="R239" t="str">
        <f t="shared" si="30"/>
        <v>drama</v>
      </c>
      <c r="S239" s="10">
        <f t="shared" si="31"/>
        <v>42437.327187499999</v>
      </c>
      <c r="T239" s="10">
        <f t="shared" si="32"/>
        <v>42377.327187499999</v>
      </c>
      <c r="U239">
        <f t="shared" si="33"/>
        <v>2016</v>
      </c>
      <c r="V239" s="11">
        <f t="shared" si="34"/>
        <v>42437.327187499999</v>
      </c>
      <c r="W239" s="15">
        <f t="shared" si="35"/>
        <v>60</v>
      </c>
    </row>
    <row r="240" spans="1:23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 t="e">
        <f t="shared" si="27"/>
        <v>#DIV/0!</v>
      </c>
      <c r="P240" s="7" t="e">
        <f t="shared" si="28"/>
        <v>#DIV/0!</v>
      </c>
      <c r="Q240" t="str">
        <f t="shared" si="29"/>
        <v>film &amp; video</v>
      </c>
      <c r="R240" t="str">
        <f t="shared" si="30"/>
        <v>drama</v>
      </c>
      <c r="S240" s="10">
        <f t="shared" si="31"/>
        <v>42734.125</v>
      </c>
      <c r="T240" s="10">
        <f t="shared" si="32"/>
        <v>42713.712499999994</v>
      </c>
      <c r="U240">
        <f t="shared" si="33"/>
        <v>2016</v>
      </c>
      <c r="V240" s="11">
        <f t="shared" si="34"/>
        <v>42734.125</v>
      </c>
      <c r="W240" s="15">
        <f t="shared" si="35"/>
        <v>20.412500000005821</v>
      </c>
    </row>
    <row r="241" spans="1:23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7"/>
        <v>4</v>
      </c>
      <c r="P241" s="7">
        <f t="shared" si="28"/>
        <v>50</v>
      </c>
      <c r="Q241" t="str">
        <f t="shared" si="29"/>
        <v>film &amp; video</v>
      </c>
      <c r="R241" t="str">
        <f t="shared" si="30"/>
        <v>drama</v>
      </c>
      <c r="S241" s="10">
        <f t="shared" si="31"/>
        <v>42316.25</v>
      </c>
      <c r="T241" s="10">
        <f t="shared" si="32"/>
        <v>42296.860300925924</v>
      </c>
      <c r="U241">
        <f t="shared" si="33"/>
        <v>2015</v>
      </c>
      <c r="V241" s="11">
        <f t="shared" si="34"/>
        <v>42316.25</v>
      </c>
      <c r="W241" s="15">
        <f t="shared" si="35"/>
        <v>19.389699074075907</v>
      </c>
    </row>
    <row r="242" spans="1:23" ht="43.2" x14ac:dyDescent="0.3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5">
        <f t="shared" si="27"/>
        <v>0.98643649815043155</v>
      </c>
      <c r="P242" s="7">
        <f t="shared" si="28"/>
        <v>139.82758620689654</v>
      </c>
      <c r="Q242" t="str">
        <f t="shared" si="29"/>
        <v>film &amp; video</v>
      </c>
      <c r="R242" t="str">
        <f t="shared" si="30"/>
        <v>documentary</v>
      </c>
      <c r="S242" s="10">
        <f t="shared" si="31"/>
        <v>42207.882638888885</v>
      </c>
      <c r="T242" s="10">
        <f t="shared" si="32"/>
        <v>42163.647916666669</v>
      </c>
      <c r="U242">
        <f t="shared" si="33"/>
        <v>2015</v>
      </c>
      <c r="V242" s="11">
        <f t="shared" si="34"/>
        <v>42207.882638888885</v>
      </c>
      <c r="W242" s="15">
        <f t="shared" si="35"/>
        <v>44.234722222216078</v>
      </c>
    </row>
    <row r="243" spans="1:23" ht="43.2" x14ac:dyDescent="0.3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5">
        <f t="shared" si="27"/>
        <v>0.90027638485014905</v>
      </c>
      <c r="P243" s="7">
        <f t="shared" si="28"/>
        <v>109.82189265536722</v>
      </c>
      <c r="Q243" t="str">
        <f t="shared" si="29"/>
        <v>film &amp; video</v>
      </c>
      <c r="R243" t="str">
        <f t="shared" si="30"/>
        <v>documentary</v>
      </c>
      <c r="S243" s="10">
        <f t="shared" si="31"/>
        <v>41965.792893518519</v>
      </c>
      <c r="T243" s="10">
        <f t="shared" si="32"/>
        <v>41935.751226851848</v>
      </c>
      <c r="U243">
        <f t="shared" si="33"/>
        <v>2014</v>
      </c>
      <c r="V243" s="11">
        <f t="shared" si="34"/>
        <v>41965.792893518519</v>
      </c>
      <c r="W243" s="15">
        <f t="shared" si="35"/>
        <v>30.041666666671517</v>
      </c>
    </row>
    <row r="244" spans="1:23" ht="57.6" x14ac:dyDescent="0.3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5">
        <f t="shared" si="27"/>
        <v>0.80541666666666667</v>
      </c>
      <c r="P244" s="7">
        <f t="shared" si="28"/>
        <v>139.53488372093022</v>
      </c>
      <c r="Q244" t="str">
        <f t="shared" si="29"/>
        <v>film &amp; video</v>
      </c>
      <c r="R244" t="str">
        <f t="shared" si="30"/>
        <v>documentary</v>
      </c>
      <c r="S244" s="10">
        <f t="shared" si="31"/>
        <v>41858.75</v>
      </c>
      <c r="T244" s="10">
        <f t="shared" si="32"/>
        <v>41836.960543981484</v>
      </c>
      <c r="U244">
        <f t="shared" si="33"/>
        <v>2014</v>
      </c>
      <c r="V244" s="11">
        <f t="shared" si="34"/>
        <v>41858.75</v>
      </c>
      <c r="W244" s="15">
        <f t="shared" si="35"/>
        <v>21.789456018515921</v>
      </c>
    </row>
    <row r="245" spans="1:23" ht="57.6" x14ac:dyDescent="0.3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5">
        <f t="shared" si="27"/>
        <v>0.98684210526315785</v>
      </c>
      <c r="P245" s="7">
        <f t="shared" si="28"/>
        <v>347.84615384615387</v>
      </c>
      <c r="Q245" t="str">
        <f t="shared" si="29"/>
        <v>film &amp; video</v>
      </c>
      <c r="R245" t="str">
        <f t="shared" si="30"/>
        <v>documentary</v>
      </c>
      <c r="S245" s="10">
        <f t="shared" si="31"/>
        <v>40300.556944444441</v>
      </c>
      <c r="T245" s="10">
        <f t="shared" si="32"/>
        <v>40255.494629629626</v>
      </c>
      <c r="U245">
        <f t="shared" si="33"/>
        <v>2010</v>
      </c>
      <c r="V245" s="11">
        <f t="shared" si="34"/>
        <v>40300.556944444441</v>
      </c>
      <c r="W245" s="15">
        <f t="shared" si="35"/>
        <v>45.062314814815181</v>
      </c>
    </row>
    <row r="246" spans="1:23" ht="43.2" x14ac:dyDescent="0.3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5">
        <f t="shared" si="27"/>
        <v>0.90775874366189879</v>
      </c>
      <c r="P246" s="7">
        <f t="shared" si="28"/>
        <v>68.24159292035398</v>
      </c>
      <c r="Q246" t="str">
        <f t="shared" si="29"/>
        <v>film &amp; video</v>
      </c>
      <c r="R246" t="str">
        <f t="shared" si="30"/>
        <v>documentary</v>
      </c>
      <c r="S246" s="10">
        <f t="shared" si="31"/>
        <v>41810.915972222225</v>
      </c>
      <c r="T246" s="10">
        <f t="shared" si="32"/>
        <v>41780.609629629631</v>
      </c>
      <c r="U246">
        <f t="shared" si="33"/>
        <v>2014</v>
      </c>
      <c r="V246" s="11">
        <f t="shared" si="34"/>
        <v>41810.915972222225</v>
      </c>
      <c r="W246" s="15">
        <f t="shared" si="35"/>
        <v>30.306342592593865</v>
      </c>
    </row>
    <row r="247" spans="1:23" ht="43.2" x14ac:dyDescent="0.3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5">
        <f t="shared" si="27"/>
        <v>0.96178507309566552</v>
      </c>
      <c r="P247" s="7">
        <f t="shared" si="28"/>
        <v>239.93846153846152</v>
      </c>
      <c r="Q247" t="str">
        <f t="shared" si="29"/>
        <v>film &amp; video</v>
      </c>
      <c r="R247" t="str">
        <f t="shared" si="30"/>
        <v>documentary</v>
      </c>
      <c r="S247" s="10">
        <f t="shared" si="31"/>
        <v>41698.356469907405</v>
      </c>
      <c r="T247" s="10">
        <f t="shared" si="32"/>
        <v>41668.356469907405</v>
      </c>
      <c r="U247">
        <f t="shared" si="33"/>
        <v>2014</v>
      </c>
      <c r="V247" s="11">
        <f t="shared" si="34"/>
        <v>41698.356469907405</v>
      </c>
      <c r="W247" s="15">
        <f t="shared" si="35"/>
        <v>30</v>
      </c>
    </row>
    <row r="248" spans="1:23" ht="43.2" x14ac:dyDescent="0.3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5">
        <f t="shared" si="27"/>
        <v>0.98701298701298701</v>
      </c>
      <c r="P248" s="7">
        <f t="shared" si="28"/>
        <v>287.31343283582089</v>
      </c>
      <c r="Q248" t="str">
        <f t="shared" si="29"/>
        <v>film &amp; video</v>
      </c>
      <c r="R248" t="str">
        <f t="shared" si="30"/>
        <v>documentary</v>
      </c>
      <c r="S248" s="10">
        <f t="shared" si="31"/>
        <v>41049.543032407404</v>
      </c>
      <c r="T248" s="10">
        <f t="shared" si="32"/>
        <v>41019.543032407404</v>
      </c>
      <c r="U248">
        <f t="shared" si="33"/>
        <v>2012</v>
      </c>
      <c r="V248" s="11">
        <f t="shared" si="34"/>
        <v>41049.543032407404</v>
      </c>
      <c r="W248" s="15">
        <f t="shared" si="35"/>
        <v>30</v>
      </c>
    </row>
    <row r="249" spans="1:23" ht="43.2" x14ac:dyDescent="0.3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5">
        <f t="shared" si="27"/>
        <v>0.96758493702473436</v>
      </c>
      <c r="P249" s="7">
        <f t="shared" si="28"/>
        <v>86.84882352941176</v>
      </c>
      <c r="Q249" t="str">
        <f t="shared" si="29"/>
        <v>film &amp; video</v>
      </c>
      <c r="R249" t="str">
        <f t="shared" si="30"/>
        <v>documentary</v>
      </c>
      <c r="S249" s="10">
        <f t="shared" si="31"/>
        <v>41394.957638888889</v>
      </c>
      <c r="T249" s="10">
        <f t="shared" si="32"/>
        <v>41355.327291666668</v>
      </c>
      <c r="U249">
        <f t="shared" si="33"/>
        <v>2013</v>
      </c>
      <c r="V249" s="11">
        <f t="shared" si="34"/>
        <v>41394.957638888889</v>
      </c>
      <c r="W249" s="15">
        <f t="shared" si="35"/>
        <v>39.630347222220735</v>
      </c>
    </row>
    <row r="250" spans="1:23" ht="43.2" x14ac:dyDescent="0.3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5">
        <f t="shared" si="27"/>
        <v>0.96050407253726755</v>
      </c>
      <c r="P250" s="7">
        <f t="shared" si="28"/>
        <v>81.84905660377359</v>
      </c>
      <c r="Q250" t="str">
        <f t="shared" si="29"/>
        <v>film &amp; video</v>
      </c>
      <c r="R250" t="str">
        <f t="shared" si="30"/>
        <v>documentary</v>
      </c>
      <c r="S250" s="10">
        <f t="shared" si="31"/>
        <v>42078.313912037032</v>
      </c>
      <c r="T250" s="10">
        <f t="shared" si="32"/>
        <v>42043.355578703704</v>
      </c>
      <c r="U250">
        <f t="shared" si="33"/>
        <v>2015</v>
      </c>
      <c r="V250" s="11">
        <f t="shared" si="34"/>
        <v>42078.313912037032</v>
      </c>
      <c r="W250" s="15">
        <f t="shared" si="35"/>
        <v>34.958333333328483</v>
      </c>
    </row>
    <row r="251" spans="1:23" ht="43.2" x14ac:dyDescent="0.3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5">
        <f t="shared" si="27"/>
        <v>0.90780601442433928</v>
      </c>
      <c r="P251" s="7">
        <f t="shared" si="28"/>
        <v>42.874970059880241</v>
      </c>
      <c r="Q251" t="str">
        <f t="shared" si="29"/>
        <v>film &amp; video</v>
      </c>
      <c r="R251" t="str">
        <f t="shared" si="30"/>
        <v>documentary</v>
      </c>
      <c r="S251" s="10">
        <f t="shared" si="31"/>
        <v>40923.301724537036</v>
      </c>
      <c r="T251" s="10">
        <f t="shared" si="32"/>
        <v>40893.301724537036</v>
      </c>
      <c r="U251">
        <f t="shared" si="33"/>
        <v>2012</v>
      </c>
      <c r="V251" s="11">
        <f t="shared" si="34"/>
        <v>40923.301724537036</v>
      </c>
      <c r="W251" s="15">
        <f t="shared" si="35"/>
        <v>30</v>
      </c>
    </row>
    <row r="252" spans="1:23" ht="43.2" x14ac:dyDescent="0.3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5">
        <f t="shared" si="27"/>
        <v>0.81953778069168992</v>
      </c>
      <c r="P252" s="7">
        <f t="shared" si="28"/>
        <v>709.41860465116281</v>
      </c>
      <c r="Q252" t="str">
        <f t="shared" si="29"/>
        <v>film &amp; video</v>
      </c>
      <c r="R252" t="str">
        <f t="shared" si="30"/>
        <v>documentary</v>
      </c>
      <c r="S252" s="10">
        <f t="shared" si="31"/>
        <v>42741.545138888891</v>
      </c>
      <c r="T252" s="10">
        <f t="shared" si="32"/>
        <v>42711.545138888891</v>
      </c>
      <c r="U252">
        <f t="shared" si="33"/>
        <v>2017</v>
      </c>
      <c r="V252" s="11">
        <f t="shared" si="34"/>
        <v>42741.545138888891</v>
      </c>
      <c r="W252" s="15">
        <f t="shared" si="35"/>
        <v>30</v>
      </c>
    </row>
    <row r="253" spans="1:23" ht="43.2" x14ac:dyDescent="0.3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5">
        <f t="shared" si="27"/>
        <v>0.87589706457697092</v>
      </c>
      <c r="P253" s="7">
        <f t="shared" si="28"/>
        <v>161.25517890772127</v>
      </c>
      <c r="Q253" t="str">
        <f t="shared" si="29"/>
        <v>film &amp; video</v>
      </c>
      <c r="R253" t="str">
        <f t="shared" si="30"/>
        <v>documentary</v>
      </c>
      <c r="S253" s="10">
        <f t="shared" si="31"/>
        <v>41306.517812500002</v>
      </c>
      <c r="T253" s="10">
        <f t="shared" si="32"/>
        <v>41261.517812500002</v>
      </c>
      <c r="U253">
        <f t="shared" si="33"/>
        <v>2013</v>
      </c>
      <c r="V253" s="11">
        <f t="shared" si="34"/>
        <v>41306.517812500002</v>
      </c>
      <c r="W253" s="15">
        <f t="shared" si="35"/>
        <v>45</v>
      </c>
    </row>
    <row r="254" spans="1:23" ht="28.8" x14ac:dyDescent="0.3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5">
        <f t="shared" si="27"/>
        <v>0.7978723404255319</v>
      </c>
      <c r="P254" s="7">
        <f t="shared" si="28"/>
        <v>41.777777777777779</v>
      </c>
      <c r="Q254" t="str">
        <f t="shared" si="29"/>
        <v>film &amp; video</v>
      </c>
      <c r="R254" t="str">
        <f t="shared" si="30"/>
        <v>documentary</v>
      </c>
      <c r="S254" s="10">
        <f t="shared" si="31"/>
        <v>42465.416666666672</v>
      </c>
      <c r="T254" s="10">
        <f t="shared" si="32"/>
        <v>42425.326898148152</v>
      </c>
      <c r="U254">
        <f t="shared" si="33"/>
        <v>2016</v>
      </c>
      <c r="V254" s="11">
        <f t="shared" si="34"/>
        <v>42465.416666666672</v>
      </c>
      <c r="W254" s="15">
        <f t="shared" si="35"/>
        <v>40.089768518519122</v>
      </c>
    </row>
    <row r="255" spans="1:23" ht="43.2" x14ac:dyDescent="0.3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5">
        <f t="shared" si="27"/>
        <v>0.9375</v>
      </c>
      <c r="P255" s="7">
        <f t="shared" si="28"/>
        <v>89.887640449438209</v>
      </c>
      <c r="Q255" t="str">
        <f t="shared" si="29"/>
        <v>film &amp; video</v>
      </c>
      <c r="R255" t="str">
        <f t="shared" si="30"/>
        <v>documentary</v>
      </c>
      <c r="S255" s="10">
        <f t="shared" si="31"/>
        <v>41108.66201388889</v>
      </c>
      <c r="T255" s="10">
        <f t="shared" si="32"/>
        <v>41078.66201388889</v>
      </c>
      <c r="U255">
        <f t="shared" si="33"/>
        <v>2012</v>
      </c>
      <c r="V255" s="11">
        <f t="shared" si="34"/>
        <v>41108.66201388889</v>
      </c>
      <c r="W255" s="15">
        <f t="shared" si="35"/>
        <v>30</v>
      </c>
    </row>
    <row r="256" spans="1:23" ht="43.2" x14ac:dyDescent="0.3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5">
        <f t="shared" si="27"/>
        <v>0.76540375047837739</v>
      </c>
      <c r="P256" s="7">
        <f t="shared" si="28"/>
        <v>45.051724137931032</v>
      </c>
      <c r="Q256" t="str">
        <f t="shared" si="29"/>
        <v>film &amp; video</v>
      </c>
      <c r="R256" t="str">
        <f t="shared" si="30"/>
        <v>documentary</v>
      </c>
      <c r="S256" s="10">
        <f t="shared" si="31"/>
        <v>40802.639247685183</v>
      </c>
      <c r="T256" s="10">
        <f t="shared" si="32"/>
        <v>40757.639247685183</v>
      </c>
      <c r="U256">
        <f t="shared" si="33"/>
        <v>2011</v>
      </c>
      <c r="V256" s="11">
        <f t="shared" si="34"/>
        <v>40802.639247685183</v>
      </c>
      <c r="W256" s="15">
        <f t="shared" si="35"/>
        <v>45</v>
      </c>
    </row>
    <row r="257" spans="1:23" ht="43.2" x14ac:dyDescent="0.3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5">
        <f t="shared" si="27"/>
        <v>0.83333333333333337</v>
      </c>
      <c r="P257" s="7">
        <f t="shared" si="28"/>
        <v>42.857142857142854</v>
      </c>
      <c r="Q257" t="str">
        <f t="shared" si="29"/>
        <v>film &amp; video</v>
      </c>
      <c r="R257" t="str">
        <f t="shared" si="30"/>
        <v>documentary</v>
      </c>
      <c r="S257" s="10">
        <f t="shared" si="31"/>
        <v>41699.470833333333</v>
      </c>
      <c r="T257" s="10">
        <f t="shared" si="32"/>
        <v>41657.735081018516</v>
      </c>
      <c r="U257">
        <f t="shared" si="33"/>
        <v>2014</v>
      </c>
      <c r="V257" s="11">
        <f t="shared" si="34"/>
        <v>41699.470833333333</v>
      </c>
      <c r="W257" s="15">
        <f t="shared" si="35"/>
        <v>41.735752314816636</v>
      </c>
    </row>
    <row r="258" spans="1:23" ht="43.2" x14ac:dyDescent="0.3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5">
        <f t="shared" ref="O258:O321" si="36">$D258/$E258</f>
        <v>0.94375963020030817</v>
      </c>
      <c r="P258" s="7">
        <f t="shared" ref="P258:P321" si="37">$E258/$L258</f>
        <v>54.083333333333336</v>
      </c>
      <c r="Q258" t="str">
        <f t="shared" ref="Q258:Q321" si="38">LEFT($N258,SEARCH("/",$N258,1)-1)</f>
        <v>film &amp; video</v>
      </c>
      <c r="R258" t="str">
        <f t="shared" ref="R258:R321" si="39">MID($N258,FIND("/",$N258)+1,256)</f>
        <v>documentary</v>
      </c>
      <c r="S258" s="10">
        <f t="shared" ref="S258:S321" si="40">((($I258/60)/60)/24)+DATE(1970,1,1)+(-6/24)</f>
        <v>42607.202731481477</v>
      </c>
      <c r="T258" s="10">
        <f t="shared" ref="T258:T321" si="41">((($J258/60)/60)/24)+DATE(1970,1,1)+(-6/24)</f>
        <v>42576.202731481477</v>
      </c>
      <c r="U258">
        <f t="shared" ref="U258:U321" si="42">YEAR(S258)</f>
        <v>2016</v>
      </c>
      <c r="V258" s="11">
        <f t="shared" ref="V258:V321" si="43">S258</f>
        <v>42607.202731481477</v>
      </c>
      <c r="W258" s="15">
        <f t="shared" si="35"/>
        <v>31</v>
      </c>
    </row>
    <row r="259" spans="1:23" ht="43.2" x14ac:dyDescent="0.3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5">
        <f t="shared" si="36"/>
        <v>0.87412587412587417</v>
      </c>
      <c r="P259" s="7">
        <f t="shared" si="37"/>
        <v>103.21804511278195</v>
      </c>
      <c r="Q259" t="str">
        <f t="shared" si="38"/>
        <v>film &amp; video</v>
      </c>
      <c r="R259" t="str">
        <f t="shared" si="39"/>
        <v>documentary</v>
      </c>
      <c r="S259" s="10">
        <f t="shared" si="40"/>
        <v>42322.042361111111</v>
      </c>
      <c r="T259" s="10">
        <f t="shared" si="41"/>
        <v>42292.000787037032</v>
      </c>
      <c r="U259">
        <f t="shared" si="42"/>
        <v>2015</v>
      </c>
      <c r="V259" s="11">
        <f t="shared" si="43"/>
        <v>42322.042361111111</v>
      </c>
      <c r="W259" s="15">
        <f t="shared" ref="W259:W322" si="44">S259-T259</f>
        <v>30.041574074079108</v>
      </c>
    </row>
    <row r="260" spans="1:23" ht="57.6" x14ac:dyDescent="0.3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5">
        <f t="shared" si="36"/>
        <v>0.8947211452430659</v>
      </c>
      <c r="P260" s="7">
        <f t="shared" si="37"/>
        <v>40.397590361445786</v>
      </c>
      <c r="Q260" t="str">
        <f t="shared" si="38"/>
        <v>film &amp; video</v>
      </c>
      <c r="R260" t="str">
        <f t="shared" si="39"/>
        <v>documentary</v>
      </c>
      <c r="S260" s="10">
        <f t="shared" si="40"/>
        <v>42394.744444444441</v>
      </c>
      <c r="T260" s="10">
        <f t="shared" si="41"/>
        <v>42370.321851851855</v>
      </c>
      <c r="U260">
        <f t="shared" si="42"/>
        <v>2016</v>
      </c>
      <c r="V260" s="11">
        <f t="shared" si="43"/>
        <v>42394.744444444441</v>
      </c>
      <c r="W260" s="15">
        <f t="shared" si="44"/>
        <v>24.422592592585715</v>
      </c>
    </row>
    <row r="261" spans="1:23" ht="43.2" x14ac:dyDescent="0.3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5">
        <f t="shared" si="36"/>
        <v>0.86147484493452786</v>
      </c>
      <c r="P261" s="7">
        <f t="shared" si="37"/>
        <v>116.85906040268456</v>
      </c>
      <c r="Q261" t="str">
        <f t="shared" si="38"/>
        <v>film &amp; video</v>
      </c>
      <c r="R261" t="str">
        <f t="shared" si="39"/>
        <v>documentary</v>
      </c>
      <c r="S261" s="10">
        <f t="shared" si="40"/>
        <v>41032.438333333332</v>
      </c>
      <c r="T261" s="10">
        <f t="shared" si="41"/>
        <v>40987.438333333332</v>
      </c>
      <c r="U261">
        <f t="shared" si="42"/>
        <v>2012</v>
      </c>
      <c r="V261" s="11">
        <f t="shared" si="43"/>
        <v>41032.438333333332</v>
      </c>
      <c r="W261" s="15">
        <f t="shared" si="44"/>
        <v>45</v>
      </c>
    </row>
    <row r="262" spans="1:23" ht="57.6" x14ac:dyDescent="0.3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5">
        <f t="shared" si="36"/>
        <v>0.70671378091872794</v>
      </c>
      <c r="P262" s="7">
        <f t="shared" si="37"/>
        <v>115.51020408163265</v>
      </c>
      <c r="Q262" t="str">
        <f t="shared" si="38"/>
        <v>film &amp; video</v>
      </c>
      <c r="R262" t="str">
        <f t="shared" si="39"/>
        <v>documentary</v>
      </c>
      <c r="S262" s="10">
        <f t="shared" si="40"/>
        <v>42392.469814814816</v>
      </c>
      <c r="T262" s="10">
        <f t="shared" si="41"/>
        <v>42367.469814814816</v>
      </c>
      <c r="U262">
        <f t="shared" si="42"/>
        <v>2016</v>
      </c>
      <c r="V262" s="11">
        <f t="shared" si="43"/>
        <v>42392.469814814816</v>
      </c>
      <c r="W262" s="15">
        <f t="shared" si="44"/>
        <v>25</v>
      </c>
    </row>
    <row r="263" spans="1:23" ht="43.2" x14ac:dyDescent="0.3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5">
        <f t="shared" si="36"/>
        <v>0.95483624558388236</v>
      </c>
      <c r="P263" s="7">
        <f t="shared" si="37"/>
        <v>104.31274900398407</v>
      </c>
      <c r="Q263" t="str">
        <f t="shared" si="38"/>
        <v>film &amp; video</v>
      </c>
      <c r="R263" t="str">
        <f t="shared" si="39"/>
        <v>documentary</v>
      </c>
      <c r="S263" s="10">
        <f t="shared" si="40"/>
        <v>41119.958333333336</v>
      </c>
      <c r="T263" s="10">
        <f t="shared" si="41"/>
        <v>41085.448113425926</v>
      </c>
      <c r="U263">
        <f t="shared" si="42"/>
        <v>2012</v>
      </c>
      <c r="V263" s="11">
        <f t="shared" si="43"/>
        <v>41119.958333333336</v>
      </c>
      <c r="W263" s="15">
        <f t="shared" si="44"/>
        <v>34.510219907409919</v>
      </c>
    </row>
    <row r="264" spans="1:23" ht="57.6" x14ac:dyDescent="0.3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5">
        <f t="shared" si="36"/>
        <v>0.39087947882736157</v>
      </c>
      <c r="P264" s="7">
        <f t="shared" si="37"/>
        <v>69.772727272727266</v>
      </c>
      <c r="Q264" t="str">
        <f t="shared" si="38"/>
        <v>film &amp; video</v>
      </c>
      <c r="R264" t="str">
        <f t="shared" si="39"/>
        <v>documentary</v>
      </c>
      <c r="S264" s="10">
        <f t="shared" si="40"/>
        <v>41158.459490740745</v>
      </c>
      <c r="T264" s="10">
        <f t="shared" si="41"/>
        <v>41144.459490740745</v>
      </c>
      <c r="U264">
        <f t="shared" si="42"/>
        <v>2012</v>
      </c>
      <c r="V264" s="11">
        <f t="shared" si="43"/>
        <v>41158.459490740745</v>
      </c>
      <c r="W264" s="15">
        <f t="shared" si="44"/>
        <v>14</v>
      </c>
    </row>
    <row r="265" spans="1:23" ht="43.2" x14ac:dyDescent="0.3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5">
        <f t="shared" si="36"/>
        <v>0.48377723970944309</v>
      </c>
      <c r="P265" s="7">
        <f t="shared" si="37"/>
        <v>43.020833333333336</v>
      </c>
      <c r="Q265" t="str">
        <f t="shared" si="38"/>
        <v>film &amp; video</v>
      </c>
      <c r="R265" t="str">
        <f t="shared" si="39"/>
        <v>documentary</v>
      </c>
      <c r="S265" s="10">
        <f t="shared" si="40"/>
        <v>41777.867581018516</v>
      </c>
      <c r="T265" s="10">
        <f t="shared" si="41"/>
        <v>41754.867581018516</v>
      </c>
      <c r="U265">
        <f t="shared" si="42"/>
        <v>2014</v>
      </c>
      <c r="V265" s="11">
        <f t="shared" si="43"/>
        <v>41777.867581018516</v>
      </c>
      <c r="W265" s="15">
        <f t="shared" si="44"/>
        <v>23</v>
      </c>
    </row>
    <row r="266" spans="1:23" ht="43.2" x14ac:dyDescent="0.3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5">
        <f t="shared" si="36"/>
        <v>0.89202087328843493</v>
      </c>
      <c r="P266" s="7">
        <f t="shared" si="37"/>
        <v>58.540469973890339</v>
      </c>
      <c r="Q266" t="str">
        <f t="shared" si="38"/>
        <v>film &amp; video</v>
      </c>
      <c r="R266" t="str">
        <f t="shared" si="39"/>
        <v>documentary</v>
      </c>
      <c r="S266" s="10">
        <f t="shared" si="40"/>
        <v>42010.531793981485</v>
      </c>
      <c r="T266" s="10">
        <f t="shared" si="41"/>
        <v>41980.531793981485</v>
      </c>
      <c r="U266">
        <f t="shared" si="42"/>
        <v>2015</v>
      </c>
      <c r="V266" s="11">
        <f t="shared" si="43"/>
        <v>42010.531793981485</v>
      </c>
      <c r="W266" s="15">
        <f t="shared" si="44"/>
        <v>30</v>
      </c>
    </row>
    <row r="267" spans="1:23" ht="43.2" x14ac:dyDescent="0.3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5">
        <f t="shared" si="36"/>
        <v>0.94355645298258195</v>
      </c>
      <c r="P267" s="7">
        <f t="shared" si="37"/>
        <v>111.79535864978902</v>
      </c>
      <c r="Q267" t="str">
        <f t="shared" si="38"/>
        <v>film &amp; video</v>
      </c>
      <c r="R267" t="str">
        <f t="shared" si="39"/>
        <v>documentary</v>
      </c>
      <c r="S267" s="10">
        <f t="shared" si="40"/>
        <v>41964.376168981486</v>
      </c>
      <c r="T267" s="10">
        <f t="shared" si="41"/>
        <v>41934.334502314814</v>
      </c>
      <c r="U267">
        <f t="shared" si="42"/>
        <v>2014</v>
      </c>
      <c r="V267" s="11">
        <f t="shared" si="43"/>
        <v>41964.376168981486</v>
      </c>
      <c r="W267" s="15">
        <f t="shared" si="44"/>
        <v>30.041666666671517</v>
      </c>
    </row>
    <row r="268" spans="1:23" ht="43.2" x14ac:dyDescent="0.3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5">
        <f t="shared" si="36"/>
        <v>0.99833610648918469</v>
      </c>
      <c r="P268" s="7">
        <f t="shared" si="37"/>
        <v>46.230769230769234</v>
      </c>
      <c r="Q268" t="str">
        <f t="shared" si="38"/>
        <v>film &amp; video</v>
      </c>
      <c r="R268" t="str">
        <f t="shared" si="39"/>
        <v>documentary</v>
      </c>
      <c r="S268" s="10">
        <f t="shared" si="40"/>
        <v>42226.701284722221</v>
      </c>
      <c r="T268" s="10">
        <f t="shared" si="41"/>
        <v>42211.701284722221</v>
      </c>
      <c r="U268">
        <f t="shared" si="42"/>
        <v>2015</v>
      </c>
      <c r="V268" s="11">
        <f t="shared" si="43"/>
        <v>42226.701284722221</v>
      </c>
      <c r="W268" s="15">
        <f t="shared" si="44"/>
        <v>15</v>
      </c>
    </row>
    <row r="269" spans="1:23" ht="57.6" x14ac:dyDescent="0.3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5">
        <f t="shared" si="36"/>
        <v>0.46731270598652169</v>
      </c>
      <c r="P269" s="7">
        <f t="shared" si="37"/>
        <v>144.69039145907473</v>
      </c>
      <c r="Q269" t="str">
        <f t="shared" si="38"/>
        <v>film &amp; video</v>
      </c>
      <c r="R269" t="str">
        <f t="shared" si="39"/>
        <v>documentary</v>
      </c>
      <c r="S269" s="10">
        <f t="shared" si="40"/>
        <v>42231</v>
      </c>
      <c r="T269" s="10">
        <f t="shared" si="41"/>
        <v>42200.42659722222</v>
      </c>
      <c r="U269">
        <f t="shared" si="42"/>
        <v>2015</v>
      </c>
      <c r="V269" s="11">
        <f t="shared" si="43"/>
        <v>42231</v>
      </c>
      <c r="W269" s="15">
        <f t="shared" si="44"/>
        <v>30.573402777779847</v>
      </c>
    </row>
    <row r="270" spans="1:23" ht="43.2" x14ac:dyDescent="0.3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5">
        <f t="shared" si="36"/>
        <v>0.79264426125554854</v>
      </c>
      <c r="P270" s="7">
        <f t="shared" si="37"/>
        <v>88.845070422535215</v>
      </c>
      <c r="Q270" t="str">
        <f t="shared" si="38"/>
        <v>film &amp; video</v>
      </c>
      <c r="R270" t="str">
        <f t="shared" si="39"/>
        <v>documentary</v>
      </c>
      <c r="S270" s="10">
        <f t="shared" si="40"/>
        <v>42578.826157407413</v>
      </c>
      <c r="T270" s="10">
        <f t="shared" si="41"/>
        <v>42548.826157407413</v>
      </c>
      <c r="U270">
        <f t="shared" si="42"/>
        <v>2016</v>
      </c>
      <c r="V270" s="11">
        <f t="shared" si="43"/>
        <v>42578.826157407413</v>
      </c>
      <c r="W270" s="15">
        <f t="shared" si="44"/>
        <v>30</v>
      </c>
    </row>
    <row r="271" spans="1:23" ht="57.6" x14ac:dyDescent="0.3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5">
        <f t="shared" si="36"/>
        <v>0.55085653330429996</v>
      </c>
      <c r="P271" s="7">
        <f t="shared" si="37"/>
        <v>81.75107284768211</v>
      </c>
      <c r="Q271" t="str">
        <f t="shared" si="38"/>
        <v>film &amp; video</v>
      </c>
      <c r="R271" t="str">
        <f t="shared" si="39"/>
        <v>documentary</v>
      </c>
      <c r="S271" s="10">
        <f t="shared" si="40"/>
        <v>41705.707638888889</v>
      </c>
      <c r="T271" s="10">
        <f t="shared" si="41"/>
        <v>41673.813078703701</v>
      </c>
      <c r="U271">
        <f t="shared" si="42"/>
        <v>2014</v>
      </c>
      <c r="V271" s="11">
        <f t="shared" si="43"/>
        <v>41705.707638888889</v>
      </c>
      <c r="W271" s="15">
        <f t="shared" si="44"/>
        <v>31.894560185188311</v>
      </c>
    </row>
    <row r="272" spans="1:23" ht="43.2" x14ac:dyDescent="0.3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5">
        <f t="shared" si="36"/>
        <v>1</v>
      </c>
      <c r="P272" s="7">
        <f t="shared" si="37"/>
        <v>71.428571428571431</v>
      </c>
      <c r="Q272" t="str">
        <f t="shared" si="38"/>
        <v>film &amp; video</v>
      </c>
      <c r="R272" t="str">
        <f t="shared" si="39"/>
        <v>documentary</v>
      </c>
      <c r="S272" s="10">
        <f t="shared" si="40"/>
        <v>42131.786712962959</v>
      </c>
      <c r="T272" s="10">
        <f t="shared" si="41"/>
        <v>42111.786712962959</v>
      </c>
      <c r="U272">
        <f t="shared" si="42"/>
        <v>2015</v>
      </c>
      <c r="V272" s="11">
        <f t="shared" si="43"/>
        <v>42131.786712962959</v>
      </c>
      <c r="W272" s="15">
        <f t="shared" si="44"/>
        <v>20</v>
      </c>
    </row>
    <row r="273" spans="1:23" ht="43.2" x14ac:dyDescent="0.3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5">
        <f t="shared" si="36"/>
        <v>0.99393698439518929</v>
      </c>
      <c r="P273" s="7">
        <f t="shared" si="37"/>
        <v>104.25906735751295</v>
      </c>
      <c r="Q273" t="str">
        <f t="shared" si="38"/>
        <v>film &amp; video</v>
      </c>
      <c r="R273" t="str">
        <f t="shared" si="39"/>
        <v>documentary</v>
      </c>
      <c r="S273" s="10">
        <f t="shared" si="40"/>
        <v>40894.790972222225</v>
      </c>
      <c r="T273" s="10">
        <f t="shared" si="41"/>
        <v>40864.792256944449</v>
      </c>
      <c r="U273">
        <f t="shared" si="42"/>
        <v>2011</v>
      </c>
      <c r="V273" s="11">
        <f t="shared" si="43"/>
        <v>40894.790972222225</v>
      </c>
      <c r="W273" s="15">
        <f t="shared" si="44"/>
        <v>29.998715277775773</v>
      </c>
    </row>
    <row r="274" spans="1:23" ht="43.2" x14ac:dyDescent="0.3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5">
        <f t="shared" si="36"/>
        <v>0.9910537311833717</v>
      </c>
      <c r="P274" s="7">
        <f t="shared" si="37"/>
        <v>90.616504854368927</v>
      </c>
      <c r="Q274" t="str">
        <f t="shared" si="38"/>
        <v>film &amp; video</v>
      </c>
      <c r="R274" t="str">
        <f t="shared" si="39"/>
        <v>documentary</v>
      </c>
      <c r="S274" s="10">
        <f t="shared" si="40"/>
        <v>40793.875</v>
      </c>
      <c r="T274" s="10">
        <f t="shared" si="41"/>
        <v>40763.467256944445</v>
      </c>
      <c r="U274">
        <f t="shared" si="42"/>
        <v>2011</v>
      </c>
      <c r="V274" s="11">
        <f t="shared" si="43"/>
        <v>40793.875</v>
      </c>
      <c r="W274" s="15">
        <f t="shared" si="44"/>
        <v>30.407743055555329</v>
      </c>
    </row>
    <row r="275" spans="1:23" ht="43.2" x14ac:dyDescent="0.3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5">
        <f t="shared" si="36"/>
        <v>0.90541984318128321</v>
      </c>
      <c r="P275" s="7">
        <f t="shared" si="37"/>
        <v>157.33048433048432</v>
      </c>
      <c r="Q275" t="str">
        <f t="shared" si="38"/>
        <v>film &amp; video</v>
      </c>
      <c r="R275" t="str">
        <f t="shared" si="39"/>
        <v>documentary</v>
      </c>
      <c r="S275" s="10">
        <f t="shared" si="40"/>
        <v>41557.458935185183</v>
      </c>
      <c r="T275" s="10">
        <f t="shared" si="41"/>
        <v>41526.458935185183</v>
      </c>
      <c r="U275">
        <f t="shared" si="42"/>
        <v>2013</v>
      </c>
      <c r="V275" s="11">
        <f t="shared" si="43"/>
        <v>41557.458935185183</v>
      </c>
      <c r="W275" s="15">
        <f t="shared" si="44"/>
        <v>31</v>
      </c>
    </row>
    <row r="276" spans="1:23" ht="43.2" x14ac:dyDescent="0.3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5">
        <f t="shared" si="36"/>
        <v>0.89370602776193198</v>
      </c>
      <c r="P276" s="7">
        <f t="shared" si="37"/>
        <v>105.18</v>
      </c>
      <c r="Q276" t="str">
        <f t="shared" si="38"/>
        <v>film &amp; video</v>
      </c>
      <c r="R276" t="str">
        <f t="shared" si="39"/>
        <v>documentary</v>
      </c>
      <c r="S276" s="10">
        <f t="shared" si="40"/>
        <v>42477.526412037041</v>
      </c>
      <c r="T276" s="10">
        <f t="shared" si="41"/>
        <v>42417.568078703705</v>
      </c>
      <c r="U276">
        <f t="shared" si="42"/>
        <v>2016</v>
      </c>
      <c r="V276" s="11">
        <f t="shared" si="43"/>
        <v>42477.526412037041</v>
      </c>
      <c r="W276" s="15">
        <f t="shared" si="44"/>
        <v>59.958333333335759</v>
      </c>
    </row>
    <row r="277" spans="1:23" ht="43.2" x14ac:dyDescent="0.3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5">
        <f t="shared" si="36"/>
        <v>0.92554456728477608</v>
      </c>
      <c r="P277" s="7">
        <f t="shared" si="37"/>
        <v>58.719836956521746</v>
      </c>
      <c r="Q277" t="str">
        <f t="shared" si="38"/>
        <v>film &amp; video</v>
      </c>
      <c r="R277" t="str">
        <f t="shared" si="39"/>
        <v>documentary</v>
      </c>
      <c r="S277" s="10">
        <f t="shared" si="40"/>
        <v>41026.647222222222</v>
      </c>
      <c r="T277" s="10">
        <f t="shared" si="41"/>
        <v>40990.659259259257</v>
      </c>
      <c r="U277">
        <f t="shared" si="42"/>
        <v>2012</v>
      </c>
      <c r="V277" s="11">
        <f t="shared" si="43"/>
        <v>41026.647222222222</v>
      </c>
      <c r="W277" s="15">
        <f t="shared" si="44"/>
        <v>35.987962962964957</v>
      </c>
    </row>
    <row r="278" spans="1:23" ht="43.2" x14ac:dyDescent="0.3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5">
        <f t="shared" si="36"/>
        <v>0.9375</v>
      </c>
      <c r="P278" s="7">
        <f t="shared" si="37"/>
        <v>81.632653061224488</v>
      </c>
      <c r="Q278" t="str">
        <f t="shared" si="38"/>
        <v>film &amp; video</v>
      </c>
      <c r="R278" t="str">
        <f t="shared" si="39"/>
        <v>documentary</v>
      </c>
      <c r="S278" s="10">
        <f t="shared" si="40"/>
        <v>41097.314884259256</v>
      </c>
      <c r="T278" s="10">
        <f t="shared" si="41"/>
        <v>41082.314884259256</v>
      </c>
      <c r="U278">
        <f t="shared" si="42"/>
        <v>2012</v>
      </c>
      <c r="V278" s="11">
        <f t="shared" si="43"/>
        <v>41097.314884259256</v>
      </c>
      <c r="W278" s="15">
        <f t="shared" si="44"/>
        <v>15</v>
      </c>
    </row>
    <row r="279" spans="1:23" ht="57.6" x14ac:dyDescent="0.3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5">
        <f t="shared" si="36"/>
        <v>0.96246137663532971</v>
      </c>
      <c r="P279" s="7">
        <f t="shared" si="37"/>
        <v>56.460043668122275</v>
      </c>
      <c r="Q279" t="str">
        <f t="shared" si="38"/>
        <v>film &amp; video</v>
      </c>
      <c r="R279" t="str">
        <f t="shared" si="39"/>
        <v>documentary</v>
      </c>
      <c r="S279" s="10">
        <f t="shared" si="40"/>
        <v>40421.905555555553</v>
      </c>
      <c r="T279" s="10">
        <f t="shared" si="41"/>
        <v>40379.526435185187</v>
      </c>
      <c r="U279">
        <f t="shared" si="42"/>
        <v>2010</v>
      </c>
      <c r="V279" s="11">
        <f t="shared" si="43"/>
        <v>40421.905555555553</v>
      </c>
      <c r="W279" s="15">
        <f t="shared" si="44"/>
        <v>42.379120370365854</v>
      </c>
    </row>
    <row r="280" spans="1:23" ht="43.2" x14ac:dyDescent="0.3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5">
        <f t="shared" si="36"/>
        <v>0.7989773090444231</v>
      </c>
      <c r="P280" s="7">
        <f t="shared" si="37"/>
        <v>140.1044776119403</v>
      </c>
      <c r="Q280" t="str">
        <f t="shared" si="38"/>
        <v>film &amp; video</v>
      </c>
      <c r="R280" t="str">
        <f t="shared" si="39"/>
        <v>documentary</v>
      </c>
      <c r="S280" s="10">
        <f t="shared" si="40"/>
        <v>42123.543124999997</v>
      </c>
      <c r="T280" s="10">
        <f t="shared" si="41"/>
        <v>42078.543124999997</v>
      </c>
      <c r="U280">
        <f t="shared" si="42"/>
        <v>2015</v>
      </c>
      <c r="V280" s="11">
        <f t="shared" si="43"/>
        <v>42123.543124999997</v>
      </c>
      <c r="W280" s="15">
        <f t="shared" si="44"/>
        <v>45</v>
      </c>
    </row>
    <row r="281" spans="1:23" ht="43.2" x14ac:dyDescent="0.3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5">
        <f t="shared" si="36"/>
        <v>0.9362857544122466</v>
      </c>
      <c r="P281" s="7">
        <f t="shared" si="37"/>
        <v>224.85263157894738</v>
      </c>
      <c r="Q281" t="str">
        <f t="shared" si="38"/>
        <v>film &amp; video</v>
      </c>
      <c r="R281" t="str">
        <f t="shared" si="39"/>
        <v>documentary</v>
      </c>
      <c r="S281" s="10">
        <f t="shared" si="40"/>
        <v>42718.25</v>
      </c>
      <c r="T281" s="10">
        <f t="shared" si="41"/>
        <v>42687.625775462962</v>
      </c>
      <c r="U281">
        <f t="shared" si="42"/>
        <v>2016</v>
      </c>
      <c r="V281" s="11">
        <f t="shared" si="43"/>
        <v>42718.25</v>
      </c>
      <c r="W281" s="15">
        <f t="shared" si="44"/>
        <v>30.624224537037662</v>
      </c>
    </row>
    <row r="282" spans="1:23" ht="43.2" x14ac:dyDescent="0.3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5">
        <f t="shared" si="36"/>
        <v>0.89045212706751853</v>
      </c>
      <c r="P282" s="7">
        <f t="shared" si="37"/>
        <v>181.13306451612902</v>
      </c>
      <c r="Q282" t="str">
        <f t="shared" si="38"/>
        <v>film &amp; video</v>
      </c>
      <c r="R282" t="str">
        <f t="shared" si="39"/>
        <v>documentary</v>
      </c>
      <c r="S282" s="10">
        <f t="shared" si="40"/>
        <v>41775.895833333336</v>
      </c>
      <c r="T282" s="10">
        <f t="shared" si="41"/>
        <v>41745.385960648149</v>
      </c>
      <c r="U282">
        <f t="shared" si="42"/>
        <v>2014</v>
      </c>
      <c r="V282" s="11">
        <f t="shared" si="43"/>
        <v>41775.895833333336</v>
      </c>
      <c r="W282" s="15">
        <f t="shared" si="44"/>
        <v>30.509872685186565</v>
      </c>
    </row>
    <row r="283" spans="1:23" ht="43.2" x14ac:dyDescent="0.3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5">
        <f t="shared" si="36"/>
        <v>0.96327977497784456</v>
      </c>
      <c r="P283" s="7">
        <f t="shared" si="37"/>
        <v>711.04109589041093</v>
      </c>
      <c r="Q283" t="str">
        <f t="shared" si="38"/>
        <v>film &amp; video</v>
      </c>
      <c r="R283" t="str">
        <f t="shared" si="39"/>
        <v>documentary</v>
      </c>
      <c r="S283" s="10">
        <f t="shared" si="40"/>
        <v>40762.592245370368</v>
      </c>
      <c r="T283" s="10">
        <f t="shared" si="41"/>
        <v>40732.592245370368</v>
      </c>
      <c r="U283">
        <f t="shared" si="42"/>
        <v>2011</v>
      </c>
      <c r="V283" s="11">
        <f t="shared" si="43"/>
        <v>40762.592245370368</v>
      </c>
      <c r="W283" s="15">
        <f t="shared" si="44"/>
        <v>30</v>
      </c>
    </row>
    <row r="284" spans="1:23" ht="43.2" x14ac:dyDescent="0.3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5">
        <f t="shared" si="36"/>
        <v>0.70596540769502292</v>
      </c>
      <c r="P284" s="7">
        <f t="shared" si="37"/>
        <v>65.883720930232556</v>
      </c>
      <c r="Q284" t="str">
        <f t="shared" si="38"/>
        <v>film &amp; video</v>
      </c>
      <c r="R284" t="str">
        <f t="shared" si="39"/>
        <v>documentary</v>
      </c>
      <c r="S284" s="10">
        <f t="shared" si="40"/>
        <v>42313.33121527778</v>
      </c>
      <c r="T284" s="10">
        <f t="shared" si="41"/>
        <v>42292.289548611108</v>
      </c>
      <c r="U284">
        <f t="shared" si="42"/>
        <v>2015</v>
      </c>
      <c r="V284" s="11">
        <f t="shared" si="43"/>
        <v>42313.33121527778</v>
      </c>
      <c r="W284" s="15">
        <f t="shared" si="44"/>
        <v>21.041666666671517</v>
      </c>
    </row>
    <row r="285" spans="1:23" ht="43.2" x14ac:dyDescent="0.3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5">
        <f t="shared" si="36"/>
        <v>0.95002850085502566</v>
      </c>
      <c r="P285" s="7">
        <f t="shared" si="37"/>
        <v>75.185714285714283</v>
      </c>
      <c r="Q285" t="str">
        <f t="shared" si="38"/>
        <v>film &amp; video</v>
      </c>
      <c r="R285" t="str">
        <f t="shared" si="39"/>
        <v>documentary</v>
      </c>
      <c r="S285" s="10">
        <f t="shared" si="40"/>
        <v>40765.047222222223</v>
      </c>
      <c r="T285" s="10">
        <f t="shared" si="41"/>
        <v>40718.060659722221</v>
      </c>
      <c r="U285">
        <f t="shared" si="42"/>
        <v>2011</v>
      </c>
      <c r="V285" s="11">
        <f t="shared" si="43"/>
        <v>40765.047222222223</v>
      </c>
      <c r="W285" s="15">
        <f t="shared" si="44"/>
        <v>46.986562500002037</v>
      </c>
    </row>
    <row r="286" spans="1:23" ht="43.2" x14ac:dyDescent="0.3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5">
        <f t="shared" si="36"/>
        <v>0.97001274873898347</v>
      </c>
      <c r="P286" s="7">
        <f t="shared" si="37"/>
        <v>133.14391143911439</v>
      </c>
      <c r="Q286" t="str">
        <f t="shared" si="38"/>
        <v>film &amp; video</v>
      </c>
      <c r="R286" t="str">
        <f t="shared" si="39"/>
        <v>documentary</v>
      </c>
      <c r="S286" s="10">
        <f t="shared" si="40"/>
        <v>41675.711111111108</v>
      </c>
      <c r="T286" s="10">
        <f t="shared" si="41"/>
        <v>41646.378032407411</v>
      </c>
      <c r="U286">
        <f t="shared" si="42"/>
        <v>2014</v>
      </c>
      <c r="V286" s="11">
        <f t="shared" si="43"/>
        <v>41675.711111111108</v>
      </c>
      <c r="W286" s="15">
        <f t="shared" si="44"/>
        <v>29.333078703697538</v>
      </c>
    </row>
    <row r="287" spans="1:23" ht="28.8" x14ac:dyDescent="0.3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5">
        <f t="shared" si="36"/>
        <v>0.92885375494071143</v>
      </c>
      <c r="P287" s="7">
        <f t="shared" si="37"/>
        <v>55.2</v>
      </c>
      <c r="Q287" t="str">
        <f t="shared" si="38"/>
        <v>film &amp; video</v>
      </c>
      <c r="R287" t="str">
        <f t="shared" si="39"/>
        <v>documentary</v>
      </c>
      <c r="S287" s="10">
        <f t="shared" si="40"/>
        <v>41703.83494212963</v>
      </c>
      <c r="T287" s="10">
        <f t="shared" si="41"/>
        <v>41673.83494212963</v>
      </c>
      <c r="U287">
        <f t="shared" si="42"/>
        <v>2014</v>
      </c>
      <c r="V287" s="11">
        <f t="shared" si="43"/>
        <v>41703.83494212963</v>
      </c>
      <c r="W287" s="15">
        <f t="shared" si="44"/>
        <v>30</v>
      </c>
    </row>
    <row r="288" spans="1:23" ht="43.2" x14ac:dyDescent="0.3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5">
        <f t="shared" si="36"/>
        <v>0.92846508142307171</v>
      </c>
      <c r="P288" s="7">
        <f t="shared" si="37"/>
        <v>86.163714285714292</v>
      </c>
      <c r="Q288" t="str">
        <f t="shared" si="38"/>
        <v>film &amp; video</v>
      </c>
      <c r="R288" t="str">
        <f t="shared" si="39"/>
        <v>documentary</v>
      </c>
      <c r="S288" s="10">
        <f t="shared" si="40"/>
        <v>40671.999305555553</v>
      </c>
      <c r="T288" s="10">
        <f t="shared" si="41"/>
        <v>40637.912465277775</v>
      </c>
      <c r="U288">
        <f t="shared" si="42"/>
        <v>2011</v>
      </c>
      <c r="V288" s="11">
        <f t="shared" si="43"/>
        <v>40671.999305555553</v>
      </c>
      <c r="W288" s="15">
        <f t="shared" si="44"/>
        <v>34.08684027777781</v>
      </c>
    </row>
    <row r="289" spans="1:23" ht="43.2" x14ac:dyDescent="0.3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5">
        <f t="shared" si="36"/>
        <v>0.98473658296405708</v>
      </c>
      <c r="P289" s="7">
        <f t="shared" si="37"/>
        <v>92.318181818181813</v>
      </c>
      <c r="Q289" t="str">
        <f t="shared" si="38"/>
        <v>film &amp; video</v>
      </c>
      <c r="R289" t="str">
        <f t="shared" si="39"/>
        <v>documentary</v>
      </c>
      <c r="S289" s="10">
        <f t="shared" si="40"/>
        <v>40866.662615740745</v>
      </c>
      <c r="T289" s="10">
        <f t="shared" si="41"/>
        <v>40806.620949074073</v>
      </c>
      <c r="U289">
        <f t="shared" si="42"/>
        <v>2011</v>
      </c>
      <c r="V289" s="11">
        <f t="shared" si="43"/>
        <v>40866.662615740745</v>
      </c>
      <c r="W289" s="15">
        <f t="shared" si="44"/>
        <v>60.041666666671517</v>
      </c>
    </row>
    <row r="290" spans="1:23" ht="43.2" x14ac:dyDescent="0.3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5">
        <f t="shared" si="36"/>
        <v>0.9858270925001561</v>
      </c>
      <c r="P290" s="7">
        <f t="shared" si="37"/>
        <v>160.16473684210527</v>
      </c>
      <c r="Q290" t="str">
        <f t="shared" si="38"/>
        <v>film &amp; video</v>
      </c>
      <c r="R290" t="str">
        <f t="shared" si="39"/>
        <v>documentary</v>
      </c>
      <c r="S290" s="10">
        <f t="shared" si="40"/>
        <v>41583.527662037035</v>
      </c>
      <c r="T290" s="10">
        <f t="shared" si="41"/>
        <v>41543.485995370371</v>
      </c>
      <c r="U290">
        <f t="shared" si="42"/>
        <v>2013</v>
      </c>
      <c r="V290" s="11">
        <f t="shared" si="43"/>
        <v>41583.527662037035</v>
      </c>
      <c r="W290" s="15">
        <f t="shared" si="44"/>
        <v>40.041666666664241</v>
      </c>
    </row>
    <row r="291" spans="1:23" ht="43.2" x14ac:dyDescent="0.3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5">
        <f t="shared" si="36"/>
        <v>0.73099415204678364</v>
      </c>
      <c r="P291" s="7">
        <f t="shared" si="37"/>
        <v>45.6</v>
      </c>
      <c r="Q291" t="str">
        <f t="shared" si="38"/>
        <v>film &amp; video</v>
      </c>
      <c r="R291" t="str">
        <f t="shared" si="39"/>
        <v>documentary</v>
      </c>
      <c r="S291" s="10">
        <f t="shared" si="40"/>
        <v>42573.612777777773</v>
      </c>
      <c r="T291" s="10">
        <f t="shared" si="41"/>
        <v>42543.612777777773</v>
      </c>
      <c r="U291">
        <f t="shared" si="42"/>
        <v>2016</v>
      </c>
      <c r="V291" s="11">
        <f t="shared" si="43"/>
        <v>42573.612777777773</v>
      </c>
      <c r="W291" s="15">
        <f t="shared" si="44"/>
        <v>30</v>
      </c>
    </row>
    <row r="292" spans="1:23" ht="43.2" x14ac:dyDescent="0.3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5">
        <f t="shared" si="36"/>
        <v>0.77942322681215903</v>
      </c>
      <c r="P292" s="7">
        <f t="shared" si="37"/>
        <v>183.28571428571428</v>
      </c>
      <c r="Q292" t="str">
        <f t="shared" si="38"/>
        <v>film &amp; video</v>
      </c>
      <c r="R292" t="str">
        <f t="shared" si="39"/>
        <v>documentary</v>
      </c>
      <c r="S292" s="10">
        <f t="shared" si="40"/>
        <v>42173.731446759266</v>
      </c>
      <c r="T292" s="10">
        <f t="shared" si="41"/>
        <v>42113.731446759266</v>
      </c>
      <c r="U292">
        <f t="shared" si="42"/>
        <v>2015</v>
      </c>
      <c r="V292" s="11">
        <f t="shared" si="43"/>
        <v>42173.731446759266</v>
      </c>
      <c r="W292" s="15">
        <f t="shared" si="44"/>
        <v>60</v>
      </c>
    </row>
    <row r="293" spans="1:23" ht="43.2" x14ac:dyDescent="0.3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5">
        <f t="shared" si="36"/>
        <v>0.98960910440376049</v>
      </c>
      <c r="P293" s="7">
        <f t="shared" si="37"/>
        <v>125.78838174273859</v>
      </c>
      <c r="Q293" t="str">
        <f t="shared" si="38"/>
        <v>film &amp; video</v>
      </c>
      <c r="R293" t="str">
        <f t="shared" si="39"/>
        <v>documentary</v>
      </c>
      <c r="S293" s="10">
        <f t="shared" si="40"/>
        <v>41629.958333333336</v>
      </c>
      <c r="T293" s="10">
        <f t="shared" si="41"/>
        <v>41597.92597222222</v>
      </c>
      <c r="U293">
        <f t="shared" si="42"/>
        <v>2013</v>
      </c>
      <c r="V293" s="11">
        <f t="shared" si="43"/>
        <v>41629.958333333336</v>
      </c>
      <c r="W293" s="15">
        <f t="shared" si="44"/>
        <v>32.032361111116188</v>
      </c>
    </row>
    <row r="294" spans="1:23" ht="43.2" x14ac:dyDescent="0.3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5">
        <f t="shared" si="36"/>
        <v>0.78839482812992745</v>
      </c>
      <c r="P294" s="7">
        <f t="shared" si="37"/>
        <v>57.654545454545456</v>
      </c>
      <c r="Q294" t="str">
        <f t="shared" si="38"/>
        <v>film &amp; video</v>
      </c>
      <c r="R294" t="str">
        <f t="shared" si="39"/>
        <v>documentary</v>
      </c>
      <c r="S294" s="10">
        <f t="shared" si="40"/>
        <v>41115.492800925924</v>
      </c>
      <c r="T294" s="10">
        <f t="shared" si="41"/>
        <v>41099.492800925924</v>
      </c>
      <c r="U294">
        <f t="shared" si="42"/>
        <v>2012</v>
      </c>
      <c r="V294" s="11">
        <f t="shared" si="43"/>
        <v>41115.492800925924</v>
      </c>
      <c r="W294" s="15">
        <f t="shared" si="44"/>
        <v>16</v>
      </c>
    </row>
    <row r="295" spans="1:23" ht="43.2" x14ac:dyDescent="0.3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5">
        <f t="shared" si="36"/>
        <v>0.95160211136718464</v>
      </c>
      <c r="P295" s="7">
        <f t="shared" si="37"/>
        <v>78.660818713450297</v>
      </c>
      <c r="Q295" t="str">
        <f t="shared" si="38"/>
        <v>film &amp; video</v>
      </c>
      <c r="R295" t="str">
        <f t="shared" si="39"/>
        <v>documentary</v>
      </c>
      <c r="S295" s="10">
        <f t="shared" si="40"/>
        <v>41109.627442129626</v>
      </c>
      <c r="T295" s="10">
        <f t="shared" si="41"/>
        <v>41079.627442129626</v>
      </c>
      <c r="U295">
        <f t="shared" si="42"/>
        <v>2012</v>
      </c>
      <c r="V295" s="11">
        <f t="shared" si="43"/>
        <v>41109.627442129626</v>
      </c>
      <c r="W295" s="15">
        <f t="shared" si="44"/>
        <v>30</v>
      </c>
    </row>
    <row r="296" spans="1:23" ht="43.2" x14ac:dyDescent="0.3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5">
        <f t="shared" si="36"/>
        <v>0.97225141896153033</v>
      </c>
      <c r="P296" s="7">
        <f t="shared" si="37"/>
        <v>91.480769230769226</v>
      </c>
      <c r="Q296" t="str">
        <f t="shared" si="38"/>
        <v>film &amp; video</v>
      </c>
      <c r="R296" t="str">
        <f t="shared" si="39"/>
        <v>documentary</v>
      </c>
      <c r="S296" s="10">
        <f t="shared" si="40"/>
        <v>41558.813252314816</v>
      </c>
      <c r="T296" s="10">
        <f t="shared" si="41"/>
        <v>41528.813252314816</v>
      </c>
      <c r="U296">
        <f t="shared" si="42"/>
        <v>2013</v>
      </c>
      <c r="V296" s="11">
        <f t="shared" si="43"/>
        <v>41558.813252314816</v>
      </c>
      <c r="W296" s="15">
        <f t="shared" si="44"/>
        <v>30</v>
      </c>
    </row>
    <row r="297" spans="1:23" ht="57.6" x14ac:dyDescent="0.3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5">
        <f t="shared" si="36"/>
        <v>0.97897990294113535</v>
      </c>
      <c r="P297" s="7">
        <f t="shared" si="37"/>
        <v>68.09809523809524</v>
      </c>
      <c r="Q297" t="str">
        <f t="shared" si="38"/>
        <v>film &amp; video</v>
      </c>
      <c r="R297" t="str">
        <f t="shared" si="39"/>
        <v>documentary</v>
      </c>
      <c r="S297" s="10">
        <f t="shared" si="40"/>
        <v>41929.25</v>
      </c>
      <c r="T297" s="10">
        <f t="shared" si="41"/>
        <v>41904.601875</v>
      </c>
      <c r="U297">
        <f t="shared" si="42"/>
        <v>2014</v>
      </c>
      <c r="V297" s="11">
        <f t="shared" si="43"/>
        <v>41929.25</v>
      </c>
      <c r="W297" s="15">
        <f t="shared" si="44"/>
        <v>24.648124999999709</v>
      </c>
    </row>
    <row r="298" spans="1:23" ht="43.2" x14ac:dyDescent="0.3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5">
        <f t="shared" si="36"/>
        <v>0.83182910902784124</v>
      </c>
      <c r="P298" s="7">
        <f t="shared" si="37"/>
        <v>48.086800000000004</v>
      </c>
      <c r="Q298" t="str">
        <f t="shared" si="38"/>
        <v>film &amp; video</v>
      </c>
      <c r="R298" t="str">
        <f t="shared" si="39"/>
        <v>documentary</v>
      </c>
      <c r="S298" s="10">
        <f t="shared" si="40"/>
        <v>41678.146192129629</v>
      </c>
      <c r="T298" s="10">
        <f t="shared" si="41"/>
        <v>41648.146192129629</v>
      </c>
      <c r="U298">
        <f t="shared" si="42"/>
        <v>2014</v>
      </c>
      <c r="V298" s="11">
        <f t="shared" si="43"/>
        <v>41678.146192129629</v>
      </c>
      <c r="W298" s="15">
        <f t="shared" si="44"/>
        <v>30</v>
      </c>
    </row>
    <row r="299" spans="1:23" ht="43.2" x14ac:dyDescent="0.3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5">
        <f t="shared" si="36"/>
        <v>0.99752992589777689</v>
      </c>
      <c r="P299" s="7">
        <f t="shared" si="37"/>
        <v>202.42307692307693</v>
      </c>
      <c r="Q299" t="str">
        <f t="shared" si="38"/>
        <v>film &amp; video</v>
      </c>
      <c r="R299" t="str">
        <f t="shared" si="39"/>
        <v>documentary</v>
      </c>
      <c r="S299" s="10">
        <f t="shared" si="40"/>
        <v>41371.939583333333</v>
      </c>
      <c r="T299" s="10">
        <f t="shared" si="41"/>
        <v>41360.720601851855</v>
      </c>
      <c r="U299">
        <f t="shared" si="42"/>
        <v>2013</v>
      </c>
      <c r="V299" s="11">
        <f t="shared" si="43"/>
        <v>41371.939583333333</v>
      </c>
      <c r="W299" s="15">
        <f t="shared" si="44"/>
        <v>11.218981481477385</v>
      </c>
    </row>
    <row r="300" spans="1:23" ht="43.2" x14ac:dyDescent="0.3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5">
        <f t="shared" si="36"/>
        <v>0.99370064767988642</v>
      </c>
      <c r="P300" s="7">
        <f t="shared" si="37"/>
        <v>216.75</v>
      </c>
      <c r="Q300" t="str">
        <f t="shared" si="38"/>
        <v>film &amp; video</v>
      </c>
      <c r="R300" t="str">
        <f t="shared" si="39"/>
        <v>documentary</v>
      </c>
      <c r="S300" s="10">
        <f t="shared" si="40"/>
        <v>42208.032372685186</v>
      </c>
      <c r="T300" s="10">
        <f t="shared" si="41"/>
        <v>42178.032372685186</v>
      </c>
      <c r="U300">
        <f t="shared" si="42"/>
        <v>2015</v>
      </c>
      <c r="V300" s="11">
        <f t="shared" si="43"/>
        <v>42208.032372685186</v>
      </c>
      <c r="W300" s="15">
        <f t="shared" si="44"/>
        <v>30</v>
      </c>
    </row>
    <row r="301" spans="1:23" ht="43.2" x14ac:dyDescent="0.3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5">
        <f t="shared" si="36"/>
        <v>0.99564405724953331</v>
      </c>
      <c r="P301" s="7">
        <f t="shared" si="37"/>
        <v>110.06849315068493</v>
      </c>
      <c r="Q301" t="str">
        <f t="shared" si="38"/>
        <v>film &amp; video</v>
      </c>
      <c r="R301" t="str">
        <f t="shared" si="39"/>
        <v>documentary</v>
      </c>
      <c r="S301" s="10">
        <f t="shared" si="40"/>
        <v>41454.592442129629</v>
      </c>
      <c r="T301" s="10">
        <f t="shared" si="41"/>
        <v>41394.592442129629</v>
      </c>
      <c r="U301">
        <f t="shared" si="42"/>
        <v>2013</v>
      </c>
      <c r="V301" s="11">
        <f t="shared" si="43"/>
        <v>41454.592442129629</v>
      </c>
      <c r="W301" s="15">
        <f t="shared" si="44"/>
        <v>60</v>
      </c>
    </row>
    <row r="302" spans="1:23" ht="43.2" x14ac:dyDescent="0.3">
      <c r="A302">
        <v>420</v>
      </c>
      <c r="B302" s="3" t="s">
        <v>421</v>
      </c>
      <c r="C302" s="3" t="s">
        <v>4530</v>
      </c>
      <c r="D302">
        <v>3300</v>
      </c>
      <c r="E302">
        <v>14.5</v>
      </c>
      <c r="F302" t="s">
        <v>8221</v>
      </c>
      <c r="G302" t="s">
        <v>8224</v>
      </c>
      <c r="H302" t="s">
        <v>8246</v>
      </c>
      <c r="I302">
        <v>1394772031</v>
      </c>
      <c r="J302">
        <v>1392183631</v>
      </c>
      <c r="K302" t="b">
        <v>0</v>
      </c>
      <c r="L302">
        <v>3</v>
      </c>
      <c r="M302" t="b">
        <v>0</v>
      </c>
      <c r="N302" t="s">
        <v>8270</v>
      </c>
      <c r="O302" s="5">
        <f t="shared" si="36"/>
        <v>227.58620689655172</v>
      </c>
      <c r="P302" s="7">
        <f t="shared" si="37"/>
        <v>4.833333333333333</v>
      </c>
      <c r="Q302" t="str">
        <f t="shared" si="38"/>
        <v>film &amp; video</v>
      </c>
      <c r="R302" t="str">
        <f t="shared" si="39"/>
        <v>animation</v>
      </c>
      <c r="S302" s="10">
        <f t="shared" si="40"/>
        <v>41711.944803240738</v>
      </c>
      <c r="T302" s="10">
        <f t="shared" si="41"/>
        <v>41681.98646990741</v>
      </c>
      <c r="U302">
        <f t="shared" si="42"/>
        <v>2014</v>
      </c>
      <c r="V302" s="11">
        <f t="shared" si="43"/>
        <v>41711.944803240738</v>
      </c>
      <c r="W302" s="15">
        <f t="shared" si="44"/>
        <v>29.958333333328483</v>
      </c>
    </row>
    <row r="303" spans="1:23" ht="43.2" x14ac:dyDescent="0.3">
      <c r="A303">
        <v>421</v>
      </c>
      <c r="B303" s="3" t="s">
        <v>422</v>
      </c>
      <c r="C303" s="3" t="s">
        <v>4531</v>
      </c>
      <c r="D303">
        <v>15000</v>
      </c>
      <c r="E303">
        <v>301</v>
      </c>
      <c r="F303" t="s">
        <v>8221</v>
      </c>
      <c r="G303" t="s">
        <v>8224</v>
      </c>
      <c r="H303" t="s">
        <v>8246</v>
      </c>
      <c r="I303">
        <v>1440157656</v>
      </c>
      <c r="J303">
        <v>1434973656</v>
      </c>
      <c r="K303" t="b">
        <v>0</v>
      </c>
      <c r="L303">
        <v>6</v>
      </c>
      <c r="M303" t="b">
        <v>0</v>
      </c>
      <c r="N303" t="s">
        <v>8270</v>
      </c>
      <c r="O303" s="5">
        <f t="shared" si="36"/>
        <v>49.833887043189371</v>
      </c>
      <c r="P303" s="7">
        <f t="shared" si="37"/>
        <v>50.166666666666664</v>
      </c>
      <c r="Q303" t="str">
        <f t="shared" si="38"/>
        <v>film &amp; video</v>
      </c>
      <c r="R303" t="str">
        <f t="shared" si="39"/>
        <v>animation</v>
      </c>
      <c r="S303" s="10">
        <f t="shared" si="40"/>
        <v>42237.241388888884</v>
      </c>
      <c r="T303" s="10">
        <f t="shared" si="41"/>
        <v>42177.241388888884</v>
      </c>
      <c r="U303">
        <f t="shared" si="42"/>
        <v>2015</v>
      </c>
      <c r="V303" s="11">
        <f t="shared" si="43"/>
        <v>42237.241388888884</v>
      </c>
      <c r="W303" s="15">
        <f t="shared" si="44"/>
        <v>60</v>
      </c>
    </row>
    <row r="304" spans="1:23" ht="43.2" x14ac:dyDescent="0.3">
      <c r="A304">
        <v>422</v>
      </c>
      <c r="B304" s="3" t="s">
        <v>423</v>
      </c>
      <c r="C304" s="3" t="s">
        <v>4532</v>
      </c>
      <c r="D304">
        <v>40000</v>
      </c>
      <c r="E304">
        <v>430</v>
      </c>
      <c r="F304" t="s">
        <v>8221</v>
      </c>
      <c r="G304" t="s">
        <v>8224</v>
      </c>
      <c r="H304" t="s">
        <v>8246</v>
      </c>
      <c r="I304">
        <v>1410416097</v>
      </c>
      <c r="J304">
        <v>1407824097</v>
      </c>
      <c r="K304" t="b">
        <v>0</v>
      </c>
      <c r="L304">
        <v>12</v>
      </c>
      <c r="M304" t="b">
        <v>0</v>
      </c>
      <c r="N304" t="s">
        <v>8270</v>
      </c>
      <c r="O304" s="5">
        <f t="shared" si="36"/>
        <v>93.023255813953483</v>
      </c>
      <c r="P304" s="7">
        <f t="shared" si="37"/>
        <v>35.833333333333336</v>
      </c>
      <c r="Q304" t="str">
        <f t="shared" si="38"/>
        <v>film &amp; video</v>
      </c>
      <c r="R304" t="str">
        <f t="shared" si="39"/>
        <v>animation</v>
      </c>
      <c r="S304" s="10">
        <f t="shared" si="40"/>
        <v>41893.010381944441</v>
      </c>
      <c r="T304" s="10">
        <f t="shared" si="41"/>
        <v>41863.010381944441</v>
      </c>
      <c r="U304">
        <f t="shared" si="42"/>
        <v>2014</v>
      </c>
      <c r="V304" s="11">
        <f t="shared" si="43"/>
        <v>41893.010381944441</v>
      </c>
      <c r="W304" s="15">
        <f t="shared" si="44"/>
        <v>30</v>
      </c>
    </row>
    <row r="305" spans="1:23" ht="43.2" x14ac:dyDescent="0.3">
      <c r="A305">
        <v>423</v>
      </c>
      <c r="B305" s="3" t="s">
        <v>424</v>
      </c>
      <c r="C305" s="3" t="s">
        <v>4533</v>
      </c>
      <c r="D305">
        <v>20000</v>
      </c>
      <c r="E305">
        <v>153</v>
      </c>
      <c r="F305" t="s">
        <v>8221</v>
      </c>
      <c r="G305" t="s">
        <v>8224</v>
      </c>
      <c r="H305" t="s">
        <v>8246</v>
      </c>
      <c r="I305">
        <v>1370470430</v>
      </c>
      <c r="J305">
        <v>1367878430</v>
      </c>
      <c r="K305" t="b">
        <v>0</v>
      </c>
      <c r="L305">
        <v>13</v>
      </c>
      <c r="M305" t="b">
        <v>0</v>
      </c>
      <c r="N305" t="s">
        <v>8270</v>
      </c>
      <c r="O305" s="5">
        <f t="shared" si="36"/>
        <v>130.718954248366</v>
      </c>
      <c r="P305" s="7">
        <f t="shared" si="37"/>
        <v>11.76923076923077</v>
      </c>
      <c r="Q305" t="str">
        <f t="shared" si="38"/>
        <v>film &amp; video</v>
      </c>
      <c r="R305" t="str">
        <f t="shared" si="39"/>
        <v>animation</v>
      </c>
      <c r="S305" s="10">
        <f t="shared" si="40"/>
        <v>41430.67627314815</v>
      </c>
      <c r="T305" s="10">
        <f t="shared" si="41"/>
        <v>41400.67627314815</v>
      </c>
      <c r="U305">
        <f t="shared" si="42"/>
        <v>2013</v>
      </c>
      <c r="V305" s="11">
        <f t="shared" si="43"/>
        <v>41430.67627314815</v>
      </c>
      <c r="W305" s="15">
        <f t="shared" si="44"/>
        <v>30</v>
      </c>
    </row>
    <row r="306" spans="1:23" ht="43.2" x14ac:dyDescent="0.3">
      <c r="A306">
        <v>424</v>
      </c>
      <c r="B306" s="3" t="s">
        <v>425</v>
      </c>
      <c r="C306" s="3" t="s">
        <v>4534</v>
      </c>
      <c r="D306">
        <v>3000</v>
      </c>
      <c r="E306">
        <v>203.9</v>
      </c>
      <c r="F306" t="s">
        <v>8221</v>
      </c>
      <c r="G306" t="s">
        <v>8224</v>
      </c>
      <c r="H306" t="s">
        <v>8246</v>
      </c>
      <c r="I306">
        <v>1332748899</v>
      </c>
      <c r="J306">
        <v>1327568499</v>
      </c>
      <c r="K306" t="b">
        <v>0</v>
      </c>
      <c r="L306">
        <v>5</v>
      </c>
      <c r="M306" t="b">
        <v>0</v>
      </c>
      <c r="N306" t="s">
        <v>8270</v>
      </c>
      <c r="O306" s="5">
        <f t="shared" si="36"/>
        <v>14.713094654242274</v>
      </c>
      <c r="P306" s="7">
        <f t="shared" si="37"/>
        <v>40.78</v>
      </c>
      <c r="Q306" t="str">
        <f t="shared" si="38"/>
        <v>film &amp; video</v>
      </c>
      <c r="R306" t="str">
        <f t="shared" si="39"/>
        <v>animation</v>
      </c>
      <c r="S306" s="10">
        <f t="shared" si="40"/>
        <v>40994.084479166668</v>
      </c>
      <c r="T306" s="10">
        <f t="shared" si="41"/>
        <v>40934.126145833332</v>
      </c>
      <c r="U306">
        <f t="shared" si="42"/>
        <v>2012</v>
      </c>
      <c r="V306" s="11">
        <f t="shared" si="43"/>
        <v>40994.084479166668</v>
      </c>
      <c r="W306" s="15">
        <f t="shared" si="44"/>
        <v>59.958333333335759</v>
      </c>
    </row>
    <row r="307" spans="1:23" ht="43.2" x14ac:dyDescent="0.3">
      <c r="A307">
        <v>425</v>
      </c>
      <c r="B307" s="3" t="s">
        <v>426</v>
      </c>
      <c r="C307" s="3" t="s">
        <v>4535</v>
      </c>
      <c r="D307">
        <v>50000</v>
      </c>
      <c r="E307">
        <v>6</v>
      </c>
      <c r="F307" t="s">
        <v>8221</v>
      </c>
      <c r="G307" t="s">
        <v>8224</v>
      </c>
      <c r="H307" t="s">
        <v>8246</v>
      </c>
      <c r="I307">
        <v>1448660404</v>
      </c>
      <c r="J307">
        <v>1443472804</v>
      </c>
      <c r="K307" t="b">
        <v>0</v>
      </c>
      <c r="L307">
        <v>2</v>
      </c>
      <c r="M307" t="b">
        <v>0</v>
      </c>
      <c r="N307" t="s">
        <v>8270</v>
      </c>
      <c r="O307" s="5">
        <f t="shared" si="36"/>
        <v>8333.3333333333339</v>
      </c>
      <c r="P307" s="7">
        <f t="shared" si="37"/>
        <v>3</v>
      </c>
      <c r="Q307" t="str">
        <f t="shared" si="38"/>
        <v>film &amp; video</v>
      </c>
      <c r="R307" t="str">
        <f t="shared" si="39"/>
        <v>animation</v>
      </c>
      <c r="S307" s="10">
        <f t="shared" si="40"/>
        <v>42335.652824074074</v>
      </c>
      <c r="T307" s="10">
        <f t="shared" si="41"/>
        <v>42275.611157407402</v>
      </c>
      <c r="U307">
        <f t="shared" si="42"/>
        <v>2015</v>
      </c>
      <c r="V307" s="11">
        <f t="shared" si="43"/>
        <v>42335.652824074074</v>
      </c>
      <c r="W307" s="15">
        <f t="shared" si="44"/>
        <v>60.041666666671517</v>
      </c>
    </row>
    <row r="308" spans="1:23" ht="43.2" x14ac:dyDescent="0.3">
      <c r="A308">
        <v>426</v>
      </c>
      <c r="B308" s="3" t="s">
        <v>427</v>
      </c>
      <c r="C308" s="3" t="s">
        <v>4536</v>
      </c>
      <c r="D308">
        <v>10000</v>
      </c>
      <c r="E308">
        <v>133</v>
      </c>
      <c r="F308" t="s">
        <v>8221</v>
      </c>
      <c r="G308" t="s">
        <v>8224</v>
      </c>
      <c r="H308" t="s">
        <v>8246</v>
      </c>
      <c r="I308">
        <v>1456851914</v>
      </c>
      <c r="J308">
        <v>1454259914</v>
      </c>
      <c r="K308" t="b">
        <v>0</v>
      </c>
      <c r="L308">
        <v>8</v>
      </c>
      <c r="M308" t="b">
        <v>0</v>
      </c>
      <c r="N308" t="s">
        <v>8270</v>
      </c>
      <c r="O308" s="5">
        <f t="shared" si="36"/>
        <v>75.187969924812023</v>
      </c>
      <c r="P308" s="7">
        <f t="shared" si="37"/>
        <v>16.625</v>
      </c>
      <c r="Q308" t="str">
        <f t="shared" si="38"/>
        <v>film &amp; video</v>
      </c>
      <c r="R308" t="str">
        <f t="shared" si="39"/>
        <v>animation</v>
      </c>
      <c r="S308" s="10">
        <f t="shared" si="40"/>
        <v>42430.461967592593</v>
      </c>
      <c r="T308" s="10">
        <f t="shared" si="41"/>
        <v>42400.461967592593</v>
      </c>
      <c r="U308">
        <f t="shared" si="42"/>
        <v>2016</v>
      </c>
      <c r="V308" s="11">
        <f t="shared" si="43"/>
        <v>42430.461967592593</v>
      </c>
      <c r="W308" s="15">
        <f t="shared" si="44"/>
        <v>30</v>
      </c>
    </row>
    <row r="309" spans="1:23" ht="57.6" x14ac:dyDescent="0.3">
      <c r="A309">
        <v>427</v>
      </c>
      <c r="B309" s="3" t="s">
        <v>428</v>
      </c>
      <c r="C309" s="3" t="s">
        <v>4537</v>
      </c>
      <c r="D309">
        <v>6500</v>
      </c>
      <c r="E309">
        <v>0</v>
      </c>
      <c r="F309" t="s">
        <v>8221</v>
      </c>
      <c r="G309" t="s">
        <v>8224</v>
      </c>
      <c r="H309" t="s">
        <v>8246</v>
      </c>
      <c r="I309">
        <v>1445540340</v>
      </c>
      <c r="J309">
        <v>1444340940</v>
      </c>
      <c r="K309" t="b">
        <v>0</v>
      </c>
      <c r="L309">
        <v>0</v>
      </c>
      <c r="M309" t="b">
        <v>0</v>
      </c>
      <c r="N309" t="s">
        <v>8270</v>
      </c>
      <c r="O309" s="5" t="e">
        <f t="shared" si="36"/>
        <v>#DIV/0!</v>
      </c>
      <c r="P309" s="7" t="e">
        <f t="shared" si="37"/>
        <v>#DIV/0!</v>
      </c>
      <c r="Q309" t="str">
        <f t="shared" si="38"/>
        <v>film &amp; video</v>
      </c>
      <c r="R309" t="str">
        <f t="shared" si="39"/>
        <v>animation</v>
      </c>
      <c r="S309" s="10">
        <f t="shared" si="40"/>
        <v>42299.540972222225</v>
      </c>
      <c r="T309" s="10">
        <f t="shared" si="41"/>
        <v>42285.659027777772</v>
      </c>
      <c r="U309">
        <f t="shared" si="42"/>
        <v>2015</v>
      </c>
      <c r="V309" s="11">
        <f t="shared" si="43"/>
        <v>42299.540972222225</v>
      </c>
      <c r="W309" s="15">
        <f t="shared" si="44"/>
        <v>13.881944444452529</v>
      </c>
    </row>
    <row r="310" spans="1:23" ht="28.8" x14ac:dyDescent="0.3">
      <c r="A310">
        <v>428</v>
      </c>
      <c r="B310" s="3" t="s">
        <v>429</v>
      </c>
      <c r="C310" s="3" t="s">
        <v>4538</v>
      </c>
      <c r="D310">
        <v>12000</v>
      </c>
      <c r="E310">
        <v>676</v>
      </c>
      <c r="F310" t="s">
        <v>8221</v>
      </c>
      <c r="G310" t="s">
        <v>8224</v>
      </c>
      <c r="H310" t="s">
        <v>8246</v>
      </c>
      <c r="I310">
        <v>1402956000</v>
      </c>
      <c r="J310">
        <v>1400523845</v>
      </c>
      <c r="K310" t="b">
        <v>0</v>
      </c>
      <c r="L310">
        <v>13</v>
      </c>
      <c r="M310" t="b">
        <v>0</v>
      </c>
      <c r="N310" t="s">
        <v>8270</v>
      </c>
      <c r="O310" s="5">
        <f t="shared" si="36"/>
        <v>17.751479289940828</v>
      </c>
      <c r="P310" s="7">
        <f t="shared" si="37"/>
        <v>52</v>
      </c>
      <c r="Q310" t="str">
        <f t="shared" si="38"/>
        <v>film &amp; video</v>
      </c>
      <c r="R310" t="str">
        <f t="shared" si="39"/>
        <v>animation</v>
      </c>
      <c r="S310" s="10">
        <f t="shared" si="40"/>
        <v>41806.666666666664</v>
      </c>
      <c r="T310" s="10">
        <f t="shared" si="41"/>
        <v>41778.516724537039</v>
      </c>
      <c r="U310">
        <f t="shared" si="42"/>
        <v>2014</v>
      </c>
      <c r="V310" s="11">
        <f t="shared" si="43"/>
        <v>41806.666666666664</v>
      </c>
      <c r="W310" s="15">
        <f t="shared" si="44"/>
        <v>28.149942129624833</v>
      </c>
    </row>
    <row r="311" spans="1:23" ht="57.6" x14ac:dyDescent="0.3">
      <c r="A311">
        <v>429</v>
      </c>
      <c r="B311" s="3" t="s">
        <v>430</v>
      </c>
      <c r="C311" s="3" t="s">
        <v>4539</v>
      </c>
      <c r="D311">
        <v>5000</v>
      </c>
      <c r="E311">
        <v>0</v>
      </c>
      <c r="F311" t="s">
        <v>8221</v>
      </c>
      <c r="G311" t="s">
        <v>8224</v>
      </c>
      <c r="H311" t="s">
        <v>8246</v>
      </c>
      <c r="I311">
        <v>1259297940</v>
      </c>
      <c r="J311">
        <v>1252964282</v>
      </c>
      <c r="K311" t="b">
        <v>0</v>
      </c>
      <c r="L311">
        <v>0</v>
      </c>
      <c r="M311" t="b">
        <v>0</v>
      </c>
      <c r="N311" t="s">
        <v>8270</v>
      </c>
      <c r="O311" s="5" t="e">
        <f t="shared" si="36"/>
        <v>#DIV/0!</v>
      </c>
      <c r="P311" s="7" t="e">
        <f t="shared" si="37"/>
        <v>#DIV/0!</v>
      </c>
      <c r="Q311" t="str">
        <f t="shared" si="38"/>
        <v>film &amp; video</v>
      </c>
      <c r="R311" t="str">
        <f t="shared" si="39"/>
        <v>animation</v>
      </c>
      <c r="S311" s="10">
        <f t="shared" si="40"/>
        <v>40143.957638888889</v>
      </c>
      <c r="T311" s="10">
        <f t="shared" si="41"/>
        <v>40070.651412037041</v>
      </c>
      <c r="U311">
        <f t="shared" si="42"/>
        <v>2009</v>
      </c>
      <c r="V311" s="11">
        <f t="shared" si="43"/>
        <v>40143.957638888889</v>
      </c>
      <c r="W311" s="15">
        <f t="shared" si="44"/>
        <v>73.306226851847896</v>
      </c>
    </row>
    <row r="312" spans="1:23" ht="43.2" x14ac:dyDescent="0.3">
      <c r="A312">
        <v>430</v>
      </c>
      <c r="B312" s="3" t="s">
        <v>431</v>
      </c>
      <c r="C312" s="3" t="s">
        <v>4540</v>
      </c>
      <c r="D312">
        <v>1000</v>
      </c>
      <c r="E312">
        <v>24</v>
      </c>
      <c r="F312" t="s">
        <v>8221</v>
      </c>
      <c r="G312" t="s">
        <v>8224</v>
      </c>
      <c r="H312" t="s">
        <v>8246</v>
      </c>
      <c r="I312">
        <v>1378866867</v>
      </c>
      <c r="J312">
        <v>1377570867</v>
      </c>
      <c r="K312" t="b">
        <v>0</v>
      </c>
      <c r="L312">
        <v>5</v>
      </c>
      <c r="M312" t="b">
        <v>0</v>
      </c>
      <c r="N312" t="s">
        <v>8270</v>
      </c>
      <c r="O312" s="5">
        <f t="shared" si="36"/>
        <v>41.666666666666664</v>
      </c>
      <c r="P312" s="7">
        <f t="shared" si="37"/>
        <v>4.8</v>
      </c>
      <c r="Q312" t="str">
        <f t="shared" si="38"/>
        <v>film &amp; video</v>
      </c>
      <c r="R312" t="str">
        <f t="shared" si="39"/>
        <v>animation</v>
      </c>
      <c r="S312" s="10">
        <f t="shared" si="40"/>
        <v>41527.857256944444</v>
      </c>
      <c r="T312" s="10">
        <f t="shared" si="41"/>
        <v>41512.857256944444</v>
      </c>
      <c r="U312">
        <f t="shared" si="42"/>
        <v>2013</v>
      </c>
      <c r="V312" s="11">
        <f t="shared" si="43"/>
        <v>41527.857256944444</v>
      </c>
      <c r="W312" s="15">
        <f t="shared" si="44"/>
        <v>15</v>
      </c>
    </row>
    <row r="313" spans="1:23" ht="43.2" x14ac:dyDescent="0.3">
      <c r="A313">
        <v>431</v>
      </c>
      <c r="B313" s="3" t="s">
        <v>432</v>
      </c>
      <c r="C313" s="3" t="s">
        <v>4541</v>
      </c>
      <c r="D313">
        <v>3000</v>
      </c>
      <c r="E313">
        <v>415</v>
      </c>
      <c r="F313" t="s">
        <v>8221</v>
      </c>
      <c r="G313" t="s">
        <v>8225</v>
      </c>
      <c r="H313" t="s">
        <v>8247</v>
      </c>
      <c r="I313">
        <v>1467752083</v>
      </c>
      <c r="J313">
        <v>1465160083</v>
      </c>
      <c r="K313" t="b">
        <v>0</v>
      </c>
      <c r="L313">
        <v>8</v>
      </c>
      <c r="M313" t="b">
        <v>0</v>
      </c>
      <c r="N313" t="s">
        <v>8270</v>
      </c>
      <c r="O313" s="5">
        <f t="shared" si="36"/>
        <v>7.2289156626506026</v>
      </c>
      <c r="P313" s="7">
        <f t="shared" si="37"/>
        <v>51.875</v>
      </c>
      <c r="Q313" t="str">
        <f t="shared" si="38"/>
        <v>film &amp; video</v>
      </c>
      <c r="R313" t="str">
        <f t="shared" si="39"/>
        <v>animation</v>
      </c>
      <c r="S313" s="10">
        <f t="shared" si="40"/>
        <v>42556.621331018512</v>
      </c>
      <c r="T313" s="10">
        <f t="shared" si="41"/>
        <v>42526.621331018512</v>
      </c>
      <c r="U313">
        <f t="shared" si="42"/>
        <v>2016</v>
      </c>
      <c r="V313" s="11">
        <f t="shared" si="43"/>
        <v>42556.621331018512</v>
      </c>
      <c r="W313" s="15">
        <f t="shared" si="44"/>
        <v>30</v>
      </c>
    </row>
    <row r="314" spans="1:23" ht="57.6" x14ac:dyDescent="0.3">
      <c r="A314">
        <v>432</v>
      </c>
      <c r="B314" s="3" t="s">
        <v>433</v>
      </c>
      <c r="C314" s="3" t="s">
        <v>4542</v>
      </c>
      <c r="D314">
        <v>6000</v>
      </c>
      <c r="E314">
        <v>570</v>
      </c>
      <c r="F314" t="s">
        <v>8221</v>
      </c>
      <c r="G314" t="s">
        <v>8224</v>
      </c>
      <c r="H314" t="s">
        <v>8246</v>
      </c>
      <c r="I314">
        <v>1445448381</v>
      </c>
      <c r="J314">
        <v>1440264381</v>
      </c>
      <c r="K314" t="b">
        <v>0</v>
      </c>
      <c r="L314">
        <v>8</v>
      </c>
      <c r="M314" t="b">
        <v>0</v>
      </c>
      <c r="N314" t="s">
        <v>8270</v>
      </c>
      <c r="O314" s="5">
        <f t="shared" si="36"/>
        <v>10.526315789473685</v>
      </c>
      <c r="P314" s="7">
        <f t="shared" si="37"/>
        <v>71.25</v>
      </c>
      <c r="Q314" t="str">
        <f t="shared" si="38"/>
        <v>film &amp; video</v>
      </c>
      <c r="R314" t="str">
        <f t="shared" si="39"/>
        <v>animation</v>
      </c>
      <c r="S314" s="10">
        <f t="shared" si="40"/>
        <v>42298.476631944446</v>
      </c>
      <c r="T314" s="10">
        <f t="shared" si="41"/>
        <v>42238.476631944446</v>
      </c>
      <c r="U314">
        <f t="shared" si="42"/>
        <v>2015</v>
      </c>
      <c r="V314" s="11">
        <f t="shared" si="43"/>
        <v>42298.476631944446</v>
      </c>
      <c r="W314" s="15">
        <f t="shared" si="44"/>
        <v>60</v>
      </c>
    </row>
    <row r="315" spans="1:23" ht="57.6" x14ac:dyDescent="0.3">
      <c r="A315">
        <v>433</v>
      </c>
      <c r="B315" s="3" t="s">
        <v>434</v>
      </c>
      <c r="C315" s="3" t="s">
        <v>4543</v>
      </c>
      <c r="D315">
        <v>3000</v>
      </c>
      <c r="E315">
        <v>0</v>
      </c>
      <c r="F315" t="s">
        <v>8221</v>
      </c>
      <c r="G315" t="s">
        <v>8224</v>
      </c>
      <c r="H315" t="s">
        <v>8246</v>
      </c>
      <c r="I315">
        <v>1444576022</v>
      </c>
      <c r="J315">
        <v>1439392022</v>
      </c>
      <c r="K315" t="b">
        <v>0</v>
      </c>
      <c r="L315">
        <v>0</v>
      </c>
      <c r="M315" t="b">
        <v>0</v>
      </c>
      <c r="N315" t="s">
        <v>8270</v>
      </c>
      <c r="O315" s="5" t="e">
        <f t="shared" si="36"/>
        <v>#DIV/0!</v>
      </c>
      <c r="P315" s="7" t="e">
        <f t="shared" si="37"/>
        <v>#DIV/0!</v>
      </c>
      <c r="Q315" t="str">
        <f t="shared" si="38"/>
        <v>film &amp; video</v>
      </c>
      <c r="R315" t="str">
        <f t="shared" si="39"/>
        <v>animation</v>
      </c>
      <c r="S315" s="10">
        <f t="shared" si="40"/>
        <v>42288.379884259266</v>
      </c>
      <c r="T315" s="10">
        <f t="shared" si="41"/>
        <v>42228.379884259266</v>
      </c>
      <c r="U315">
        <f t="shared" si="42"/>
        <v>2015</v>
      </c>
      <c r="V315" s="11">
        <f t="shared" si="43"/>
        <v>42288.379884259266</v>
      </c>
      <c r="W315" s="15">
        <f t="shared" si="44"/>
        <v>60</v>
      </c>
    </row>
    <row r="316" spans="1:23" ht="57.6" x14ac:dyDescent="0.3">
      <c r="A316">
        <v>434</v>
      </c>
      <c r="B316" s="3" t="s">
        <v>435</v>
      </c>
      <c r="C316" s="3" t="s">
        <v>4544</v>
      </c>
      <c r="D316">
        <v>2500</v>
      </c>
      <c r="E316">
        <v>125</v>
      </c>
      <c r="F316" t="s">
        <v>8221</v>
      </c>
      <c r="G316" t="s">
        <v>8224</v>
      </c>
      <c r="H316" t="s">
        <v>8246</v>
      </c>
      <c r="I316">
        <v>1385931702</v>
      </c>
      <c r="J316">
        <v>1383076902</v>
      </c>
      <c r="K316" t="b">
        <v>0</v>
      </c>
      <c r="L316">
        <v>2</v>
      </c>
      <c r="M316" t="b">
        <v>0</v>
      </c>
      <c r="N316" t="s">
        <v>8270</v>
      </c>
      <c r="O316" s="5">
        <f t="shared" si="36"/>
        <v>20</v>
      </c>
      <c r="P316" s="7">
        <f t="shared" si="37"/>
        <v>62.5</v>
      </c>
      <c r="Q316" t="str">
        <f t="shared" si="38"/>
        <v>film &amp; video</v>
      </c>
      <c r="R316" t="str">
        <f t="shared" si="39"/>
        <v>animation</v>
      </c>
      <c r="S316" s="10">
        <f t="shared" si="40"/>
        <v>41609.626180555555</v>
      </c>
      <c r="T316" s="10">
        <f t="shared" si="41"/>
        <v>41576.584513888891</v>
      </c>
      <c r="U316">
        <f t="shared" si="42"/>
        <v>2013</v>
      </c>
      <c r="V316" s="11">
        <f t="shared" si="43"/>
        <v>41609.626180555555</v>
      </c>
      <c r="W316" s="15">
        <f t="shared" si="44"/>
        <v>33.041666666664241</v>
      </c>
    </row>
    <row r="317" spans="1:23" ht="57.6" x14ac:dyDescent="0.3">
      <c r="A317">
        <v>435</v>
      </c>
      <c r="B317" s="3" t="s">
        <v>436</v>
      </c>
      <c r="C317" s="3" t="s">
        <v>4545</v>
      </c>
      <c r="D317">
        <v>110000</v>
      </c>
      <c r="E317">
        <v>3</v>
      </c>
      <c r="F317" t="s">
        <v>8221</v>
      </c>
      <c r="G317" t="s">
        <v>8224</v>
      </c>
      <c r="H317" t="s">
        <v>8246</v>
      </c>
      <c r="I317">
        <v>1379094980</v>
      </c>
      <c r="J317">
        <v>1376502980</v>
      </c>
      <c r="K317" t="b">
        <v>0</v>
      </c>
      <c r="L317">
        <v>3</v>
      </c>
      <c r="M317" t="b">
        <v>0</v>
      </c>
      <c r="N317" t="s">
        <v>8270</v>
      </c>
      <c r="O317" s="5">
        <f t="shared" si="36"/>
        <v>36666.666666666664</v>
      </c>
      <c r="P317" s="7">
        <f t="shared" si="37"/>
        <v>1</v>
      </c>
      <c r="Q317" t="str">
        <f t="shared" si="38"/>
        <v>film &amp; video</v>
      </c>
      <c r="R317" t="str">
        <f t="shared" si="39"/>
        <v>animation</v>
      </c>
      <c r="S317" s="10">
        <f t="shared" si="40"/>
        <v>41530.497453703705</v>
      </c>
      <c r="T317" s="10">
        <f t="shared" si="41"/>
        <v>41500.497453703705</v>
      </c>
      <c r="U317">
        <f t="shared" si="42"/>
        <v>2013</v>
      </c>
      <c r="V317" s="11">
        <f t="shared" si="43"/>
        <v>41530.497453703705</v>
      </c>
      <c r="W317" s="15">
        <f t="shared" si="44"/>
        <v>30</v>
      </c>
    </row>
    <row r="318" spans="1:23" ht="43.2" x14ac:dyDescent="0.3">
      <c r="A318">
        <v>436</v>
      </c>
      <c r="B318" s="3" t="s">
        <v>437</v>
      </c>
      <c r="C318" s="3" t="s">
        <v>4546</v>
      </c>
      <c r="D318">
        <v>1000</v>
      </c>
      <c r="E318">
        <v>0</v>
      </c>
      <c r="F318" t="s">
        <v>8221</v>
      </c>
      <c r="G318" t="s">
        <v>8224</v>
      </c>
      <c r="H318" t="s">
        <v>8246</v>
      </c>
      <c r="I318">
        <v>1375260113</v>
      </c>
      <c r="J318">
        <v>1372668113</v>
      </c>
      <c r="K318" t="b">
        <v>0</v>
      </c>
      <c r="L318">
        <v>0</v>
      </c>
      <c r="M318" t="b">
        <v>0</v>
      </c>
      <c r="N318" t="s">
        <v>8270</v>
      </c>
      <c r="O318" s="5" t="e">
        <f t="shared" si="36"/>
        <v>#DIV/0!</v>
      </c>
      <c r="P318" s="7" t="e">
        <f t="shared" si="37"/>
        <v>#DIV/0!</v>
      </c>
      <c r="Q318" t="str">
        <f t="shared" si="38"/>
        <v>film &amp; video</v>
      </c>
      <c r="R318" t="str">
        <f t="shared" si="39"/>
        <v>animation</v>
      </c>
      <c r="S318" s="10">
        <f t="shared" si="40"/>
        <v>41486.11241898148</v>
      </c>
      <c r="T318" s="10">
        <f t="shared" si="41"/>
        <v>41456.11241898148</v>
      </c>
      <c r="U318">
        <f t="shared" si="42"/>
        <v>2013</v>
      </c>
      <c r="V318" s="11">
        <f t="shared" si="43"/>
        <v>41486.11241898148</v>
      </c>
      <c r="W318" s="15">
        <f t="shared" si="44"/>
        <v>30</v>
      </c>
    </row>
    <row r="319" spans="1:23" ht="43.2" x14ac:dyDescent="0.3">
      <c r="A319">
        <v>437</v>
      </c>
      <c r="B319" s="3" t="s">
        <v>438</v>
      </c>
      <c r="C319" s="3" t="s">
        <v>4547</v>
      </c>
      <c r="D319">
        <v>7000</v>
      </c>
      <c r="E319">
        <v>0</v>
      </c>
      <c r="F319" t="s">
        <v>8221</v>
      </c>
      <c r="G319" t="s">
        <v>8229</v>
      </c>
      <c r="H319" t="s">
        <v>8251</v>
      </c>
      <c r="I319">
        <v>1475912326</v>
      </c>
      <c r="J319">
        <v>1470728326</v>
      </c>
      <c r="K319" t="b">
        <v>0</v>
      </c>
      <c r="L319">
        <v>0</v>
      </c>
      <c r="M319" t="b">
        <v>0</v>
      </c>
      <c r="N319" t="s">
        <v>8270</v>
      </c>
      <c r="O319" s="5" t="e">
        <f t="shared" si="36"/>
        <v>#DIV/0!</v>
      </c>
      <c r="P319" s="7" t="e">
        <f t="shared" si="37"/>
        <v>#DIV/0!</v>
      </c>
      <c r="Q319" t="str">
        <f t="shared" si="38"/>
        <v>film &amp; video</v>
      </c>
      <c r="R319" t="str">
        <f t="shared" si="39"/>
        <v>animation</v>
      </c>
      <c r="S319" s="10">
        <f t="shared" si="40"/>
        <v>42651.06858796296</v>
      </c>
      <c r="T319" s="10">
        <f t="shared" si="41"/>
        <v>42591.06858796296</v>
      </c>
      <c r="U319">
        <f t="shared" si="42"/>
        <v>2016</v>
      </c>
      <c r="V319" s="11">
        <f t="shared" si="43"/>
        <v>42651.06858796296</v>
      </c>
      <c r="W319" s="15">
        <f t="shared" si="44"/>
        <v>60</v>
      </c>
    </row>
    <row r="320" spans="1:23" ht="43.2" x14ac:dyDescent="0.3">
      <c r="A320">
        <v>438</v>
      </c>
      <c r="B320" s="3" t="s">
        <v>439</v>
      </c>
      <c r="C320" s="3" t="s">
        <v>4548</v>
      </c>
      <c r="D320">
        <v>20000</v>
      </c>
      <c r="E320">
        <v>1876</v>
      </c>
      <c r="F320" t="s">
        <v>8221</v>
      </c>
      <c r="G320" t="s">
        <v>8224</v>
      </c>
      <c r="H320" t="s">
        <v>8246</v>
      </c>
      <c r="I320">
        <v>1447830958</v>
      </c>
      <c r="J320">
        <v>1445235358</v>
      </c>
      <c r="K320" t="b">
        <v>0</v>
      </c>
      <c r="L320">
        <v>11</v>
      </c>
      <c r="M320" t="b">
        <v>0</v>
      </c>
      <c r="N320" t="s">
        <v>8270</v>
      </c>
      <c r="O320" s="5">
        <f t="shared" si="36"/>
        <v>10.660980810234541</v>
      </c>
      <c r="P320" s="7">
        <f t="shared" si="37"/>
        <v>170.54545454545453</v>
      </c>
      <c r="Q320" t="str">
        <f t="shared" si="38"/>
        <v>film &amp; video</v>
      </c>
      <c r="R320" t="str">
        <f t="shared" si="39"/>
        <v>animation</v>
      </c>
      <c r="S320" s="10">
        <f t="shared" si="40"/>
        <v>42326.052754629629</v>
      </c>
      <c r="T320" s="10">
        <f t="shared" si="41"/>
        <v>42296.011087962965</v>
      </c>
      <c r="U320">
        <f t="shared" si="42"/>
        <v>2015</v>
      </c>
      <c r="V320" s="11">
        <f t="shared" si="43"/>
        <v>42326.052754629629</v>
      </c>
      <c r="W320" s="15">
        <f t="shared" si="44"/>
        <v>30.041666666664241</v>
      </c>
    </row>
    <row r="321" spans="1:23" ht="43.2" x14ac:dyDescent="0.3">
      <c r="A321">
        <v>439</v>
      </c>
      <c r="B321" s="3" t="s">
        <v>440</v>
      </c>
      <c r="C321" s="3" t="s">
        <v>4549</v>
      </c>
      <c r="D321">
        <v>450</v>
      </c>
      <c r="E321">
        <v>0</v>
      </c>
      <c r="F321" t="s">
        <v>8221</v>
      </c>
      <c r="G321" t="s">
        <v>8224</v>
      </c>
      <c r="H321" t="s">
        <v>8246</v>
      </c>
      <c r="I321">
        <v>1413569818</v>
      </c>
      <c r="J321">
        <v>1412705818</v>
      </c>
      <c r="K321" t="b">
        <v>0</v>
      </c>
      <c r="L321">
        <v>0</v>
      </c>
      <c r="M321" t="b">
        <v>0</v>
      </c>
      <c r="N321" t="s">
        <v>8270</v>
      </c>
      <c r="O321" s="5" t="e">
        <f t="shared" si="36"/>
        <v>#DIV/0!</v>
      </c>
      <c r="P321" s="7" t="e">
        <f t="shared" si="37"/>
        <v>#DIV/0!</v>
      </c>
      <c r="Q321" t="str">
        <f t="shared" si="38"/>
        <v>film &amp; video</v>
      </c>
      <c r="R321" t="str">
        <f t="shared" si="39"/>
        <v>animation</v>
      </c>
      <c r="S321" s="10">
        <f t="shared" si="40"/>
        <v>41929.511782407404</v>
      </c>
      <c r="T321" s="10">
        <f t="shared" si="41"/>
        <v>41919.511782407404</v>
      </c>
      <c r="U321">
        <f t="shared" si="42"/>
        <v>2014</v>
      </c>
      <c r="V321" s="11">
        <f t="shared" si="43"/>
        <v>41929.511782407404</v>
      </c>
      <c r="W321" s="15">
        <f t="shared" si="44"/>
        <v>10</v>
      </c>
    </row>
    <row r="322" spans="1:23" ht="43.2" x14ac:dyDescent="0.3">
      <c r="A322">
        <v>440</v>
      </c>
      <c r="B322" s="3" t="s">
        <v>441</v>
      </c>
      <c r="C322" s="3" t="s">
        <v>4550</v>
      </c>
      <c r="D322">
        <v>5000</v>
      </c>
      <c r="E322">
        <v>5</v>
      </c>
      <c r="F322" t="s">
        <v>8221</v>
      </c>
      <c r="G322" t="s">
        <v>8224</v>
      </c>
      <c r="H322" t="s">
        <v>8246</v>
      </c>
      <c r="I322">
        <v>1458859153</v>
      </c>
      <c r="J322">
        <v>1456270753</v>
      </c>
      <c r="K322" t="b">
        <v>0</v>
      </c>
      <c r="L322">
        <v>1</v>
      </c>
      <c r="M322" t="b">
        <v>0</v>
      </c>
      <c r="N322" t="s">
        <v>8270</v>
      </c>
      <c r="O322" s="5">
        <f t="shared" ref="O322:O385" si="45">$D322/$E322</f>
        <v>1000</v>
      </c>
      <c r="P322" s="7">
        <f t="shared" ref="P322:P385" si="46">$E322/$L322</f>
        <v>5</v>
      </c>
      <c r="Q322" t="str">
        <f t="shared" ref="Q322:Q385" si="47">LEFT($N322,SEARCH("/",$N322,1)-1)</f>
        <v>film &amp; video</v>
      </c>
      <c r="R322" t="str">
        <f t="shared" ref="R322:R385" si="48">MID($N322,FIND("/",$N322)+1,256)</f>
        <v>animation</v>
      </c>
      <c r="S322" s="10">
        <f t="shared" ref="S322:S385" si="49">((($I322/60)/60)/24)+DATE(1970,1,1)+(-6/24)</f>
        <v>42453.693900462968</v>
      </c>
      <c r="T322" s="10">
        <f t="shared" ref="T322:T385" si="50">((($J322/60)/60)/24)+DATE(1970,1,1)+(-6/24)</f>
        <v>42423.735567129625</v>
      </c>
      <c r="U322">
        <f t="shared" ref="U322:U385" si="51">YEAR(S322)</f>
        <v>2016</v>
      </c>
      <c r="V322" s="11">
        <f t="shared" ref="V322:V385" si="52">S322</f>
        <v>42453.693900462968</v>
      </c>
      <c r="W322" s="15">
        <f t="shared" si="44"/>
        <v>29.958333333343035</v>
      </c>
    </row>
    <row r="323" spans="1:23" ht="43.2" x14ac:dyDescent="0.3">
      <c r="A323">
        <v>441</v>
      </c>
      <c r="B323" s="3" t="s">
        <v>442</v>
      </c>
      <c r="C323" s="3" t="s">
        <v>4551</v>
      </c>
      <c r="D323">
        <v>400</v>
      </c>
      <c r="E323">
        <v>0</v>
      </c>
      <c r="F323" t="s">
        <v>8221</v>
      </c>
      <c r="G323" t="s">
        <v>8225</v>
      </c>
      <c r="H323" t="s">
        <v>8247</v>
      </c>
      <c r="I323">
        <v>1383418996</v>
      </c>
      <c r="J323">
        <v>1380826996</v>
      </c>
      <c r="K323" t="b">
        <v>0</v>
      </c>
      <c r="L323">
        <v>0</v>
      </c>
      <c r="M323" t="b">
        <v>0</v>
      </c>
      <c r="N323" t="s">
        <v>8270</v>
      </c>
      <c r="O323" s="5" t="e">
        <f t="shared" si="45"/>
        <v>#DIV/0!</v>
      </c>
      <c r="P323" s="7" t="e">
        <f t="shared" si="46"/>
        <v>#DIV/0!</v>
      </c>
      <c r="Q323" t="str">
        <f t="shared" si="47"/>
        <v>film &amp; video</v>
      </c>
      <c r="R323" t="str">
        <f t="shared" si="48"/>
        <v>animation</v>
      </c>
      <c r="S323" s="10">
        <f t="shared" si="49"/>
        <v>41580.543935185182</v>
      </c>
      <c r="T323" s="10">
        <f t="shared" si="50"/>
        <v>41550.543935185182</v>
      </c>
      <c r="U323">
        <f t="shared" si="51"/>
        <v>2013</v>
      </c>
      <c r="V323" s="11">
        <f t="shared" si="52"/>
        <v>41580.543935185182</v>
      </c>
      <c r="W323" s="15">
        <f t="shared" ref="W323:W386" si="53">S323-T323</f>
        <v>30</v>
      </c>
    </row>
    <row r="324" spans="1:23" x14ac:dyDescent="0.3">
      <c r="A324">
        <v>442</v>
      </c>
      <c r="B324" s="3" t="s">
        <v>443</v>
      </c>
      <c r="C324" s="3" t="s">
        <v>4552</v>
      </c>
      <c r="D324">
        <v>17000</v>
      </c>
      <c r="E324">
        <v>6691</v>
      </c>
      <c r="F324" t="s">
        <v>8221</v>
      </c>
      <c r="G324" t="s">
        <v>8224</v>
      </c>
      <c r="H324" t="s">
        <v>8246</v>
      </c>
      <c r="I324">
        <v>1424380783</v>
      </c>
      <c r="J324">
        <v>1421788783</v>
      </c>
      <c r="K324" t="b">
        <v>0</v>
      </c>
      <c r="L324">
        <v>17</v>
      </c>
      <c r="M324" t="b">
        <v>0</v>
      </c>
      <c r="N324" t="s">
        <v>8270</v>
      </c>
      <c r="O324" s="5">
        <f t="shared" si="45"/>
        <v>2.5407263488267824</v>
      </c>
      <c r="P324" s="7">
        <f t="shared" si="46"/>
        <v>393.58823529411762</v>
      </c>
      <c r="Q324" t="str">
        <f t="shared" si="47"/>
        <v>film &amp; video</v>
      </c>
      <c r="R324" t="str">
        <f t="shared" si="48"/>
        <v>animation</v>
      </c>
      <c r="S324" s="10">
        <f t="shared" si="49"/>
        <v>42054.638692129629</v>
      </c>
      <c r="T324" s="10">
        <f t="shared" si="50"/>
        <v>42024.638692129629</v>
      </c>
      <c r="U324">
        <f t="shared" si="51"/>
        <v>2015</v>
      </c>
      <c r="V324" s="11">
        <f t="shared" si="52"/>
        <v>42054.638692129629</v>
      </c>
      <c r="W324" s="15">
        <f t="shared" si="53"/>
        <v>30</v>
      </c>
    </row>
    <row r="325" spans="1:23" ht="43.2" x14ac:dyDescent="0.3">
      <c r="A325">
        <v>443</v>
      </c>
      <c r="B325" s="3" t="s">
        <v>444</v>
      </c>
      <c r="C325" s="3" t="s">
        <v>4553</v>
      </c>
      <c r="D325">
        <v>10000</v>
      </c>
      <c r="E325">
        <v>10</v>
      </c>
      <c r="F325" t="s">
        <v>8221</v>
      </c>
      <c r="G325" t="s">
        <v>8229</v>
      </c>
      <c r="H325" t="s">
        <v>8251</v>
      </c>
      <c r="I325">
        <v>1391991701</v>
      </c>
      <c r="J325">
        <v>1389399701</v>
      </c>
      <c r="K325" t="b">
        <v>0</v>
      </c>
      <c r="L325">
        <v>2</v>
      </c>
      <c r="M325" t="b">
        <v>0</v>
      </c>
      <c r="N325" t="s">
        <v>8270</v>
      </c>
      <c r="O325" s="5">
        <f t="shared" si="45"/>
        <v>1000</v>
      </c>
      <c r="P325" s="7">
        <f t="shared" si="46"/>
        <v>5</v>
      </c>
      <c r="Q325" t="str">
        <f t="shared" si="47"/>
        <v>film &amp; video</v>
      </c>
      <c r="R325" t="str">
        <f t="shared" si="48"/>
        <v>animation</v>
      </c>
      <c r="S325" s="10">
        <f t="shared" si="49"/>
        <v>41679.765057870369</v>
      </c>
      <c r="T325" s="10">
        <f t="shared" si="50"/>
        <v>41649.765057870369</v>
      </c>
      <c r="U325">
        <f t="shared" si="51"/>
        <v>2014</v>
      </c>
      <c r="V325" s="11">
        <f t="shared" si="52"/>
        <v>41679.765057870369</v>
      </c>
      <c r="W325" s="15">
        <f t="shared" si="53"/>
        <v>30</v>
      </c>
    </row>
    <row r="326" spans="1:23" ht="43.2" x14ac:dyDescent="0.3">
      <c r="A326">
        <v>444</v>
      </c>
      <c r="B326" s="3" t="s">
        <v>445</v>
      </c>
      <c r="C326" s="3" t="s">
        <v>4554</v>
      </c>
      <c r="D326">
        <v>1000</v>
      </c>
      <c r="E326">
        <v>50</v>
      </c>
      <c r="F326" t="s">
        <v>8221</v>
      </c>
      <c r="G326" t="s">
        <v>8224</v>
      </c>
      <c r="H326" t="s">
        <v>8246</v>
      </c>
      <c r="I326">
        <v>1329342361</v>
      </c>
      <c r="J326">
        <v>1324158361</v>
      </c>
      <c r="K326" t="b">
        <v>0</v>
      </c>
      <c r="L326">
        <v>1</v>
      </c>
      <c r="M326" t="b">
        <v>0</v>
      </c>
      <c r="N326" t="s">
        <v>8270</v>
      </c>
      <c r="O326" s="5">
        <f t="shared" si="45"/>
        <v>20</v>
      </c>
      <c r="P326" s="7">
        <f t="shared" si="46"/>
        <v>50</v>
      </c>
      <c r="Q326" t="str">
        <f t="shared" si="47"/>
        <v>film &amp; video</v>
      </c>
      <c r="R326" t="str">
        <f t="shared" si="48"/>
        <v>animation</v>
      </c>
      <c r="S326" s="10">
        <f t="shared" si="49"/>
        <v>40954.656956018516</v>
      </c>
      <c r="T326" s="10">
        <f t="shared" si="50"/>
        <v>40894.656956018516</v>
      </c>
      <c r="U326">
        <f t="shared" si="51"/>
        <v>2012</v>
      </c>
      <c r="V326" s="11">
        <f t="shared" si="52"/>
        <v>40954.656956018516</v>
      </c>
      <c r="W326" s="15">
        <f t="shared" si="53"/>
        <v>60</v>
      </c>
    </row>
    <row r="327" spans="1:23" ht="43.2" x14ac:dyDescent="0.3">
      <c r="A327">
        <v>445</v>
      </c>
      <c r="B327" s="3" t="s">
        <v>446</v>
      </c>
      <c r="C327" s="3" t="s">
        <v>4555</v>
      </c>
      <c r="D327">
        <v>60000</v>
      </c>
      <c r="E327">
        <v>2</v>
      </c>
      <c r="F327" t="s">
        <v>8221</v>
      </c>
      <c r="G327" t="s">
        <v>8224</v>
      </c>
      <c r="H327" t="s">
        <v>8246</v>
      </c>
      <c r="I327">
        <v>1432195375</v>
      </c>
      <c r="J327">
        <v>1430899375</v>
      </c>
      <c r="K327" t="b">
        <v>0</v>
      </c>
      <c r="L327">
        <v>2</v>
      </c>
      <c r="M327" t="b">
        <v>0</v>
      </c>
      <c r="N327" t="s">
        <v>8270</v>
      </c>
      <c r="O327" s="5">
        <f t="shared" si="45"/>
        <v>30000</v>
      </c>
      <c r="P327" s="7">
        <f t="shared" si="46"/>
        <v>1</v>
      </c>
      <c r="Q327" t="str">
        <f t="shared" si="47"/>
        <v>film &amp; video</v>
      </c>
      <c r="R327" t="str">
        <f t="shared" si="48"/>
        <v>animation</v>
      </c>
      <c r="S327" s="10">
        <f t="shared" si="49"/>
        <v>42145.085358796292</v>
      </c>
      <c r="T327" s="10">
        <f t="shared" si="50"/>
        <v>42130.085358796292</v>
      </c>
      <c r="U327">
        <f t="shared" si="51"/>
        <v>2015</v>
      </c>
      <c r="V327" s="11">
        <f t="shared" si="52"/>
        <v>42145.085358796292</v>
      </c>
      <c r="W327" s="15">
        <f t="shared" si="53"/>
        <v>15</v>
      </c>
    </row>
    <row r="328" spans="1:23" ht="43.2" x14ac:dyDescent="0.3">
      <c r="A328">
        <v>446</v>
      </c>
      <c r="B328" s="3" t="s">
        <v>447</v>
      </c>
      <c r="C328" s="3" t="s">
        <v>4556</v>
      </c>
      <c r="D328">
        <v>10500</v>
      </c>
      <c r="E328">
        <v>766</v>
      </c>
      <c r="F328" t="s">
        <v>8221</v>
      </c>
      <c r="G328" t="s">
        <v>8224</v>
      </c>
      <c r="H328" t="s">
        <v>8246</v>
      </c>
      <c r="I328">
        <v>1425434420</v>
      </c>
      <c r="J328">
        <v>1422842420</v>
      </c>
      <c r="K328" t="b">
        <v>0</v>
      </c>
      <c r="L328">
        <v>16</v>
      </c>
      <c r="M328" t="b">
        <v>0</v>
      </c>
      <c r="N328" t="s">
        <v>8270</v>
      </c>
      <c r="O328" s="5">
        <f t="shared" si="45"/>
        <v>13.70757180156658</v>
      </c>
      <c r="P328" s="7">
        <f t="shared" si="46"/>
        <v>47.875</v>
      </c>
      <c r="Q328" t="str">
        <f t="shared" si="47"/>
        <v>film &amp; video</v>
      </c>
      <c r="R328" t="str">
        <f t="shared" si="48"/>
        <v>animation</v>
      </c>
      <c r="S328" s="10">
        <f t="shared" si="49"/>
        <v>42066.833564814813</v>
      </c>
      <c r="T328" s="10">
        <f t="shared" si="50"/>
        <v>42036.833564814813</v>
      </c>
      <c r="U328">
        <f t="shared" si="51"/>
        <v>2015</v>
      </c>
      <c r="V328" s="11">
        <f t="shared" si="52"/>
        <v>42066.833564814813</v>
      </c>
      <c r="W328" s="15">
        <f t="shared" si="53"/>
        <v>30</v>
      </c>
    </row>
    <row r="329" spans="1:23" ht="43.2" x14ac:dyDescent="0.3">
      <c r="A329">
        <v>447</v>
      </c>
      <c r="B329" s="3" t="s">
        <v>448</v>
      </c>
      <c r="C329" s="3" t="s">
        <v>4557</v>
      </c>
      <c r="D329">
        <v>30000</v>
      </c>
      <c r="E329">
        <v>5</v>
      </c>
      <c r="F329" t="s">
        <v>8221</v>
      </c>
      <c r="G329" t="s">
        <v>8225</v>
      </c>
      <c r="H329" t="s">
        <v>8247</v>
      </c>
      <c r="I329">
        <v>1364041163</v>
      </c>
      <c r="J329">
        <v>1361884763</v>
      </c>
      <c r="K329" t="b">
        <v>0</v>
      </c>
      <c r="L329">
        <v>1</v>
      </c>
      <c r="M329" t="b">
        <v>0</v>
      </c>
      <c r="N329" t="s">
        <v>8270</v>
      </c>
      <c r="O329" s="5">
        <f t="shared" si="45"/>
        <v>6000</v>
      </c>
      <c r="P329" s="7">
        <f t="shared" si="46"/>
        <v>5</v>
      </c>
      <c r="Q329" t="str">
        <f t="shared" si="47"/>
        <v>film &amp; video</v>
      </c>
      <c r="R329" t="str">
        <f t="shared" si="48"/>
        <v>animation</v>
      </c>
      <c r="S329" s="10">
        <f t="shared" si="49"/>
        <v>41356.263460648144</v>
      </c>
      <c r="T329" s="10">
        <f t="shared" si="50"/>
        <v>41331.305127314816</v>
      </c>
      <c r="U329">
        <f t="shared" si="51"/>
        <v>2013</v>
      </c>
      <c r="V329" s="11">
        <f t="shared" si="52"/>
        <v>41356.263460648144</v>
      </c>
      <c r="W329" s="15">
        <f t="shared" si="53"/>
        <v>24.958333333328483</v>
      </c>
    </row>
    <row r="330" spans="1:23" ht="43.2" x14ac:dyDescent="0.3">
      <c r="A330">
        <v>448</v>
      </c>
      <c r="B330" s="3" t="s">
        <v>449</v>
      </c>
      <c r="C330" s="3" t="s">
        <v>4558</v>
      </c>
      <c r="D330">
        <v>2500</v>
      </c>
      <c r="E330">
        <v>82.01</v>
      </c>
      <c r="F330" t="s">
        <v>8221</v>
      </c>
      <c r="G330" t="s">
        <v>8224</v>
      </c>
      <c r="H330" t="s">
        <v>8246</v>
      </c>
      <c r="I330">
        <v>1400091095</v>
      </c>
      <c r="J330">
        <v>1398363095</v>
      </c>
      <c r="K330" t="b">
        <v>0</v>
      </c>
      <c r="L330">
        <v>4</v>
      </c>
      <c r="M330" t="b">
        <v>0</v>
      </c>
      <c r="N330" t="s">
        <v>8270</v>
      </c>
      <c r="O330" s="5">
        <f t="shared" si="45"/>
        <v>30.484087306426044</v>
      </c>
      <c r="P330" s="7">
        <f t="shared" si="46"/>
        <v>20.502500000000001</v>
      </c>
      <c r="Q330" t="str">
        <f t="shared" si="47"/>
        <v>film &amp; video</v>
      </c>
      <c r="R330" t="str">
        <f t="shared" si="48"/>
        <v>animation</v>
      </c>
      <c r="S330" s="10">
        <f t="shared" si="49"/>
        <v>41773.508043981477</v>
      </c>
      <c r="T330" s="10">
        <f t="shared" si="50"/>
        <v>41753.508043981477</v>
      </c>
      <c r="U330">
        <f t="shared" si="51"/>
        <v>2014</v>
      </c>
      <c r="V330" s="11">
        <f t="shared" si="52"/>
        <v>41773.508043981477</v>
      </c>
      <c r="W330" s="15">
        <f t="shared" si="53"/>
        <v>20</v>
      </c>
    </row>
    <row r="331" spans="1:23" ht="43.2" x14ac:dyDescent="0.3">
      <c r="A331">
        <v>449</v>
      </c>
      <c r="B331" s="3" t="s">
        <v>450</v>
      </c>
      <c r="C331" s="3" t="s">
        <v>4559</v>
      </c>
      <c r="D331">
        <v>2000</v>
      </c>
      <c r="E331">
        <v>45</v>
      </c>
      <c r="F331" t="s">
        <v>8221</v>
      </c>
      <c r="G331" t="s">
        <v>8225</v>
      </c>
      <c r="H331" t="s">
        <v>8247</v>
      </c>
      <c r="I331">
        <v>1382017085</v>
      </c>
      <c r="J331">
        <v>1379425085</v>
      </c>
      <c r="K331" t="b">
        <v>0</v>
      </c>
      <c r="L331">
        <v>5</v>
      </c>
      <c r="M331" t="b">
        <v>0</v>
      </c>
      <c r="N331" t="s">
        <v>8270</v>
      </c>
      <c r="O331" s="5">
        <f t="shared" si="45"/>
        <v>44.444444444444443</v>
      </c>
      <c r="P331" s="7">
        <f t="shared" si="46"/>
        <v>9</v>
      </c>
      <c r="Q331" t="str">
        <f t="shared" si="47"/>
        <v>film &amp; video</v>
      </c>
      <c r="R331" t="str">
        <f t="shared" si="48"/>
        <v>animation</v>
      </c>
      <c r="S331" s="10">
        <f t="shared" si="49"/>
        <v>41564.318113425928</v>
      </c>
      <c r="T331" s="10">
        <f t="shared" si="50"/>
        <v>41534.318113425928</v>
      </c>
      <c r="U331">
        <f t="shared" si="51"/>
        <v>2013</v>
      </c>
      <c r="V331" s="11">
        <f t="shared" si="52"/>
        <v>41564.318113425928</v>
      </c>
      <c r="W331" s="15">
        <f t="shared" si="53"/>
        <v>30</v>
      </c>
    </row>
    <row r="332" spans="1:23" ht="43.2" x14ac:dyDescent="0.3">
      <c r="A332">
        <v>450</v>
      </c>
      <c r="B332" s="3" t="s">
        <v>451</v>
      </c>
      <c r="C332" s="3" t="s">
        <v>4560</v>
      </c>
      <c r="D332">
        <v>50000</v>
      </c>
      <c r="E332">
        <v>396</v>
      </c>
      <c r="F332" t="s">
        <v>8221</v>
      </c>
      <c r="G332" t="s">
        <v>8224</v>
      </c>
      <c r="H332" t="s">
        <v>8246</v>
      </c>
      <c r="I332">
        <v>1392417800</v>
      </c>
      <c r="J332">
        <v>1389825800</v>
      </c>
      <c r="K332" t="b">
        <v>0</v>
      </c>
      <c r="L332">
        <v>7</v>
      </c>
      <c r="M332" t="b">
        <v>0</v>
      </c>
      <c r="N332" t="s">
        <v>8270</v>
      </c>
      <c r="O332" s="5">
        <f t="shared" si="45"/>
        <v>126.26262626262626</v>
      </c>
      <c r="P332" s="7">
        <f t="shared" si="46"/>
        <v>56.571428571428569</v>
      </c>
      <c r="Q332" t="str">
        <f t="shared" si="47"/>
        <v>film &amp; video</v>
      </c>
      <c r="R332" t="str">
        <f t="shared" si="48"/>
        <v>animation</v>
      </c>
      <c r="S332" s="10">
        <f t="shared" si="49"/>
        <v>41684.696759259255</v>
      </c>
      <c r="T332" s="10">
        <f t="shared" si="50"/>
        <v>41654.696759259255</v>
      </c>
      <c r="U332">
        <f t="shared" si="51"/>
        <v>2014</v>
      </c>
      <c r="V332" s="11">
        <f t="shared" si="52"/>
        <v>41684.696759259255</v>
      </c>
      <c r="W332" s="15">
        <f t="shared" si="53"/>
        <v>30</v>
      </c>
    </row>
    <row r="333" spans="1:23" ht="43.2" x14ac:dyDescent="0.3">
      <c r="A333">
        <v>451</v>
      </c>
      <c r="B333" s="3" t="s">
        <v>452</v>
      </c>
      <c r="C333" s="3" t="s">
        <v>4561</v>
      </c>
      <c r="D333">
        <v>20000</v>
      </c>
      <c r="E333">
        <v>0</v>
      </c>
      <c r="F333" t="s">
        <v>8221</v>
      </c>
      <c r="G333" t="s">
        <v>8224</v>
      </c>
      <c r="H333" t="s">
        <v>8246</v>
      </c>
      <c r="I333">
        <v>1390669791</v>
      </c>
      <c r="J333">
        <v>1388077791</v>
      </c>
      <c r="K333" t="b">
        <v>0</v>
      </c>
      <c r="L333">
        <v>0</v>
      </c>
      <c r="M333" t="b">
        <v>0</v>
      </c>
      <c r="N333" t="s">
        <v>8270</v>
      </c>
      <c r="O333" s="5" t="e">
        <f t="shared" si="45"/>
        <v>#DIV/0!</v>
      </c>
      <c r="P333" s="7" t="e">
        <f t="shared" si="46"/>
        <v>#DIV/0!</v>
      </c>
      <c r="Q333" t="str">
        <f t="shared" si="47"/>
        <v>film &amp; video</v>
      </c>
      <c r="R333" t="str">
        <f t="shared" si="48"/>
        <v>animation</v>
      </c>
      <c r="S333" s="10">
        <f t="shared" si="49"/>
        <v>41664.465173611112</v>
      </c>
      <c r="T333" s="10">
        <f t="shared" si="50"/>
        <v>41634.465173611112</v>
      </c>
      <c r="U333">
        <f t="shared" si="51"/>
        <v>2014</v>
      </c>
      <c r="V333" s="11">
        <f t="shared" si="52"/>
        <v>41664.465173611112</v>
      </c>
      <c r="W333" s="15">
        <f t="shared" si="53"/>
        <v>30</v>
      </c>
    </row>
    <row r="334" spans="1:23" ht="28.8" x14ac:dyDescent="0.3">
      <c r="A334">
        <v>452</v>
      </c>
      <c r="B334" s="3" t="s">
        <v>453</v>
      </c>
      <c r="C334" s="3" t="s">
        <v>4562</v>
      </c>
      <c r="D334">
        <v>750</v>
      </c>
      <c r="E334">
        <v>480</v>
      </c>
      <c r="F334" t="s">
        <v>8221</v>
      </c>
      <c r="G334" t="s">
        <v>8224</v>
      </c>
      <c r="H334" t="s">
        <v>8246</v>
      </c>
      <c r="I334">
        <v>1431536015</v>
      </c>
      <c r="J334">
        <v>1428944015</v>
      </c>
      <c r="K334" t="b">
        <v>0</v>
      </c>
      <c r="L334">
        <v>12</v>
      </c>
      <c r="M334" t="b">
        <v>0</v>
      </c>
      <c r="N334" t="s">
        <v>8270</v>
      </c>
      <c r="O334" s="5">
        <f t="shared" si="45"/>
        <v>1.5625</v>
      </c>
      <c r="P334" s="7">
        <f t="shared" si="46"/>
        <v>40</v>
      </c>
      <c r="Q334" t="str">
        <f t="shared" si="47"/>
        <v>film &amp; video</v>
      </c>
      <c r="R334" t="str">
        <f t="shared" si="48"/>
        <v>animation</v>
      </c>
      <c r="S334" s="10">
        <f t="shared" si="49"/>
        <v>42137.453877314809</v>
      </c>
      <c r="T334" s="10">
        <f t="shared" si="50"/>
        <v>42107.453877314809</v>
      </c>
      <c r="U334">
        <f t="shared" si="51"/>
        <v>2015</v>
      </c>
      <c r="V334" s="11">
        <f t="shared" si="52"/>
        <v>42137.453877314809</v>
      </c>
      <c r="W334" s="15">
        <f t="shared" si="53"/>
        <v>30</v>
      </c>
    </row>
    <row r="335" spans="1:23" ht="43.2" x14ac:dyDescent="0.3">
      <c r="A335">
        <v>453</v>
      </c>
      <c r="B335" s="3" t="s">
        <v>454</v>
      </c>
      <c r="C335" s="3" t="s">
        <v>4563</v>
      </c>
      <c r="D335">
        <v>94875</v>
      </c>
      <c r="E335">
        <v>26</v>
      </c>
      <c r="F335" t="s">
        <v>8221</v>
      </c>
      <c r="G335" t="s">
        <v>8224</v>
      </c>
      <c r="H335" t="s">
        <v>8246</v>
      </c>
      <c r="I335">
        <v>1424375279</v>
      </c>
      <c r="J335">
        <v>1422992879</v>
      </c>
      <c r="K335" t="b">
        <v>0</v>
      </c>
      <c r="L335">
        <v>2</v>
      </c>
      <c r="M335" t="b">
        <v>0</v>
      </c>
      <c r="N335" t="s">
        <v>8270</v>
      </c>
      <c r="O335" s="5">
        <f t="shared" si="45"/>
        <v>3649.0384615384614</v>
      </c>
      <c r="P335" s="7">
        <f t="shared" si="46"/>
        <v>13</v>
      </c>
      <c r="Q335" t="str">
        <f t="shared" si="47"/>
        <v>film &amp; video</v>
      </c>
      <c r="R335" t="str">
        <f t="shared" si="48"/>
        <v>animation</v>
      </c>
      <c r="S335" s="10">
        <f t="shared" si="49"/>
        <v>42054.574988425928</v>
      </c>
      <c r="T335" s="10">
        <f t="shared" si="50"/>
        <v>42038.574988425928</v>
      </c>
      <c r="U335">
        <f t="shared" si="51"/>
        <v>2015</v>
      </c>
      <c r="V335" s="11">
        <f t="shared" si="52"/>
        <v>42054.574988425928</v>
      </c>
      <c r="W335" s="15">
        <f t="shared" si="53"/>
        <v>16</v>
      </c>
    </row>
    <row r="336" spans="1:23" ht="43.2" x14ac:dyDescent="0.3">
      <c r="A336">
        <v>454</v>
      </c>
      <c r="B336" s="3" t="s">
        <v>455</v>
      </c>
      <c r="C336" s="3" t="s">
        <v>4564</v>
      </c>
      <c r="D336">
        <v>10000</v>
      </c>
      <c r="E336">
        <v>82</v>
      </c>
      <c r="F336" t="s">
        <v>8221</v>
      </c>
      <c r="G336" t="s">
        <v>8224</v>
      </c>
      <c r="H336" t="s">
        <v>8246</v>
      </c>
      <c r="I336">
        <v>1417007640</v>
      </c>
      <c r="J336">
        <v>1414343571</v>
      </c>
      <c r="K336" t="b">
        <v>0</v>
      </c>
      <c r="L336">
        <v>5</v>
      </c>
      <c r="M336" t="b">
        <v>0</v>
      </c>
      <c r="N336" t="s">
        <v>8270</v>
      </c>
      <c r="O336" s="5">
        <f t="shared" si="45"/>
        <v>121.95121951219512</v>
      </c>
      <c r="P336" s="7">
        <f t="shared" si="46"/>
        <v>16.399999999999999</v>
      </c>
      <c r="Q336" t="str">
        <f t="shared" si="47"/>
        <v>film &amp; video</v>
      </c>
      <c r="R336" t="str">
        <f t="shared" si="48"/>
        <v>animation</v>
      </c>
      <c r="S336" s="10">
        <f t="shared" si="49"/>
        <v>41969.301388888889</v>
      </c>
      <c r="T336" s="10">
        <f t="shared" si="50"/>
        <v>41938.467256944445</v>
      </c>
      <c r="U336">
        <f t="shared" si="51"/>
        <v>2014</v>
      </c>
      <c r="V336" s="11">
        <f t="shared" si="52"/>
        <v>41969.301388888889</v>
      </c>
      <c r="W336" s="15">
        <f t="shared" si="53"/>
        <v>30.83413194444438</v>
      </c>
    </row>
    <row r="337" spans="1:23" ht="43.2" x14ac:dyDescent="0.3">
      <c r="A337">
        <v>455</v>
      </c>
      <c r="B337" s="3" t="s">
        <v>456</v>
      </c>
      <c r="C337" s="3" t="s">
        <v>4565</v>
      </c>
      <c r="D337">
        <v>65000</v>
      </c>
      <c r="E337">
        <v>45</v>
      </c>
      <c r="F337" t="s">
        <v>8221</v>
      </c>
      <c r="G337" t="s">
        <v>8224</v>
      </c>
      <c r="H337" t="s">
        <v>8246</v>
      </c>
      <c r="I337">
        <v>1334622660</v>
      </c>
      <c r="J337">
        <v>1330733022</v>
      </c>
      <c r="K337" t="b">
        <v>0</v>
      </c>
      <c r="L337">
        <v>2</v>
      </c>
      <c r="M337" t="b">
        <v>0</v>
      </c>
      <c r="N337" t="s">
        <v>8270</v>
      </c>
      <c r="O337" s="5">
        <f t="shared" si="45"/>
        <v>1444.4444444444443</v>
      </c>
      <c r="P337" s="7">
        <f t="shared" si="46"/>
        <v>22.5</v>
      </c>
      <c r="Q337" t="str">
        <f t="shared" si="47"/>
        <v>film &amp; video</v>
      </c>
      <c r="R337" t="str">
        <f t="shared" si="48"/>
        <v>animation</v>
      </c>
      <c r="S337" s="10">
        <f t="shared" si="49"/>
        <v>41015.771527777775</v>
      </c>
      <c r="T337" s="10">
        <f t="shared" si="50"/>
        <v>40970.752569444441</v>
      </c>
      <c r="U337">
        <f t="shared" si="51"/>
        <v>2012</v>
      </c>
      <c r="V337" s="11">
        <f t="shared" si="52"/>
        <v>41015.771527777775</v>
      </c>
      <c r="W337" s="15">
        <f t="shared" si="53"/>
        <v>45.018958333334012</v>
      </c>
    </row>
    <row r="338" spans="1:23" ht="43.2" x14ac:dyDescent="0.3">
      <c r="A338">
        <v>456</v>
      </c>
      <c r="B338" s="3" t="s">
        <v>457</v>
      </c>
      <c r="C338" s="3" t="s">
        <v>4566</v>
      </c>
      <c r="D338">
        <v>8888</v>
      </c>
      <c r="E338">
        <v>61</v>
      </c>
      <c r="F338" t="s">
        <v>8221</v>
      </c>
      <c r="G338" t="s">
        <v>8224</v>
      </c>
      <c r="H338" t="s">
        <v>8246</v>
      </c>
      <c r="I338">
        <v>1382414340</v>
      </c>
      <c r="J338">
        <v>1380559201</v>
      </c>
      <c r="K338" t="b">
        <v>0</v>
      </c>
      <c r="L338">
        <v>3</v>
      </c>
      <c r="M338" t="b">
        <v>0</v>
      </c>
      <c r="N338" t="s">
        <v>8270</v>
      </c>
      <c r="O338" s="5">
        <f t="shared" si="45"/>
        <v>145.70491803278688</v>
      </c>
      <c r="P338" s="7">
        <f t="shared" si="46"/>
        <v>20.333333333333332</v>
      </c>
      <c r="Q338" t="str">
        <f t="shared" si="47"/>
        <v>film &amp; video</v>
      </c>
      <c r="R338" t="str">
        <f t="shared" si="48"/>
        <v>animation</v>
      </c>
      <c r="S338" s="10">
        <f t="shared" si="49"/>
        <v>41568.915972222225</v>
      </c>
      <c r="T338" s="10">
        <f t="shared" si="50"/>
        <v>41547.444456018515</v>
      </c>
      <c r="U338">
        <f t="shared" si="51"/>
        <v>2013</v>
      </c>
      <c r="V338" s="11">
        <f t="shared" si="52"/>
        <v>41568.915972222225</v>
      </c>
      <c r="W338" s="15">
        <f t="shared" si="53"/>
        <v>21.471516203710053</v>
      </c>
    </row>
    <row r="339" spans="1:23" ht="43.2" x14ac:dyDescent="0.3">
      <c r="A339">
        <v>457</v>
      </c>
      <c r="B339" s="3" t="s">
        <v>458</v>
      </c>
      <c r="C339" s="3" t="s">
        <v>4567</v>
      </c>
      <c r="D339">
        <v>20000</v>
      </c>
      <c r="E339">
        <v>0</v>
      </c>
      <c r="F339" t="s">
        <v>8221</v>
      </c>
      <c r="G339" t="s">
        <v>8229</v>
      </c>
      <c r="H339" t="s">
        <v>8251</v>
      </c>
      <c r="I339">
        <v>1408213512</v>
      </c>
      <c r="J339">
        <v>1405621512</v>
      </c>
      <c r="K339" t="b">
        <v>0</v>
      </c>
      <c r="L339">
        <v>0</v>
      </c>
      <c r="M339" t="b">
        <v>0</v>
      </c>
      <c r="N339" t="s">
        <v>8270</v>
      </c>
      <c r="O339" s="5" t="e">
        <f t="shared" si="45"/>
        <v>#DIV/0!</v>
      </c>
      <c r="P339" s="7" t="e">
        <f t="shared" si="46"/>
        <v>#DIV/0!</v>
      </c>
      <c r="Q339" t="str">
        <f t="shared" si="47"/>
        <v>film &amp; video</v>
      </c>
      <c r="R339" t="str">
        <f t="shared" si="48"/>
        <v>animation</v>
      </c>
      <c r="S339" s="10">
        <f t="shared" si="49"/>
        <v>41867.517500000002</v>
      </c>
      <c r="T339" s="10">
        <f t="shared" si="50"/>
        <v>41837.517500000002</v>
      </c>
      <c r="U339">
        <f t="shared" si="51"/>
        <v>2014</v>
      </c>
      <c r="V339" s="11">
        <f t="shared" si="52"/>
        <v>41867.517500000002</v>
      </c>
      <c r="W339" s="15">
        <f t="shared" si="53"/>
        <v>30</v>
      </c>
    </row>
    <row r="340" spans="1:23" ht="43.2" x14ac:dyDescent="0.3">
      <c r="A340">
        <v>458</v>
      </c>
      <c r="B340" s="3" t="s">
        <v>459</v>
      </c>
      <c r="C340" s="3" t="s">
        <v>4568</v>
      </c>
      <c r="D340">
        <v>10000</v>
      </c>
      <c r="E340">
        <v>821</v>
      </c>
      <c r="F340" t="s">
        <v>8221</v>
      </c>
      <c r="G340" t="s">
        <v>8225</v>
      </c>
      <c r="H340" t="s">
        <v>8247</v>
      </c>
      <c r="I340">
        <v>1368550060</v>
      </c>
      <c r="J340">
        <v>1365958060</v>
      </c>
      <c r="K340" t="b">
        <v>0</v>
      </c>
      <c r="L340">
        <v>49</v>
      </c>
      <c r="M340" t="b">
        <v>0</v>
      </c>
      <c r="N340" t="s">
        <v>8270</v>
      </c>
      <c r="O340" s="5">
        <f t="shared" si="45"/>
        <v>12.180267965895249</v>
      </c>
      <c r="P340" s="7">
        <f t="shared" si="46"/>
        <v>16.755102040816325</v>
      </c>
      <c r="Q340" t="str">
        <f t="shared" si="47"/>
        <v>film &amp; video</v>
      </c>
      <c r="R340" t="str">
        <f t="shared" si="48"/>
        <v>animation</v>
      </c>
      <c r="S340" s="10">
        <f t="shared" si="49"/>
        <v>41408.44976851852</v>
      </c>
      <c r="T340" s="10">
        <f t="shared" si="50"/>
        <v>41378.44976851852</v>
      </c>
      <c r="U340">
        <f t="shared" si="51"/>
        <v>2013</v>
      </c>
      <c r="V340" s="11">
        <f t="shared" si="52"/>
        <v>41408.44976851852</v>
      </c>
      <c r="W340" s="15">
        <f t="shared" si="53"/>
        <v>30</v>
      </c>
    </row>
    <row r="341" spans="1:23" ht="43.2" x14ac:dyDescent="0.3">
      <c r="A341">
        <v>459</v>
      </c>
      <c r="B341" s="3" t="s">
        <v>460</v>
      </c>
      <c r="C341" s="3" t="s">
        <v>4569</v>
      </c>
      <c r="D341">
        <v>39000</v>
      </c>
      <c r="E341">
        <v>25</v>
      </c>
      <c r="F341" t="s">
        <v>8221</v>
      </c>
      <c r="G341" t="s">
        <v>8224</v>
      </c>
      <c r="H341" t="s">
        <v>8246</v>
      </c>
      <c r="I341">
        <v>1321201327</v>
      </c>
      <c r="J341">
        <v>1316013727</v>
      </c>
      <c r="K341" t="b">
        <v>0</v>
      </c>
      <c r="L341">
        <v>1</v>
      </c>
      <c r="M341" t="b">
        <v>0</v>
      </c>
      <c r="N341" t="s">
        <v>8270</v>
      </c>
      <c r="O341" s="5">
        <f t="shared" si="45"/>
        <v>1560</v>
      </c>
      <c r="P341" s="7">
        <f t="shared" si="46"/>
        <v>25</v>
      </c>
      <c r="Q341" t="str">
        <f t="shared" si="47"/>
        <v>film &amp; video</v>
      </c>
      <c r="R341" t="str">
        <f t="shared" si="48"/>
        <v>animation</v>
      </c>
      <c r="S341" s="10">
        <f t="shared" si="49"/>
        <v>40860.432025462964</v>
      </c>
      <c r="T341" s="10">
        <f t="shared" si="50"/>
        <v>40800.3903587963</v>
      </c>
      <c r="U341">
        <f t="shared" si="51"/>
        <v>2011</v>
      </c>
      <c r="V341" s="11">
        <f t="shared" si="52"/>
        <v>40860.432025462964</v>
      </c>
      <c r="W341" s="15">
        <f t="shared" si="53"/>
        <v>60.041666666664241</v>
      </c>
    </row>
    <row r="342" spans="1:23" ht="28.8" x14ac:dyDescent="0.3">
      <c r="A342">
        <v>460</v>
      </c>
      <c r="B342" s="3" t="s">
        <v>461</v>
      </c>
      <c r="C342" s="3" t="s">
        <v>4570</v>
      </c>
      <c r="D342">
        <v>8500</v>
      </c>
      <c r="E342">
        <v>25</v>
      </c>
      <c r="F342" t="s">
        <v>8221</v>
      </c>
      <c r="G342" t="s">
        <v>8224</v>
      </c>
      <c r="H342" t="s">
        <v>8246</v>
      </c>
      <c r="I342">
        <v>1401595200</v>
      </c>
      <c r="J342">
        <v>1398862875</v>
      </c>
      <c r="K342" t="b">
        <v>0</v>
      </c>
      <c r="L342">
        <v>2</v>
      </c>
      <c r="M342" t="b">
        <v>0</v>
      </c>
      <c r="N342" t="s">
        <v>8270</v>
      </c>
      <c r="O342" s="5">
        <f t="shared" si="45"/>
        <v>340</v>
      </c>
      <c r="P342" s="7">
        <f t="shared" si="46"/>
        <v>12.5</v>
      </c>
      <c r="Q342" t="str">
        <f t="shared" si="47"/>
        <v>film &amp; video</v>
      </c>
      <c r="R342" t="str">
        <f t="shared" si="48"/>
        <v>animation</v>
      </c>
      <c r="S342" s="10">
        <f t="shared" si="49"/>
        <v>41790.916666666664</v>
      </c>
      <c r="T342" s="10">
        <f t="shared" si="50"/>
        <v>41759.292534722219</v>
      </c>
      <c r="U342">
        <f t="shared" si="51"/>
        <v>2014</v>
      </c>
      <c r="V342" s="11">
        <f t="shared" si="52"/>
        <v>41790.916666666664</v>
      </c>
      <c r="W342" s="15">
        <f t="shared" si="53"/>
        <v>31.624131944445253</v>
      </c>
    </row>
    <row r="343" spans="1:23" ht="43.2" x14ac:dyDescent="0.3">
      <c r="A343">
        <v>461</v>
      </c>
      <c r="B343" s="3" t="s">
        <v>462</v>
      </c>
      <c r="C343" s="3" t="s">
        <v>4571</v>
      </c>
      <c r="D343">
        <v>550</v>
      </c>
      <c r="E343">
        <v>0</v>
      </c>
      <c r="F343" t="s">
        <v>8221</v>
      </c>
      <c r="G343" t="s">
        <v>8225</v>
      </c>
      <c r="H343" t="s">
        <v>8247</v>
      </c>
      <c r="I343">
        <v>1370204367</v>
      </c>
      <c r="J343">
        <v>1368476367</v>
      </c>
      <c r="K343" t="b">
        <v>0</v>
      </c>
      <c r="L343">
        <v>0</v>
      </c>
      <c r="M343" t="b">
        <v>0</v>
      </c>
      <c r="N343" t="s">
        <v>8270</v>
      </c>
      <c r="O343" s="5" t="e">
        <f t="shared" si="45"/>
        <v>#DIV/0!</v>
      </c>
      <c r="P343" s="7" t="e">
        <f t="shared" si="46"/>
        <v>#DIV/0!</v>
      </c>
      <c r="Q343" t="str">
        <f t="shared" si="47"/>
        <v>film &amp; video</v>
      </c>
      <c r="R343" t="str">
        <f t="shared" si="48"/>
        <v>animation</v>
      </c>
      <c r="S343" s="10">
        <f t="shared" si="49"/>
        <v>41427.59684027778</v>
      </c>
      <c r="T343" s="10">
        <f t="shared" si="50"/>
        <v>41407.59684027778</v>
      </c>
      <c r="U343">
        <f t="shared" si="51"/>
        <v>2013</v>
      </c>
      <c r="V343" s="11">
        <f t="shared" si="52"/>
        <v>41427.59684027778</v>
      </c>
      <c r="W343" s="15">
        <f t="shared" si="53"/>
        <v>20</v>
      </c>
    </row>
    <row r="344" spans="1:23" ht="43.2" x14ac:dyDescent="0.3">
      <c r="A344">
        <v>462</v>
      </c>
      <c r="B344" s="3" t="s">
        <v>463</v>
      </c>
      <c r="C344" s="3" t="s">
        <v>4572</v>
      </c>
      <c r="D344">
        <v>100000</v>
      </c>
      <c r="E344">
        <v>0</v>
      </c>
      <c r="F344" t="s">
        <v>8221</v>
      </c>
      <c r="G344" t="s">
        <v>8224</v>
      </c>
      <c r="H344" t="s">
        <v>8246</v>
      </c>
      <c r="I344">
        <v>1312945341</v>
      </c>
      <c r="J344">
        <v>1307761341</v>
      </c>
      <c r="K344" t="b">
        <v>0</v>
      </c>
      <c r="L344">
        <v>0</v>
      </c>
      <c r="M344" t="b">
        <v>0</v>
      </c>
      <c r="N344" t="s">
        <v>8270</v>
      </c>
      <c r="O344" s="5" t="e">
        <f t="shared" si="45"/>
        <v>#DIV/0!</v>
      </c>
      <c r="P344" s="7" t="e">
        <f t="shared" si="46"/>
        <v>#DIV/0!</v>
      </c>
      <c r="Q344" t="str">
        <f t="shared" si="47"/>
        <v>film &amp; video</v>
      </c>
      <c r="R344" t="str">
        <f t="shared" si="48"/>
        <v>animation</v>
      </c>
      <c r="S344" s="10">
        <f t="shared" si="49"/>
        <v>40764.876631944448</v>
      </c>
      <c r="T344" s="10">
        <f t="shared" si="50"/>
        <v>40704.876631944448</v>
      </c>
      <c r="U344">
        <f t="shared" si="51"/>
        <v>2011</v>
      </c>
      <c r="V344" s="11">
        <f t="shared" si="52"/>
        <v>40764.876631944448</v>
      </c>
      <c r="W344" s="15">
        <f t="shared" si="53"/>
        <v>60</v>
      </c>
    </row>
    <row r="345" spans="1:23" ht="43.2" x14ac:dyDescent="0.3">
      <c r="A345">
        <v>463</v>
      </c>
      <c r="B345" s="3" t="s">
        <v>464</v>
      </c>
      <c r="C345" s="3" t="s">
        <v>4573</v>
      </c>
      <c r="D345">
        <v>55000</v>
      </c>
      <c r="E345">
        <v>1250</v>
      </c>
      <c r="F345" t="s">
        <v>8221</v>
      </c>
      <c r="G345" t="s">
        <v>8224</v>
      </c>
      <c r="H345" t="s">
        <v>8246</v>
      </c>
      <c r="I345">
        <v>1316883753</v>
      </c>
      <c r="J345">
        <v>1311699753</v>
      </c>
      <c r="K345" t="b">
        <v>0</v>
      </c>
      <c r="L345">
        <v>11</v>
      </c>
      <c r="M345" t="b">
        <v>0</v>
      </c>
      <c r="N345" t="s">
        <v>8270</v>
      </c>
      <c r="O345" s="5">
        <f t="shared" si="45"/>
        <v>44</v>
      </c>
      <c r="P345" s="7">
        <f t="shared" si="46"/>
        <v>113.63636363636364</v>
      </c>
      <c r="Q345" t="str">
        <f t="shared" si="47"/>
        <v>film &amp; video</v>
      </c>
      <c r="R345" t="str">
        <f t="shared" si="48"/>
        <v>animation</v>
      </c>
      <c r="S345" s="10">
        <f t="shared" si="49"/>
        <v>40810.460104166668</v>
      </c>
      <c r="T345" s="10">
        <f t="shared" si="50"/>
        <v>40750.460104166668</v>
      </c>
      <c r="U345">
        <f t="shared" si="51"/>
        <v>2011</v>
      </c>
      <c r="V345" s="11">
        <f t="shared" si="52"/>
        <v>40810.460104166668</v>
      </c>
      <c r="W345" s="15">
        <f t="shared" si="53"/>
        <v>60</v>
      </c>
    </row>
    <row r="346" spans="1:23" ht="28.8" x14ac:dyDescent="0.3">
      <c r="A346">
        <v>464</v>
      </c>
      <c r="B346" s="3" t="s">
        <v>465</v>
      </c>
      <c r="C346" s="3" t="s">
        <v>4574</v>
      </c>
      <c r="D346">
        <v>1010</v>
      </c>
      <c r="E346">
        <v>1</v>
      </c>
      <c r="F346" t="s">
        <v>8221</v>
      </c>
      <c r="G346" t="s">
        <v>8236</v>
      </c>
      <c r="H346" t="s">
        <v>8249</v>
      </c>
      <c r="I346">
        <v>1463602935</v>
      </c>
      <c r="J346">
        <v>1461874935</v>
      </c>
      <c r="K346" t="b">
        <v>0</v>
      </c>
      <c r="L346">
        <v>1</v>
      </c>
      <c r="M346" t="b">
        <v>0</v>
      </c>
      <c r="N346" t="s">
        <v>8270</v>
      </c>
      <c r="O346" s="5">
        <f t="shared" si="45"/>
        <v>1010</v>
      </c>
      <c r="P346" s="7">
        <f t="shared" si="46"/>
        <v>1</v>
      </c>
      <c r="Q346" t="str">
        <f t="shared" si="47"/>
        <v>film &amp; video</v>
      </c>
      <c r="R346" t="str">
        <f t="shared" si="48"/>
        <v>animation</v>
      </c>
      <c r="S346" s="10">
        <f t="shared" si="49"/>
        <v>42508.598784722228</v>
      </c>
      <c r="T346" s="10">
        <f t="shared" si="50"/>
        <v>42488.598784722228</v>
      </c>
      <c r="U346">
        <f t="shared" si="51"/>
        <v>2016</v>
      </c>
      <c r="V346" s="11">
        <f t="shared" si="52"/>
        <v>42508.598784722228</v>
      </c>
      <c r="W346" s="15">
        <f t="shared" si="53"/>
        <v>20</v>
      </c>
    </row>
    <row r="347" spans="1:23" x14ac:dyDescent="0.3">
      <c r="A347">
        <v>465</v>
      </c>
      <c r="B347" s="3" t="s">
        <v>466</v>
      </c>
      <c r="C347" s="3" t="s">
        <v>4575</v>
      </c>
      <c r="D347">
        <v>512</v>
      </c>
      <c r="E347">
        <v>138</v>
      </c>
      <c r="F347" t="s">
        <v>8221</v>
      </c>
      <c r="G347" t="s">
        <v>8224</v>
      </c>
      <c r="H347" t="s">
        <v>8246</v>
      </c>
      <c r="I347">
        <v>1403837574</v>
      </c>
      <c r="J347">
        <v>1402455174</v>
      </c>
      <c r="K347" t="b">
        <v>0</v>
      </c>
      <c r="L347">
        <v>8</v>
      </c>
      <c r="M347" t="b">
        <v>0</v>
      </c>
      <c r="N347" t="s">
        <v>8270</v>
      </c>
      <c r="O347" s="5">
        <f t="shared" si="45"/>
        <v>3.7101449275362319</v>
      </c>
      <c r="P347" s="7">
        <f t="shared" si="46"/>
        <v>17.25</v>
      </c>
      <c r="Q347" t="str">
        <f t="shared" si="47"/>
        <v>film &amp; video</v>
      </c>
      <c r="R347" t="str">
        <f t="shared" si="48"/>
        <v>animation</v>
      </c>
      <c r="S347" s="10">
        <f t="shared" si="49"/>
        <v>41816.870069444441</v>
      </c>
      <c r="T347" s="10">
        <f t="shared" si="50"/>
        <v>41800.870069444441</v>
      </c>
      <c r="U347">
        <f t="shared" si="51"/>
        <v>2014</v>
      </c>
      <c r="V347" s="11">
        <f t="shared" si="52"/>
        <v>41816.870069444441</v>
      </c>
      <c r="W347" s="15">
        <f t="shared" si="53"/>
        <v>16</v>
      </c>
    </row>
    <row r="348" spans="1:23" ht="43.2" x14ac:dyDescent="0.3">
      <c r="A348">
        <v>466</v>
      </c>
      <c r="B348" s="3" t="s">
        <v>467</v>
      </c>
      <c r="C348" s="3" t="s">
        <v>4576</v>
      </c>
      <c r="D348">
        <v>10000</v>
      </c>
      <c r="E348">
        <v>76</v>
      </c>
      <c r="F348" t="s">
        <v>8221</v>
      </c>
      <c r="G348" t="s">
        <v>8224</v>
      </c>
      <c r="H348" t="s">
        <v>8246</v>
      </c>
      <c r="I348">
        <v>1347057464</v>
      </c>
      <c r="J348">
        <v>1344465464</v>
      </c>
      <c r="K348" t="b">
        <v>0</v>
      </c>
      <c r="L348">
        <v>5</v>
      </c>
      <c r="M348" t="b">
        <v>0</v>
      </c>
      <c r="N348" t="s">
        <v>8270</v>
      </c>
      <c r="O348" s="5">
        <f t="shared" si="45"/>
        <v>131.57894736842104</v>
      </c>
      <c r="P348" s="7">
        <f t="shared" si="46"/>
        <v>15.2</v>
      </c>
      <c r="Q348" t="str">
        <f t="shared" si="47"/>
        <v>film &amp; video</v>
      </c>
      <c r="R348" t="str">
        <f t="shared" si="48"/>
        <v>animation</v>
      </c>
      <c r="S348" s="10">
        <f t="shared" si="49"/>
        <v>41159.692870370374</v>
      </c>
      <c r="T348" s="10">
        <f t="shared" si="50"/>
        <v>41129.692870370374</v>
      </c>
      <c r="U348">
        <f t="shared" si="51"/>
        <v>2012</v>
      </c>
      <c r="V348" s="11">
        <f t="shared" si="52"/>
        <v>41159.692870370374</v>
      </c>
      <c r="W348" s="15">
        <f t="shared" si="53"/>
        <v>30</v>
      </c>
    </row>
    <row r="349" spans="1:23" ht="43.2" x14ac:dyDescent="0.3">
      <c r="A349">
        <v>467</v>
      </c>
      <c r="B349" s="3" t="s">
        <v>468</v>
      </c>
      <c r="C349" s="3" t="s">
        <v>4577</v>
      </c>
      <c r="D349">
        <v>20000</v>
      </c>
      <c r="E349">
        <v>4315</v>
      </c>
      <c r="F349" t="s">
        <v>8221</v>
      </c>
      <c r="G349" t="s">
        <v>8224</v>
      </c>
      <c r="H349" t="s">
        <v>8246</v>
      </c>
      <c r="I349">
        <v>1348849134</v>
      </c>
      <c r="J349">
        <v>1344961134</v>
      </c>
      <c r="K349" t="b">
        <v>0</v>
      </c>
      <c r="L349">
        <v>39</v>
      </c>
      <c r="M349" t="b">
        <v>0</v>
      </c>
      <c r="N349" t="s">
        <v>8270</v>
      </c>
      <c r="O349" s="5">
        <f t="shared" si="45"/>
        <v>4.6349942062572422</v>
      </c>
      <c r="P349" s="7">
        <f t="shared" si="46"/>
        <v>110.64102564102564</v>
      </c>
      <c r="Q349" t="str">
        <f t="shared" si="47"/>
        <v>film &amp; video</v>
      </c>
      <c r="R349" t="str">
        <f t="shared" si="48"/>
        <v>animation</v>
      </c>
      <c r="S349" s="10">
        <f t="shared" si="49"/>
        <v>41180.429791666669</v>
      </c>
      <c r="T349" s="10">
        <f t="shared" si="50"/>
        <v>41135.429791666669</v>
      </c>
      <c r="U349">
        <f t="shared" si="51"/>
        <v>2012</v>
      </c>
      <c r="V349" s="11">
        <f t="shared" si="52"/>
        <v>41180.429791666669</v>
      </c>
      <c r="W349" s="15">
        <f t="shared" si="53"/>
        <v>45</v>
      </c>
    </row>
    <row r="350" spans="1:23" ht="43.2" x14ac:dyDescent="0.3">
      <c r="A350">
        <v>468</v>
      </c>
      <c r="B350" s="3" t="s">
        <v>469</v>
      </c>
      <c r="C350" s="3" t="s">
        <v>4578</v>
      </c>
      <c r="D350">
        <v>7500</v>
      </c>
      <c r="E350">
        <v>0</v>
      </c>
      <c r="F350" t="s">
        <v>8221</v>
      </c>
      <c r="G350" t="s">
        <v>8224</v>
      </c>
      <c r="H350" t="s">
        <v>8246</v>
      </c>
      <c r="I350">
        <v>1341978665</v>
      </c>
      <c r="J350">
        <v>1336795283</v>
      </c>
      <c r="K350" t="b">
        <v>0</v>
      </c>
      <c r="L350">
        <v>0</v>
      </c>
      <c r="M350" t="b">
        <v>0</v>
      </c>
      <c r="N350" t="s">
        <v>8270</v>
      </c>
      <c r="O350" s="5" t="e">
        <f t="shared" si="45"/>
        <v>#DIV/0!</v>
      </c>
      <c r="P350" s="7" t="e">
        <f t="shared" si="46"/>
        <v>#DIV/0!</v>
      </c>
      <c r="Q350" t="str">
        <f t="shared" si="47"/>
        <v>film &amp; video</v>
      </c>
      <c r="R350" t="str">
        <f t="shared" si="48"/>
        <v>animation</v>
      </c>
      <c r="S350" s="10">
        <f t="shared" si="49"/>
        <v>41100.910474537035</v>
      </c>
      <c r="T350" s="10">
        <f t="shared" si="50"/>
        <v>41040.917627314811</v>
      </c>
      <c r="U350">
        <f t="shared" si="51"/>
        <v>2012</v>
      </c>
      <c r="V350" s="11">
        <f t="shared" si="52"/>
        <v>41100.910474537035</v>
      </c>
      <c r="W350" s="15">
        <f t="shared" si="53"/>
        <v>59.992847222223645</v>
      </c>
    </row>
    <row r="351" spans="1:23" ht="28.8" x14ac:dyDescent="0.3">
      <c r="A351">
        <v>469</v>
      </c>
      <c r="B351" s="3" t="s">
        <v>470</v>
      </c>
      <c r="C351" s="3" t="s">
        <v>4579</v>
      </c>
      <c r="D351">
        <v>6000</v>
      </c>
      <c r="E351">
        <v>0</v>
      </c>
      <c r="F351" t="s">
        <v>8221</v>
      </c>
      <c r="G351" t="s">
        <v>8225</v>
      </c>
      <c r="H351" t="s">
        <v>8247</v>
      </c>
      <c r="I351">
        <v>1409960724</v>
      </c>
      <c r="J351">
        <v>1404776724</v>
      </c>
      <c r="K351" t="b">
        <v>0</v>
      </c>
      <c r="L351">
        <v>0</v>
      </c>
      <c r="M351" t="b">
        <v>0</v>
      </c>
      <c r="N351" t="s">
        <v>8270</v>
      </c>
      <c r="O351" s="5" t="e">
        <f t="shared" si="45"/>
        <v>#DIV/0!</v>
      </c>
      <c r="P351" s="7" t="e">
        <f t="shared" si="46"/>
        <v>#DIV/0!</v>
      </c>
      <c r="Q351" t="str">
        <f t="shared" si="47"/>
        <v>film &amp; video</v>
      </c>
      <c r="R351" t="str">
        <f t="shared" si="48"/>
        <v>animation</v>
      </c>
      <c r="S351" s="10">
        <f t="shared" si="49"/>
        <v>41887.739861111113</v>
      </c>
      <c r="T351" s="10">
        <f t="shared" si="50"/>
        <v>41827.739861111113</v>
      </c>
      <c r="U351">
        <f t="shared" si="51"/>
        <v>2014</v>
      </c>
      <c r="V351" s="11">
        <f t="shared" si="52"/>
        <v>41887.739861111113</v>
      </c>
      <c r="W351" s="15">
        <f t="shared" si="53"/>
        <v>60</v>
      </c>
    </row>
    <row r="352" spans="1:23" ht="43.2" x14ac:dyDescent="0.3">
      <c r="A352">
        <v>470</v>
      </c>
      <c r="B352" s="3" t="s">
        <v>471</v>
      </c>
      <c r="C352" s="3" t="s">
        <v>4580</v>
      </c>
      <c r="D352">
        <v>5000</v>
      </c>
      <c r="E352">
        <v>51</v>
      </c>
      <c r="F352" t="s">
        <v>8221</v>
      </c>
      <c r="G352" t="s">
        <v>8224</v>
      </c>
      <c r="H352" t="s">
        <v>8246</v>
      </c>
      <c r="I352">
        <v>1389844800</v>
      </c>
      <c r="J352">
        <v>1385524889</v>
      </c>
      <c r="K352" t="b">
        <v>0</v>
      </c>
      <c r="L352">
        <v>2</v>
      </c>
      <c r="M352" t="b">
        <v>0</v>
      </c>
      <c r="N352" t="s">
        <v>8270</v>
      </c>
      <c r="O352" s="5">
        <f t="shared" si="45"/>
        <v>98.039215686274517</v>
      </c>
      <c r="P352" s="7">
        <f t="shared" si="46"/>
        <v>25.5</v>
      </c>
      <c r="Q352" t="str">
        <f t="shared" si="47"/>
        <v>film &amp; video</v>
      </c>
      <c r="R352" t="str">
        <f t="shared" si="48"/>
        <v>animation</v>
      </c>
      <c r="S352" s="10">
        <f t="shared" si="49"/>
        <v>41654.916666666664</v>
      </c>
      <c r="T352" s="10">
        <f t="shared" si="50"/>
        <v>41604.917696759258</v>
      </c>
      <c r="U352">
        <f t="shared" si="51"/>
        <v>2014</v>
      </c>
      <c r="V352" s="11">
        <f t="shared" si="52"/>
        <v>41654.916666666664</v>
      </c>
      <c r="W352" s="15">
        <f t="shared" si="53"/>
        <v>49.998969907406718</v>
      </c>
    </row>
    <row r="353" spans="1:23" ht="57.6" x14ac:dyDescent="0.3">
      <c r="A353">
        <v>471</v>
      </c>
      <c r="B353" s="3" t="s">
        <v>472</v>
      </c>
      <c r="C353" s="3" t="s">
        <v>4581</v>
      </c>
      <c r="D353">
        <v>55000</v>
      </c>
      <c r="E353">
        <v>6541</v>
      </c>
      <c r="F353" t="s">
        <v>8221</v>
      </c>
      <c r="G353" t="s">
        <v>8224</v>
      </c>
      <c r="H353" t="s">
        <v>8246</v>
      </c>
      <c r="I353">
        <v>1397924379</v>
      </c>
      <c r="J353">
        <v>1394039979</v>
      </c>
      <c r="K353" t="b">
        <v>0</v>
      </c>
      <c r="L353">
        <v>170</v>
      </c>
      <c r="M353" t="b">
        <v>0</v>
      </c>
      <c r="N353" t="s">
        <v>8270</v>
      </c>
      <c r="O353" s="5">
        <f t="shared" si="45"/>
        <v>8.4085002293227333</v>
      </c>
      <c r="P353" s="7">
        <f t="shared" si="46"/>
        <v>38.476470588235294</v>
      </c>
      <c r="Q353" t="str">
        <f t="shared" si="47"/>
        <v>film &amp; video</v>
      </c>
      <c r="R353" t="str">
        <f t="shared" si="48"/>
        <v>animation</v>
      </c>
      <c r="S353" s="10">
        <f t="shared" si="49"/>
        <v>41748.430312500001</v>
      </c>
      <c r="T353" s="10">
        <f t="shared" si="50"/>
        <v>41703.471979166665</v>
      </c>
      <c r="U353">
        <f t="shared" si="51"/>
        <v>2014</v>
      </c>
      <c r="V353" s="11">
        <f t="shared" si="52"/>
        <v>41748.430312500001</v>
      </c>
      <c r="W353" s="15">
        <f t="shared" si="53"/>
        <v>44.958333333335759</v>
      </c>
    </row>
    <row r="354" spans="1:23" ht="43.2" x14ac:dyDescent="0.3">
      <c r="A354">
        <v>472</v>
      </c>
      <c r="B354" s="3" t="s">
        <v>473</v>
      </c>
      <c r="C354" s="3" t="s">
        <v>4582</v>
      </c>
      <c r="D354">
        <v>800</v>
      </c>
      <c r="E354">
        <v>141</v>
      </c>
      <c r="F354" t="s">
        <v>8221</v>
      </c>
      <c r="G354" t="s">
        <v>8224</v>
      </c>
      <c r="H354" t="s">
        <v>8246</v>
      </c>
      <c r="I354">
        <v>1408831718</v>
      </c>
      <c r="J354">
        <v>1406239718</v>
      </c>
      <c r="K354" t="b">
        <v>0</v>
      </c>
      <c r="L354">
        <v>5</v>
      </c>
      <c r="M354" t="b">
        <v>0</v>
      </c>
      <c r="N354" t="s">
        <v>8270</v>
      </c>
      <c r="O354" s="5">
        <f t="shared" si="45"/>
        <v>5.6737588652482271</v>
      </c>
      <c r="P354" s="7">
        <f t="shared" si="46"/>
        <v>28.2</v>
      </c>
      <c r="Q354" t="str">
        <f t="shared" si="47"/>
        <v>film &amp; video</v>
      </c>
      <c r="R354" t="str">
        <f t="shared" si="48"/>
        <v>animation</v>
      </c>
      <c r="S354" s="10">
        <f t="shared" si="49"/>
        <v>41874.672662037039</v>
      </c>
      <c r="T354" s="10">
        <f t="shared" si="50"/>
        <v>41844.672662037039</v>
      </c>
      <c r="U354">
        <f t="shared" si="51"/>
        <v>2014</v>
      </c>
      <c r="V354" s="11">
        <f t="shared" si="52"/>
        <v>41874.672662037039</v>
      </c>
      <c r="W354" s="15">
        <f t="shared" si="53"/>
        <v>30</v>
      </c>
    </row>
    <row r="355" spans="1:23" ht="43.2" x14ac:dyDescent="0.3">
      <c r="A355">
        <v>473</v>
      </c>
      <c r="B355" s="3" t="s">
        <v>474</v>
      </c>
      <c r="C355" s="3" t="s">
        <v>4583</v>
      </c>
      <c r="D355">
        <v>30000</v>
      </c>
      <c r="E355">
        <v>861</v>
      </c>
      <c r="F355" t="s">
        <v>8221</v>
      </c>
      <c r="G355" t="s">
        <v>8224</v>
      </c>
      <c r="H355" t="s">
        <v>8246</v>
      </c>
      <c r="I355">
        <v>1410972319</v>
      </c>
      <c r="J355">
        <v>1408380319</v>
      </c>
      <c r="K355" t="b">
        <v>0</v>
      </c>
      <c r="L355">
        <v>14</v>
      </c>
      <c r="M355" t="b">
        <v>0</v>
      </c>
      <c r="N355" t="s">
        <v>8270</v>
      </c>
      <c r="O355" s="5">
        <f t="shared" si="45"/>
        <v>34.843205574912893</v>
      </c>
      <c r="P355" s="7">
        <f t="shared" si="46"/>
        <v>61.5</v>
      </c>
      <c r="Q355" t="str">
        <f t="shared" si="47"/>
        <v>film &amp; video</v>
      </c>
      <c r="R355" t="str">
        <f t="shared" si="48"/>
        <v>animation</v>
      </c>
      <c r="S355" s="10">
        <f t="shared" si="49"/>
        <v>41899.448136574072</v>
      </c>
      <c r="T355" s="10">
        <f t="shared" si="50"/>
        <v>41869.448136574072</v>
      </c>
      <c r="U355">
        <f t="shared" si="51"/>
        <v>2014</v>
      </c>
      <c r="V355" s="11">
        <f t="shared" si="52"/>
        <v>41899.448136574072</v>
      </c>
      <c r="W355" s="15">
        <f t="shared" si="53"/>
        <v>30</v>
      </c>
    </row>
    <row r="356" spans="1:23" ht="43.2" x14ac:dyDescent="0.3">
      <c r="A356">
        <v>474</v>
      </c>
      <c r="B356" s="3" t="s">
        <v>475</v>
      </c>
      <c r="C356" s="3" t="s">
        <v>4584</v>
      </c>
      <c r="D356">
        <v>3300</v>
      </c>
      <c r="E356">
        <v>1</v>
      </c>
      <c r="F356" t="s">
        <v>8221</v>
      </c>
      <c r="G356" t="s">
        <v>8224</v>
      </c>
      <c r="H356" t="s">
        <v>8246</v>
      </c>
      <c r="I356">
        <v>1487318029</v>
      </c>
      <c r="J356">
        <v>1484726029</v>
      </c>
      <c r="K356" t="b">
        <v>0</v>
      </c>
      <c r="L356">
        <v>1</v>
      </c>
      <c r="M356" t="b">
        <v>0</v>
      </c>
      <c r="N356" t="s">
        <v>8270</v>
      </c>
      <c r="O356" s="5">
        <f t="shared" si="45"/>
        <v>3300</v>
      </c>
      <c r="P356" s="7">
        <f t="shared" si="46"/>
        <v>1</v>
      </c>
      <c r="Q356" t="str">
        <f t="shared" si="47"/>
        <v>film &amp; video</v>
      </c>
      <c r="R356" t="str">
        <f t="shared" si="48"/>
        <v>animation</v>
      </c>
      <c r="S356" s="10">
        <f t="shared" si="49"/>
        <v>42783.079039351855</v>
      </c>
      <c r="T356" s="10">
        <f t="shared" si="50"/>
        <v>42753.079039351855</v>
      </c>
      <c r="U356">
        <f t="shared" si="51"/>
        <v>2017</v>
      </c>
      <c r="V356" s="11">
        <f t="shared" si="52"/>
        <v>42783.079039351855</v>
      </c>
      <c r="W356" s="15">
        <f t="shared" si="53"/>
        <v>30</v>
      </c>
    </row>
    <row r="357" spans="1:23" ht="57.6" x14ac:dyDescent="0.3">
      <c r="A357">
        <v>475</v>
      </c>
      <c r="B357" s="3" t="s">
        <v>476</v>
      </c>
      <c r="C357" s="3" t="s">
        <v>4585</v>
      </c>
      <c r="D357">
        <v>2000</v>
      </c>
      <c r="E357">
        <v>0</v>
      </c>
      <c r="F357" t="s">
        <v>8221</v>
      </c>
      <c r="G357" t="s">
        <v>8224</v>
      </c>
      <c r="H357" t="s">
        <v>8246</v>
      </c>
      <c r="I357">
        <v>1430877843</v>
      </c>
      <c r="J357">
        <v>1428285843</v>
      </c>
      <c r="K357" t="b">
        <v>0</v>
      </c>
      <c r="L357">
        <v>0</v>
      </c>
      <c r="M357" t="b">
        <v>0</v>
      </c>
      <c r="N357" t="s">
        <v>8270</v>
      </c>
      <c r="O357" s="5" t="e">
        <f t="shared" si="45"/>
        <v>#DIV/0!</v>
      </c>
      <c r="P357" s="7" t="e">
        <f t="shared" si="46"/>
        <v>#DIV/0!</v>
      </c>
      <c r="Q357" t="str">
        <f t="shared" si="47"/>
        <v>film &amp; video</v>
      </c>
      <c r="R357" t="str">
        <f t="shared" si="48"/>
        <v>animation</v>
      </c>
      <c r="S357" s="10">
        <f t="shared" si="49"/>
        <v>42129.836145833338</v>
      </c>
      <c r="T357" s="10">
        <f t="shared" si="50"/>
        <v>42099.836145833338</v>
      </c>
      <c r="U357">
        <f t="shared" si="51"/>
        <v>2015</v>
      </c>
      <c r="V357" s="11">
        <f t="shared" si="52"/>
        <v>42129.836145833338</v>
      </c>
      <c r="W357" s="15">
        <f t="shared" si="53"/>
        <v>30</v>
      </c>
    </row>
    <row r="358" spans="1:23" ht="28.8" x14ac:dyDescent="0.3">
      <c r="A358">
        <v>476</v>
      </c>
      <c r="B358" s="3" t="s">
        <v>477</v>
      </c>
      <c r="C358" s="3" t="s">
        <v>4586</v>
      </c>
      <c r="D358">
        <v>220000</v>
      </c>
      <c r="E358">
        <v>4906.59</v>
      </c>
      <c r="F358" t="s">
        <v>8221</v>
      </c>
      <c r="G358" t="s">
        <v>8224</v>
      </c>
      <c r="H358" t="s">
        <v>8246</v>
      </c>
      <c r="I358">
        <v>1401767940</v>
      </c>
      <c r="J358">
        <v>1398727441</v>
      </c>
      <c r="K358" t="b">
        <v>0</v>
      </c>
      <c r="L358">
        <v>124</v>
      </c>
      <c r="M358" t="b">
        <v>0</v>
      </c>
      <c r="N358" t="s">
        <v>8270</v>
      </c>
      <c r="O358" s="5">
        <f t="shared" si="45"/>
        <v>44.837657110131474</v>
      </c>
      <c r="P358" s="7">
        <f t="shared" si="46"/>
        <v>39.569274193548388</v>
      </c>
      <c r="Q358" t="str">
        <f t="shared" si="47"/>
        <v>film &amp; video</v>
      </c>
      <c r="R358" t="str">
        <f t="shared" si="48"/>
        <v>animation</v>
      </c>
      <c r="S358" s="10">
        <f t="shared" si="49"/>
        <v>41792.915972222225</v>
      </c>
      <c r="T358" s="10">
        <f t="shared" si="50"/>
        <v>41757.725011574075</v>
      </c>
      <c r="U358">
        <f t="shared" si="51"/>
        <v>2014</v>
      </c>
      <c r="V358" s="11">
        <f t="shared" si="52"/>
        <v>41792.915972222225</v>
      </c>
      <c r="W358" s="15">
        <f t="shared" si="53"/>
        <v>35.190960648149485</v>
      </c>
    </row>
    <row r="359" spans="1:23" ht="57.6" x14ac:dyDescent="0.3">
      <c r="A359">
        <v>477</v>
      </c>
      <c r="B359" s="3" t="s">
        <v>478</v>
      </c>
      <c r="C359" s="3" t="s">
        <v>4587</v>
      </c>
      <c r="D359">
        <v>1500</v>
      </c>
      <c r="E359">
        <v>0</v>
      </c>
      <c r="F359" t="s">
        <v>8221</v>
      </c>
      <c r="G359" t="s">
        <v>8224</v>
      </c>
      <c r="H359" t="s">
        <v>8246</v>
      </c>
      <c r="I359">
        <v>1337371334</v>
      </c>
      <c r="J359">
        <v>1332187334</v>
      </c>
      <c r="K359" t="b">
        <v>0</v>
      </c>
      <c r="L359">
        <v>0</v>
      </c>
      <c r="M359" t="b">
        <v>0</v>
      </c>
      <c r="N359" t="s">
        <v>8270</v>
      </c>
      <c r="O359" s="5" t="e">
        <f t="shared" si="45"/>
        <v>#DIV/0!</v>
      </c>
      <c r="P359" s="7" t="e">
        <f t="shared" si="46"/>
        <v>#DIV/0!</v>
      </c>
      <c r="Q359" t="str">
        <f t="shared" si="47"/>
        <v>film &amp; video</v>
      </c>
      <c r="R359" t="str">
        <f t="shared" si="48"/>
        <v>animation</v>
      </c>
      <c r="S359" s="10">
        <f t="shared" si="49"/>
        <v>41047.58488425926</v>
      </c>
      <c r="T359" s="10">
        <f t="shared" si="50"/>
        <v>40987.58488425926</v>
      </c>
      <c r="U359">
        <f t="shared" si="51"/>
        <v>2012</v>
      </c>
      <c r="V359" s="11">
        <f t="shared" si="52"/>
        <v>41047.58488425926</v>
      </c>
      <c r="W359" s="15">
        <f t="shared" si="53"/>
        <v>60</v>
      </c>
    </row>
    <row r="360" spans="1:23" ht="43.2" x14ac:dyDescent="0.3">
      <c r="A360">
        <v>478</v>
      </c>
      <c r="B360" s="3" t="s">
        <v>479</v>
      </c>
      <c r="C360" s="3" t="s">
        <v>4588</v>
      </c>
      <c r="D360">
        <v>10000</v>
      </c>
      <c r="E360">
        <v>0</v>
      </c>
      <c r="F360" t="s">
        <v>8221</v>
      </c>
      <c r="G360" t="s">
        <v>8224</v>
      </c>
      <c r="H360" t="s">
        <v>8246</v>
      </c>
      <c r="I360">
        <v>1427921509</v>
      </c>
      <c r="J360">
        <v>1425333109</v>
      </c>
      <c r="K360" t="b">
        <v>0</v>
      </c>
      <c r="L360">
        <v>0</v>
      </c>
      <c r="M360" t="b">
        <v>0</v>
      </c>
      <c r="N360" t="s">
        <v>8270</v>
      </c>
      <c r="O360" s="5" t="e">
        <f t="shared" si="45"/>
        <v>#DIV/0!</v>
      </c>
      <c r="P360" s="7" t="e">
        <f t="shared" si="46"/>
        <v>#DIV/0!</v>
      </c>
      <c r="Q360" t="str">
        <f t="shared" si="47"/>
        <v>film &amp; video</v>
      </c>
      <c r="R360" t="str">
        <f t="shared" si="48"/>
        <v>animation</v>
      </c>
      <c r="S360" s="10">
        <f t="shared" si="49"/>
        <v>42095.619317129633</v>
      </c>
      <c r="T360" s="10">
        <f t="shared" si="50"/>
        <v>42065.660983796297</v>
      </c>
      <c r="U360">
        <f t="shared" si="51"/>
        <v>2015</v>
      </c>
      <c r="V360" s="11">
        <f t="shared" si="52"/>
        <v>42095.619317129633</v>
      </c>
      <c r="W360" s="15">
        <f t="shared" si="53"/>
        <v>29.958333333335759</v>
      </c>
    </row>
    <row r="361" spans="1:23" ht="43.2" x14ac:dyDescent="0.3">
      <c r="A361">
        <v>479</v>
      </c>
      <c r="B361" s="3" t="s">
        <v>480</v>
      </c>
      <c r="C361" s="3" t="s">
        <v>4589</v>
      </c>
      <c r="D361">
        <v>15000</v>
      </c>
      <c r="E361">
        <v>4884</v>
      </c>
      <c r="F361" t="s">
        <v>8221</v>
      </c>
      <c r="G361" t="s">
        <v>8224</v>
      </c>
      <c r="H361" t="s">
        <v>8246</v>
      </c>
      <c r="I361">
        <v>1416566835</v>
      </c>
      <c r="J361">
        <v>1411379235</v>
      </c>
      <c r="K361" t="b">
        <v>0</v>
      </c>
      <c r="L361">
        <v>55</v>
      </c>
      <c r="M361" t="b">
        <v>0</v>
      </c>
      <c r="N361" t="s">
        <v>8270</v>
      </c>
      <c r="O361" s="5">
        <f t="shared" si="45"/>
        <v>3.0712530712530715</v>
      </c>
      <c r="P361" s="7">
        <f t="shared" si="46"/>
        <v>88.8</v>
      </c>
      <c r="Q361" t="str">
        <f t="shared" si="47"/>
        <v>film &amp; video</v>
      </c>
      <c r="R361" t="str">
        <f t="shared" si="48"/>
        <v>animation</v>
      </c>
      <c r="S361" s="10">
        <f t="shared" si="49"/>
        <v>41964.199479166666</v>
      </c>
      <c r="T361" s="10">
        <f t="shared" si="50"/>
        <v>41904.157812500001</v>
      </c>
      <c r="U361">
        <f t="shared" si="51"/>
        <v>2014</v>
      </c>
      <c r="V361" s="11">
        <f t="shared" si="52"/>
        <v>41964.199479166666</v>
      </c>
      <c r="W361" s="15">
        <f t="shared" si="53"/>
        <v>60.041666666664241</v>
      </c>
    </row>
    <row r="362" spans="1:23" ht="43.2" x14ac:dyDescent="0.3">
      <c r="A362">
        <v>480</v>
      </c>
      <c r="B362" s="3" t="s">
        <v>481</v>
      </c>
      <c r="C362" s="3" t="s">
        <v>4590</v>
      </c>
      <c r="D362">
        <v>40000</v>
      </c>
      <c r="E362">
        <v>7764</v>
      </c>
      <c r="F362" t="s">
        <v>8221</v>
      </c>
      <c r="G362" t="s">
        <v>8224</v>
      </c>
      <c r="H362" t="s">
        <v>8246</v>
      </c>
      <c r="I362">
        <v>1376049615</v>
      </c>
      <c r="J362">
        <v>1373457615</v>
      </c>
      <c r="K362" t="b">
        <v>0</v>
      </c>
      <c r="L362">
        <v>140</v>
      </c>
      <c r="M362" t="b">
        <v>0</v>
      </c>
      <c r="N362" t="s">
        <v>8270</v>
      </c>
      <c r="O362" s="5">
        <f t="shared" si="45"/>
        <v>5.1519835136527563</v>
      </c>
      <c r="P362" s="7">
        <f t="shared" si="46"/>
        <v>55.457142857142856</v>
      </c>
      <c r="Q362" t="str">
        <f t="shared" si="47"/>
        <v>film &amp; video</v>
      </c>
      <c r="R362" t="str">
        <f t="shared" si="48"/>
        <v>animation</v>
      </c>
      <c r="S362" s="10">
        <f t="shared" si="49"/>
        <v>41495.250173611108</v>
      </c>
      <c r="T362" s="10">
        <f t="shared" si="50"/>
        <v>41465.250173611108</v>
      </c>
      <c r="U362">
        <f t="shared" si="51"/>
        <v>2013</v>
      </c>
      <c r="V362" s="11">
        <f t="shared" si="52"/>
        <v>41495.250173611108</v>
      </c>
      <c r="W362" s="15">
        <f t="shared" si="53"/>
        <v>30</v>
      </c>
    </row>
    <row r="363" spans="1:23" ht="43.2" x14ac:dyDescent="0.3">
      <c r="A363">
        <v>481</v>
      </c>
      <c r="B363" s="3" t="s">
        <v>482</v>
      </c>
      <c r="C363" s="3" t="s">
        <v>4591</v>
      </c>
      <c r="D363">
        <v>30000</v>
      </c>
      <c r="E363">
        <v>1830</v>
      </c>
      <c r="F363" t="s">
        <v>8221</v>
      </c>
      <c r="G363" t="s">
        <v>8224</v>
      </c>
      <c r="H363" t="s">
        <v>8246</v>
      </c>
      <c r="I363">
        <v>1349885289</v>
      </c>
      <c r="J363">
        <v>1347293289</v>
      </c>
      <c r="K363" t="b">
        <v>0</v>
      </c>
      <c r="L363">
        <v>21</v>
      </c>
      <c r="M363" t="b">
        <v>0</v>
      </c>
      <c r="N363" t="s">
        <v>8270</v>
      </c>
      <c r="O363" s="5">
        <f t="shared" si="45"/>
        <v>16.393442622950818</v>
      </c>
      <c r="P363" s="7">
        <f t="shared" si="46"/>
        <v>87.142857142857139</v>
      </c>
      <c r="Q363" t="str">
        <f t="shared" si="47"/>
        <v>film &amp; video</v>
      </c>
      <c r="R363" t="str">
        <f t="shared" si="48"/>
        <v>animation</v>
      </c>
      <c r="S363" s="10">
        <f t="shared" si="49"/>
        <v>41192.422326388885</v>
      </c>
      <c r="T363" s="10">
        <f t="shared" si="50"/>
        <v>41162.422326388885</v>
      </c>
      <c r="U363">
        <f t="shared" si="51"/>
        <v>2012</v>
      </c>
      <c r="V363" s="11">
        <f t="shared" si="52"/>
        <v>41192.422326388885</v>
      </c>
      <c r="W363" s="15">
        <f t="shared" si="53"/>
        <v>30</v>
      </c>
    </row>
    <row r="364" spans="1:23" ht="43.2" x14ac:dyDescent="0.3">
      <c r="A364">
        <v>482</v>
      </c>
      <c r="B364" s="3" t="s">
        <v>483</v>
      </c>
      <c r="C364" s="3" t="s">
        <v>4592</v>
      </c>
      <c r="D364">
        <v>10000</v>
      </c>
      <c r="E364">
        <v>10</v>
      </c>
      <c r="F364" t="s">
        <v>8221</v>
      </c>
      <c r="G364" t="s">
        <v>8224</v>
      </c>
      <c r="H364" t="s">
        <v>8246</v>
      </c>
      <c r="I364">
        <v>1460644440</v>
      </c>
      <c r="J364">
        <v>1458336690</v>
      </c>
      <c r="K364" t="b">
        <v>0</v>
      </c>
      <c r="L364">
        <v>1</v>
      </c>
      <c r="M364" t="b">
        <v>0</v>
      </c>
      <c r="N364" t="s">
        <v>8270</v>
      </c>
      <c r="O364" s="5">
        <f t="shared" si="45"/>
        <v>1000</v>
      </c>
      <c r="P364" s="7">
        <f t="shared" si="46"/>
        <v>10</v>
      </c>
      <c r="Q364" t="str">
        <f t="shared" si="47"/>
        <v>film &amp; video</v>
      </c>
      <c r="R364" t="str">
        <f t="shared" si="48"/>
        <v>animation</v>
      </c>
      <c r="S364" s="10">
        <f t="shared" si="49"/>
        <v>42474.356944444444</v>
      </c>
      <c r="T364" s="10">
        <f t="shared" si="50"/>
        <v>42447.646875000006</v>
      </c>
      <c r="U364">
        <f t="shared" si="51"/>
        <v>2016</v>
      </c>
      <c r="V364" s="11">
        <f t="shared" si="52"/>
        <v>42474.356944444444</v>
      </c>
      <c r="W364" s="15">
        <f t="shared" si="53"/>
        <v>26.710069444437977</v>
      </c>
    </row>
    <row r="365" spans="1:23" ht="57.6" x14ac:dyDescent="0.3">
      <c r="A365">
        <v>483</v>
      </c>
      <c r="B365" s="3" t="s">
        <v>484</v>
      </c>
      <c r="C365" s="3" t="s">
        <v>4593</v>
      </c>
      <c r="D365">
        <v>15000</v>
      </c>
      <c r="E365">
        <v>7530</v>
      </c>
      <c r="F365" t="s">
        <v>8221</v>
      </c>
      <c r="G365" t="s">
        <v>8225</v>
      </c>
      <c r="H365" t="s">
        <v>8247</v>
      </c>
      <c r="I365">
        <v>1359434672</v>
      </c>
      <c r="J365">
        <v>1354250672</v>
      </c>
      <c r="K365" t="b">
        <v>0</v>
      </c>
      <c r="L365">
        <v>147</v>
      </c>
      <c r="M365" t="b">
        <v>0</v>
      </c>
      <c r="N365" t="s">
        <v>8270</v>
      </c>
      <c r="O365" s="5">
        <f t="shared" si="45"/>
        <v>1.9920318725099602</v>
      </c>
      <c r="P365" s="7">
        <f t="shared" si="46"/>
        <v>51.224489795918366</v>
      </c>
      <c r="Q365" t="str">
        <f t="shared" si="47"/>
        <v>film &amp; video</v>
      </c>
      <c r="R365" t="str">
        <f t="shared" si="48"/>
        <v>animation</v>
      </c>
      <c r="S365" s="10">
        <f t="shared" si="49"/>
        <v>41302.947592592594</v>
      </c>
      <c r="T365" s="10">
        <f t="shared" si="50"/>
        <v>41242.947592592594</v>
      </c>
      <c r="U365">
        <f t="shared" si="51"/>
        <v>2013</v>
      </c>
      <c r="V365" s="11">
        <f t="shared" si="52"/>
        <v>41302.947592592594</v>
      </c>
      <c r="W365" s="15">
        <f t="shared" si="53"/>
        <v>60</v>
      </c>
    </row>
    <row r="366" spans="1:23" ht="57.6" x14ac:dyDescent="0.3">
      <c r="A366">
        <v>484</v>
      </c>
      <c r="B366" s="3" t="s">
        <v>485</v>
      </c>
      <c r="C366" s="3" t="s">
        <v>4594</v>
      </c>
      <c r="D366">
        <v>80000</v>
      </c>
      <c r="E366">
        <v>149</v>
      </c>
      <c r="F366" t="s">
        <v>8221</v>
      </c>
      <c r="G366" t="s">
        <v>8225</v>
      </c>
      <c r="H366" t="s">
        <v>8247</v>
      </c>
      <c r="I366">
        <v>1446766372</v>
      </c>
      <c r="J366">
        <v>1443220372</v>
      </c>
      <c r="K366" t="b">
        <v>0</v>
      </c>
      <c r="L366">
        <v>11</v>
      </c>
      <c r="M366" t="b">
        <v>0</v>
      </c>
      <c r="N366" t="s">
        <v>8270</v>
      </c>
      <c r="O366" s="5">
        <f t="shared" si="45"/>
        <v>536.91275167785238</v>
      </c>
      <c r="P366" s="7">
        <f t="shared" si="46"/>
        <v>13.545454545454545</v>
      </c>
      <c r="Q366" t="str">
        <f t="shared" si="47"/>
        <v>film &amp; video</v>
      </c>
      <c r="R366" t="str">
        <f t="shared" si="48"/>
        <v>animation</v>
      </c>
      <c r="S366" s="10">
        <f t="shared" si="49"/>
        <v>42313.731157407412</v>
      </c>
      <c r="T366" s="10">
        <f t="shared" si="50"/>
        <v>42272.68949074074</v>
      </c>
      <c r="U366">
        <f t="shared" si="51"/>
        <v>2015</v>
      </c>
      <c r="V366" s="11">
        <f t="shared" si="52"/>
        <v>42313.731157407412</v>
      </c>
      <c r="W366" s="15">
        <f t="shared" si="53"/>
        <v>41.041666666671517</v>
      </c>
    </row>
    <row r="367" spans="1:23" ht="43.2" x14ac:dyDescent="0.3">
      <c r="A367">
        <v>485</v>
      </c>
      <c r="B367" s="3" t="s">
        <v>486</v>
      </c>
      <c r="C367" s="3" t="s">
        <v>4595</v>
      </c>
      <c r="D367">
        <v>37956</v>
      </c>
      <c r="E367">
        <v>8315.01</v>
      </c>
      <c r="F367" t="s">
        <v>8221</v>
      </c>
      <c r="G367" t="s">
        <v>8225</v>
      </c>
      <c r="H367" t="s">
        <v>8247</v>
      </c>
      <c r="I367">
        <v>1368792499</v>
      </c>
      <c r="J367">
        <v>1366200499</v>
      </c>
      <c r="K367" t="b">
        <v>0</v>
      </c>
      <c r="L367">
        <v>125</v>
      </c>
      <c r="M367" t="b">
        <v>0</v>
      </c>
      <c r="N367" t="s">
        <v>8270</v>
      </c>
      <c r="O367" s="5">
        <f t="shared" si="45"/>
        <v>4.5647569876644765</v>
      </c>
      <c r="P367" s="7">
        <f t="shared" si="46"/>
        <v>66.520080000000007</v>
      </c>
      <c r="Q367" t="str">
        <f t="shared" si="47"/>
        <v>film &amp; video</v>
      </c>
      <c r="R367" t="str">
        <f t="shared" si="48"/>
        <v>animation</v>
      </c>
      <c r="S367" s="10">
        <f t="shared" si="49"/>
        <v>41411.25577546296</v>
      </c>
      <c r="T367" s="10">
        <f t="shared" si="50"/>
        <v>41381.25577546296</v>
      </c>
      <c r="U367">
        <f t="shared" si="51"/>
        <v>2013</v>
      </c>
      <c r="V367" s="11">
        <f t="shared" si="52"/>
        <v>41411.25577546296</v>
      </c>
      <c r="W367" s="15">
        <f t="shared" si="53"/>
        <v>30</v>
      </c>
    </row>
    <row r="368" spans="1:23" ht="43.2" x14ac:dyDescent="0.3">
      <c r="A368">
        <v>486</v>
      </c>
      <c r="B368" s="3" t="s">
        <v>487</v>
      </c>
      <c r="C368" s="3" t="s">
        <v>4596</v>
      </c>
      <c r="D368">
        <v>550000</v>
      </c>
      <c r="E368">
        <v>50</v>
      </c>
      <c r="F368" t="s">
        <v>8221</v>
      </c>
      <c r="G368" t="s">
        <v>8226</v>
      </c>
      <c r="H368" t="s">
        <v>8248</v>
      </c>
      <c r="I368">
        <v>1401662239</v>
      </c>
      <c r="J368">
        <v>1399070239</v>
      </c>
      <c r="K368" t="b">
        <v>0</v>
      </c>
      <c r="L368">
        <v>1</v>
      </c>
      <c r="M368" t="b">
        <v>0</v>
      </c>
      <c r="N368" t="s">
        <v>8270</v>
      </c>
      <c r="O368" s="5">
        <f t="shared" si="45"/>
        <v>11000</v>
      </c>
      <c r="P368" s="7">
        <f t="shared" si="46"/>
        <v>50</v>
      </c>
      <c r="Q368" t="str">
        <f t="shared" si="47"/>
        <v>film &amp; video</v>
      </c>
      <c r="R368" t="str">
        <f t="shared" si="48"/>
        <v>animation</v>
      </c>
      <c r="S368" s="10">
        <f t="shared" si="49"/>
        <v>41791.69258101852</v>
      </c>
      <c r="T368" s="10">
        <f t="shared" si="50"/>
        <v>41761.69258101852</v>
      </c>
      <c r="U368">
        <f t="shared" si="51"/>
        <v>2014</v>
      </c>
      <c r="V368" s="11">
        <f t="shared" si="52"/>
        <v>41791.69258101852</v>
      </c>
      <c r="W368" s="15">
        <f t="shared" si="53"/>
        <v>30</v>
      </c>
    </row>
    <row r="369" spans="1:23" ht="43.2" x14ac:dyDescent="0.3">
      <c r="A369">
        <v>487</v>
      </c>
      <c r="B369" s="3" t="s">
        <v>488</v>
      </c>
      <c r="C369" s="3" t="s">
        <v>4597</v>
      </c>
      <c r="D369">
        <v>50000</v>
      </c>
      <c r="E369">
        <v>0</v>
      </c>
      <c r="F369" t="s">
        <v>8221</v>
      </c>
      <c r="G369" t="s">
        <v>8229</v>
      </c>
      <c r="H369" t="s">
        <v>8251</v>
      </c>
      <c r="I369">
        <v>1482678994</v>
      </c>
      <c r="J369">
        <v>1477491394</v>
      </c>
      <c r="K369" t="b">
        <v>0</v>
      </c>
      <c r="L369">
        <v>0</v>
      </c>
      <c r="M369" t="b">
        <v>0</v>
      </c>
      <c r="N369" t="s">
        <v>8270</v>
      </c>
      <c r="O369" s="5" t="e">
        <f t="shared" si="45"/>
        <v>#DIV/0!</v>
      </c>
      <c r="P369" s="7" t="e">
        <f t="shared" si="46"/>
        <v>#DIV/0!</v>
      </c>
      <c r="Q369" t="str">
        <f t="shared" si="47"/>
        <v>film &amp; video</v>
      </c>
      <c r="R369" t="str">
        <f t="shared" si="48"/>
        <v>animation</v>
      </c>
      <c r="S369" s="10">
        <f t="shared" si="49"/>
        <v>42729.386504629627</v>
      </c>
      <c r="T369" s="10">
        <f t="shared" si="50"/>
        <v>42669.344837962963</v>
      </c>
      <c r="U369">
        <f t="shared" si="51"/>
        <v>2016</v>
      </c>
      <c r="V369" s="11">
        <f t="shared" si="52"/>
        <v>42729.386504629627</v>
      </c>
      <c r="W369" s="15">
        <f t="shared" si="53"/>
        <v>60.041666666664241</v>
      </c>
    </row>
    <row r="370" spans="1:23" ht="43.2" x14ac:dyDescent="0.3">
      <c r="A370">
        <v>488</v>
      </c>
      <c r="B370" s="3" t="s">
        <v>489</v>
      </c>
      <c r="C370" s="3" t="s">
        <v>4598</v>
      </c>
      <c r="D370">
        <v>12000</v>
      </c>
      <c r="E370">
        <v>0</v>
      </c>
      <c r="F370" t="s">
        <v>8221</v>
      </c>
      <c r="G370" t="s">
        <v>8224</v>
      </c>
      <c r="H370" t="s">
        <v>8246</v>
      </c>
      <c r="I370">
        <v>1483924700</v>
      </c>
      <c r="J370">
        <v>1481332700</v>
      </c>
      <c r="K370" t="b">
        <v>0</v>
      </c>
      <c r="L370">
        <v>0</v>
      </c>
      <c r="M370" t="b">
        <v>0</v>
      </c>
      <c r="N370" t="s">
        <v>8270</v>
      </c>
      <c r="O370" s="5" t="e">
        <f t="shared" si="45"/>
        <v>#DIV/0!</v>
      </c>
      <c r="P370" s="7" t="e">
        <f t="shared" si="46"/>
        <v>#DIV/0!</v>
      </c>
      <c r="Q370" t="str">
        <f t="shared" si="47"/>
        <v>film &amp; video</v>
      </c>
      <c r="R370" t="str">
        <f t="shared" si="48"/>
        <v>animation</v>
      </c>
      <c r="S370" s="10">
        <f t="shared" si="49"/>
        <v>42743.804398148146</v>
      </c>
      <c r="T370" s="10">
        <f t="shared" si="50"/>
        <v>42713.804398148146</v>
      </c>
      <c r="U370">
        <f t="shared" si="51"/>
        <v>2017</v>
      </c>
      <c r="V370" s="11">
        <f t="shared" si="52"/>
        <v>42743.804398148146</v>
      </c>
      <c r="W370" s="15">
        <f t="shared" si="53"/>
        <v>30</v>
      </c>
    </row>
    <row r="371" spans="1:23" ht="43.2" x14ac:dyDescent="0.3">
      <c r="A371">
        <v>489</v>
      </c>
      <c r="B371" s="3" t="s">
        <v>490</v>
      </c>
      <c r="C371" s="3" t="s">
        <v>4599</v>
      </c>
      <c r="D371">
        <v>74997</v>
      </c>
      <c r="E371">
        <v>215</v>
      </c>
      <c r="F371" t="s">
        <v>8221</v>
      </c>
      <c r="G371" t="s">
        <v>8224</v>
      </c>
      <c r="H371" t="s">
        <v>8246</v>
      </c>
      <c r="I371">
        <v>1325763180</v>
      </c>
      <c r="J371">
        <v>1323084816</v>
      </c>
      <c r="K371" t="b">
        <v>0</v>
      </c>
      <c r="L371">
        <v>3</v>
      </c>
      <c r="M371" t="b">
        <v>0</v>
      </c>
      <c r="N371" t="s">
        <v>8270</v>
      </c>
      <c r="O371" s="5">
        <f t="shared" si="45"/>
        <v>348.82325581395349</v>
      </c>
      <c r="P371" s="7">
        <f t="shared" si="46"/>
        <v>71.666666666666671</v>
      </c>
      <c r="Q371" t="str">
        <f t="shared" si="47"/>
        <v>film &amp; video</v>
      </c>
      <c r="R371" t="str">
        <f t="shared" si="48"/>
        <v>animation</v>
      </c>
      <c r="S371" s="10">
        <f t="shared" si="49"/>
        <v>40913.231249999997</v>
      </c>
      <c r="T371" s="10">
        <f t="shared" si="50"/>
        <v>40882.231666666667</v>
      </c>
      <c r="U371">
        <f t="shared" si="51"/>
        <v>2012</v>
      </c>
      <c r="V371" s="11">
        <f t="shared" si="52"/>
        <v>40913.231249999997</v>
      </c>
      <c r="W371" s="15">
        <f t="shared" si="53"/>
        <v>30.99958333333052</v>
      </c>
    </row>
    <row r="372" spans="1:23" x14ac:dyDescent="0.3">
      <c r="A372">
        <v>490</v>
      </c>
      <c r="B372" s="3" t="s">
        <v>491</v>
      </c>
      <c r="C372" s="3" t="s">
        <v>4600</v>
      </c>
      <c r="D372">
        <v>1000</v>
      </c>
      <c r="E372">
        <v>0</v>
      </c>
      <c r="F372" t="s">
        <v>8221</v>
      </c>
      <c r="G372" t="s">
        <v>8224</v>
      </c>
      <c r="H372" t="s">
        <v>8246</v>
      </c>
      <c r="I372">
        <v>1345677285</v>
      </c>
      <c r="J372">
        <v>1343085285</v>
      </c>
      <c r="K372" t="b">
        <v>0</v>
      </c>
      <c r="L372">
        <v>0</v>
      </c>
      <c r="M372" t="b">
        <v>0</v>
      </c>
      <c r="N372" t="s">
        <v>8270</v>
      </c>
      <c r="O372" s="5" t="e">
        <f t="shared" si="45"/>
        <v>#DIV/0!</v>
      </c>
      <c r="P372" s="7" t="e">
        <f t="shared" si="46"/>
        <v>#DIV/0!</v>
      </c>
      <c r="Q372" t="str">
        <f t="shared" si="47"/>
        <v>film &amp; video</v>
      </c>
      <c r="R372" t="str">
        <f t="shared" si="48"/>
        <v>animation</v>
      </c>
      <c r="S372" s="10">
        <f t="shared" si="49"/>
        <v>41143.718576388892</v>
      </c>
      <c r="T372" s="10">
        <f t="shared" si="50"/>
        <v>41113.718576388892</v>
      </c>
      <c r="U372">
        <f t="shared" si="51"/>
        <v>2012</v>
      </c>
      <c r="V372" s="11">
        <f t="shared" si="52"/>
        <v>41143.718576388892</v>
      </c>
      <c r="W372" s="15">
        <f t="shared" si="53"/>
        <v>30</v>
      </c>
    </row>
    <row r="373" spans="1:23" ht="43.2" x14ac:dyDescent="0.3">
      <c r="A373">
        <v>491</v>
      </c>
      <c r="B373" s="3" t="s">
        <v>492</v>
      </c>
      <c r="C373" s="3" t="s">
        <v>4601</v>
      </c>
      <c r="D373">
        <v>10000</v>
      </c>
      <c r="E373">
        <v>0</v>
      </c>
      <c r="F373" t="s">
        <v>8221</v>
      </c>
      <c r="G373" t="s">
        <v>8224</v>
      </c>
      <c r="H373" t="s">
        <v>8246</v>
      </c>
      <c r="I373">
        <v>1453937699</v>
      </c>
      <c r="J373">
        <v>1451345699</v>
      </c>
      <c r="K373" t="b">
        <v>0</v>
      </c>
      <c r="L373">
        <v>0</v>
      </c>
      <c r="M373" t="b">
        <v>0</v>
      </c>
      <c r="N373" t="s">
        <v>8270</v>
      </c>
      <c r="O373" s="5" t="e">
        <f t="shared" si="45"/>
        <v>#DIV/0!</v>
      </c>
      <c r="P373" s="7" t="e">
        <f t="shared" si="46"/>
        <v>#DIV/0!</v>
      </c>
      <c r="Q373" t="str">
        <f t="shared" si="47"/>
        <v>film &amp; video</v>
      </c>
      <c r="R373" t="str">
        <f t="shared" si="48"/>
        <v>animation</v>
      </c>
      <c r="S373" s="10">
        <f t="shared" si="49"/>
        <v>42396.732627314821</v>
      </c>
      <c r="T373" s="10">
        <f t="shared" si="50"/>
        <v>42366.732627314821</v>
      </c>
      <c r="U373">
        <f t="shared" si="51"/>
        <v>2016</v>
      </c>
      <c r="V373" s="11">
        <f t="shared" si="52"/>
        <v>42396.732627314821</v>
      </c>
      <c r="W373" s="15">
        <f t="shared" si="53"/>
        <v>30</v>
      </c>
    </row>
    <row r="374" spans="1:23" ht="43.2" x14ac:dyDescent="0.3">
      <c r="A374">
        <v>492</v>
      </c>
      <c r="B374" s="3" t="s">
        <v>493</v>
      </c>
      <c r="C374" s="3" t="s">
        <v>4602</v>
      </c>
      <c r="D374">
        <v>10000000</v>
      </c>
      <c r="E374">
        <v>0</v>
      </c>
      <c r="F374" t="s">
        <v>8221</v>
      </c>
      <c r="G374" t="s">
        <v>8235</v>
      </c>
      <c r="H374" t="s">
        <v>8255</v>
      </c>
      <c r="I374">
        <v>1476319830</v>
      </c>
      <c r="J374">
        <v>1471135830</v>
      </c>
      <c r="K374" t="b">
        <v>0</v>
      </c>
      <c r="L374">
        <v>0</v>
      </c>
      <c r="M374" t="b">
        <v>0</v>
      </c>
      <c r="N374" t="s">
        <v>8270</v>
      </c>
      <c r="O374" s="5" t="e">
        <f t="shared" si="45"/>
        <v>#DIV/0!</v>
      </c>
      <c r="P374" s="7" t="e">
        <f t="shared" si="46"/>
        <v>#DIV/0!</v>
      </c>
      <c r="Q374" t="str">
        <f t="shared" si="47"/>
        <v>film &amp; video</v>
      </c>
      <c r="R374" t="str">
        <f t="shared" si="48"/>
        <v>animation</v>
      </c>
      <c r="S374" s="10">
        <f t="shared" si="49"/>
        <v>42655.78506944445</v>
      </c>
      <c r="T374" s="10">
        <f t="shared" si="50"/>
        <v>42595.78506944445</v>
      </c>
      <c r="U374">
        <f t="shared" si="51"/>
        <v>2016</v>
      </c>
      <c r="V374" s="11">
        <f t="shared" si="52"/>
        <v>42655.78506944445</v>
      </c>
      <c r="W374" s="15">
        <f t="shared" si="53"/>
        <v>60</v>
      </c>
    </row>
    <row r="375" spans="1:23" ht="43.2" x14ac:dyDescent="0.3">
      <c r="A375">
        <v>493</v>
      </c>
      <c r="B375" s="3" t="s">
        <v>494</v>
      </c>
      <c r="C375" s="3" t="s">
        <v>4603</v>
      </c>
      <c r="D375">
        <v>30000</v>
      </c>
      <c r="E375">
        <v>0</v>
      </c>
      <c r="F375" t="s">
        <v>8221</v>
      </c>
      <c r="G375" t="s">
        <v>8225</v>
      </c>
      <c r="H375" t="s">
        <v>8247</v>
      </c>
      <c r="I375">
        <v>1432142738</v>
      </c>
      <c r="J375">
        <v>1429550738</v>
      </c>
      <c r="K375" t="b">
        <v>0</v>
      </c>
      <c r="L375">
        <v>0</v>
      </c>
      <c r="M375" t="b">
        <v>0</v>
      </c>
      <c r="N375" t="s">
        <v>8270</v>
      </c>
      <c r="O375" s="5" t="e">
        <f t="shared" si="45"/>
        <v>#DIV/0!</v>
      </c>
      <c r="P375" s="7" t="e">
        <f t="shared" si="46"/>
        <v>#DIV/0!</v>
      </c>
      <c r="Q375" t="str">
        <f t="shared" si="47"/>
        <v>film &amp; video</v>
      </c>
      <c r="R375" t="str">
        <f t="shared" si="48"/>
        <v>animation</v>
      </c>
      <c r="S375" s="10">
        <f t="shared" si="49"/>
        <v>42144.476134259254</v>
      </c>
      <c r="T375" s="10">
        <f t="shared" si="50"/>
        <v>42114.476134259254</v>
      </c>
      <c r="U375">
        <f t="shared" si="51"/>
        <v>2015</v>
      </c>
      <c r="V375" s="11">
        <f t="shared" si="52"/>
        <v>42144.476134259254</v>
      </c>
      <c r="W375" s="15">
        <f t="shared" si="53"/>
        <v>30</v>
      </c>
    </row>
    <row r="376" spans="1:23" ht="43.2" x14ac:dyDescent="0.3">
      <c r="A376">
        <v>494</v>
      </c>
      <c r="B376" s="3" t="s">
        <v>495</v>
      </c>
      <c r="C376" s="3" t="s">
        <v>4604</v>
      </c>
      <c r="D376">
        <v>20000</v>
      </c>
      <c r="E376">
        <v>31</v>
      </c>
      <c r="F376" t="s">
        <v>8221</v>
      </c>
      <c r="G376" t="s">
        <v>8224</v>
      </c>
      <c r="H376" t="s">
        <v>8246</v>
      </c>
      <c r="I376">
        <v>1404356400</v>
      </c>
      <c r="J376">
        <v>1402343765</v>
      </c>
      <c r="K376" t="b">
        <v>0</v>
      </c>
      <c r="L376">
        <v>3</v>
      </c>
      <c r="M376" t="b">
        <v>0</v>
      </c>
      <c r="N376" t="s">
        <v>8270</v>
      </c>
      <c r="O376" s="5">
        <f t="shared" si="45"/>
        <v>645.16129032258061</v>
      </c>
      <c r="P376" s="7">
        <f t="shared" si="46"/>
        <v>10.333333333333334</v>
      </c>
      <c r="Q376" t="str">
        <f t="shared" si="47"/>
        <v>film &amp; video</v>
      </c>
      <c r="R376" t="str">
        <f t="shared" si="48"/>
        <v>animation</v>
      </c>
      <c r="S376" s="10">
        <f t="shared" si="49"/>
        <v>41822.875</v>
      </c>
      <c r="T376" s="10">
        <f t="shared" si="50"/>
        <v>41799.580613425926</v>
      </c>
      <c r="U376">
        <f t="shared" si="51"/>
        <v>2014</v>
      </c>
      <c r="V376" s="11">
        <f t="shared" si="52"/>
        <v>41822.875</v>
      </c>
      <c r="W376" s="15">
        <f t="shared" si="53"/>
        <v>23.294386574074451</v>
      </c>
    </row>
    <row r="377" spans="1:23" ht="43.2" x14ac:dyDescent="0.3">
      <c r="A377">
        <v>495</v>
      </c>
      <c r="B377" s="3" t="s">
        <v>496</v>
      </c>
      <c r="C377" s="3" t="s">
        <v>4605</v>
      </c>
      <c r="D377">
        <v>7000</v>
      </c>
      <c r="E377">
        <v>0</v>
      </c>
      <c r="F377" t="s">
        <v>8221</v>
      </c>
      <c r="G377" t="s">
        <v>8224</v>
      </c>
      <c r="H377" t="s">
        <v>8246</v>
      </c>
      <c r="I377">
        <v>1437076305</v>
      </c>
      <c r="J377">
        <v>1434484305</v>
      </c>
      <c r="K377" t="b">
        <v>0</v>
      </c>
      <c r="L377">
        <v>0</v>
      </c>
      <c r="M377" t="b">
        <v>0</v>
      </c>
      <c r="N377" t="s">
        <v>8270</v>
      </c>
      <c r="O377" s="5" t="e">
        <f t="shared" si="45"/>
        <v>#DIV/0!</v>
      </c>
      <c r="P377" s="7" t="e">
        <f t="shared" si="46"/>
        <v>#DIV/0!</v>
      </c>
      <c r="Q377" t="str">
        <f t="shared" si="47"/>
        <v>film &amp; video</v>
      </c>
      <c r="R377" t="str">
        <f t="shared" si="48"/>
        <v>animation</v>
      </c>
      <c r="S377" s="10">
        <f t="shared" si="49"/>
        <v>42201.577604166669</v>
      </c>
      <c r="T377" s="10">
        <f t="shared" si="50"/>
        <v>42171.577604166669</v>
      </c>
      <c r="U377">
        <f t="shared" si="51"/>
        <v>2015</v>
      </c>
      <c r="V377" s="11">
        <f t="shared" si="52"/>
        <v>42201.577604166669</v>
      </c>
      <c r="W377" s="15">
        <f t="shared" si="53"/>
        <v>30</v>
      </c>
    </row>
    <row r="378" spans="1:23" ht="28.8" x14ac:dyDescent="0.3">
      <c r="A378">
        <v>496</v>
      </c>
      <c r="B378" s="3" t="s">
        <v>497</v>
      </c>
      <c r="C378" s="3" t="s">
        <v>4606</v>
      </c>
      <c r="D378">
        <v>60000</v>
      </c>
      <c r="E378">
        <v>1</v>
      </c>
      <c r="F378" t="s">
        <v>8221</v>
      </c>
      <c r="G378" t="s">
        <v>8224</v>
      </c>
      <c r="H378" t="s">
        <v>8246</v>
      </c>
      <c r="I378">
        <v>1392070874</v>
      </c>
      <c r="J378">
        <v>1386886874</v>
      </c>
      <c r="K378" t="b">
        <v>0</v>
      </c>
      <c r="L378">
        <v>1</v>
      </c>
      <c r="M378" t="b">
        <v>0</v>
      </c>
      <c r="N378" t="s">
        <v>8270</v>
      </c>
      <c r="O378" s="5">
        <f t="shared" si="45"/>
        <v>60000</v>
      </c>
      <c r="P378" s="7">
        <f t="shared" si="46"/>
        <v>1</v>
      </c>
      <c r="Q378" t="str">
        <f t="shared" si="47"/>
        <v>film &amp; video</v>
      </c>
      <c r="R378" t="str">
        <f t="shared" si="48"/>
        <v>animation</v>
      </c>
      <c r="S378" s="10">
        <f t="shared" si="49"/>
        <v>41680.68141203704</v>
      </c>
      <c r="T378" s="10">
        <f t="shared" si="50"/>
        <v>41620.68141203704</v>
      </c>
      <c r="U378">
        <f t="shared" si="51"/>
        <v>2014</v>
      </c>
      <c r="V378" s="11">
        <f t="shared" si="52"/>
        <v>41680.68141203704</v>
      </c>
      <c r="W378" s="15">
        <f t="shared" si="53"/>
        <v>60</v>
      </c>
    </row>
    <row r="379" spans="1:23" x14ac:dyDescent="0.3">
      <c r="A379">
        <v>497</v>
      </c>
      <c r="B379" s="3" t="s">
        <v>498</v>
      </c>
      <c r="C379" s="3" t="s">
        <v>4607</v>
      </c>
      <c r="D379">
        <v>4480</v>
      </c>
      <c r="E379">
        <v>30</v>
      </c>
      <c r="F379" t="s">
        <v>8221</v>
      </c>
      <c r="G379" t="s">
        <v>8224</v>
      </c>
      <c r="H379" t="s">
        <v>8246</v>
      </c>
      <c r="I379">
        <v>1419483600</v>
      </c>
      <c r="J379">
        <v>1414889665</v>
      </c>
      <c r="K379" t="b">
        <v>0</v>
      </c>
      <c r="L379">
        <v>3</v>
      </c>
      <c r="M379" t="b">
        <v>0</v>
      </c>
      <c r="N379" t="s">
        <v>8270</v>
      </c>
      <c r="O379" s="5">
        <f t="shared" si="45"/>
        <v>149.33333333333334</v>
      </c>
      <c r="P379" s="7">
        <f t="shared" si="46"/>
        <v>10</v>
      </c>
      <c r="Q379" t="str">
        <f t="shared" si="47"/>
        <v>film &amp; video</v>
      </c>
      <c r="R379" t="str">
        <f t="shared" si="48"/>
        <v>animation</v>
      </c>
      <c r="S379" s="10">
        <f t="shared" si="49"/>
        <v>41997.958333333328</v>
      </c>
      <c r="T379" s="10">
        <f t="shared" si="50"/>
        <v>41944.787789351853</v>
      </c>
      <c r="U379">
        <f t="shared" si="51"/>
        <v>2014</v>
      </c>
      <c r="V379" s="11">
        <f t="shared" si="52"/>
        <v>41997.958333333328</v>
      </c>
      <c r="W379" s="15">
        <f t="shared" si="53"/>
        <v>53.17054398147593</v>
      </c>
    </row>
    <row r="380" spans="1:23" ht="43.2" x14ac:dyDescent="0.3">
      <c r="A380">
        <v>498</v>
      </c>
      <c r="B380" s="3" t="s">
        <v>499</v>
      </c>
      <c r="C380" s="3" t="s">
        <v>4608</v>
      </c>
      <c r="D380">
        <v>65108</v>
      </c>
      <c r="E380">
        <v>2994</v>
      </c>
      <c r="F380" t="s">
        <v>8221</v>
      </c>
      <c r="G380" t="s">
        <v>8224</v>
      </c>
      <c r="H380" t="s">
        <v>8246</v>
      </c>
      <c r="I380">
        <v>1324664249</v>
      </c>
      <c r="J380">
        <v>1321035449</v>
      </c>
      <c r="K380" t="b">
        <v>0</v>
      </c>
      <c r="L380">
        <v>22</v>
      </c>
      <c r="M380" t="b">
        <v>0</v>
      </c>
      <c r="N380" t="s">
        <v>8270</v>
      </c>
      <c r="O380" s="5">
        <f t="shared" si="45"/>
        <v>21.74615898463594</v>
      </c>
      <c r="P380" s="7">
        <f t="shared" si="46"/>
        <v>136.09090909090909</v>
      </c>
      <c r="Q380" t="str">
        <f t="shared" si="47"/>
        <v>film &amp; video</v>
      </c>
      <c r="R380" t="str">
        <f t="shared" si="48"/>
        <v>animation</v>
      </c>
      <c r="S380" s="10">
        <f t="shared" si="49"/>
        <v>40900.512141203704</v>
      </c>
      <c r="T380" s="10">
        <f t="shared" si="50"/>
        <v>40858.512141203704</v>
      </c>
      <c r="U380">
        <f t="shared" si="51"/>
        <v>2011</v>
      </c>
      <c r="V380" s="11">
        <f t="shared" si="52"/>
        <v>40900.512141203704</v>
      </c>
      <c r="W380" s="15">
        <f t="shared" si="53"/>
        <v>42</v>
      </c>
    </row>
    <row r="381" spans="1:23" ht="57.6" x14ac:dyDescent="0.3">
      <c r="A381">
        <v>499</v>
      </c>
      <c r="B381" s="3" t="s">
        <v>500</v>
      </c>
      <c r="C381" s="3" t="s">
        <v>4609</v>
      </c>
      <c r="D381">
        <v>20000</v>
      </c>
      <c r="E381">
        <v>1910</v>
      </c>
      <c r="F381" t="s">
        <v>8221</v>
      </c>
      <c r="G381" t="s">
        <v>8224</v>
      </c>
      <c r="H381" t="s">
        <v>8246</v>
      </c>
      <c r="I381">
        <v>1255381140</v>
      </c>
      <c r="J381">
        <v>1250630968</v>
      </c>
      <c r="K381" t="b">
        <v>0</v>
      </c>
      <c r="L381">
        <v>26</v>
      </c>
      <c r="M381" t="b">
        <v>0</v>
      </c>
      <c r="N381" t="s">
        <v>8270</v>
      </c>
      <c r="O381" s="5">
        <f t="shared" si="45"/>
        <v>10.471204188481675</v>
      </c>
      <c r="P381" s="7">
        <f t="shared" si="46"/>
        <v>73.461538461538467</v>
      </c>
      <c r="Q381" t="str">
        <f t="shared" si="47"/>
        <v>film &amp; video</v>
      </c>
      <c r="R381" t="str">
        <f t="shared" si="48"/>
        <v>animation</v>
      </c>
      <c r="S381" s="10">
        <f t="shared" si="49"/>
        <v>40098.624305555553</v>
      </c>
      <c r="T381" s="10">
        <f t="shared" si="50"/>
        <v>40043.645462962959</v>
      </c>
      <c r="U381">
        <f t="shared" si="51"/>
        <v>2009</v>
      </c>
      <c r="V381" s="11">
        <f t="shared" si="52"/>
        <v>40098.624305555553</v>
      </c>
      <c r="W381" s="15">
        <f t="shared" si="53"/>
        <v>54.978842592594447</v>
      </c>
    </row>
    <row r="382" spans="1:23" ht="57.6" x14ac:dyDescent="0.3">
      <c r="A382">
        <v>500</v>
      </c>
      <c r="B382" s="3" t="s">
        <v>501</v>
      </c>
      <c r="C382" s="3" t="s">
        <v>4610</v>
      </c>
      <c r="D382">
        <v>6500</v>
      </c>
      <c r="E382">
        <v>215</v>
      </c>
      <c r="F382" t="s">
        <v>8221</v>
      </c>
      <c r="G382" t="s">
        <v>8224</v>
      </c>
      <c r="H382" t="s">
        <v>8246</v>
      </c>
      <c r="I382">
        <v>1273356960</v>
      </c>
      <c r="J382">
        <v>1268255751</v>
      </c>
      <c r="K382" t="b">
        <v>0</v>
      </c>
      <c r="L382">
        <v>4</v>
      </c>
      <c r="M382" t="b">
        <v>0</v>
      </c>
      <c r="N382" t="s">
        <v>8270</v>
      </c>
      <c r="O382" s="5">
        <f t="shared" si="45"/>
        <v>30.232558139534884</v>
      </c>
      <c r="P382" s="7">
        <f t="shared" si="46"/>
        <v>53.75</v>
      </c>
      <c r="Q382" t="str">
        <f t="shared" si="47"/>
        <v>film &amp; video</v>
      </c>
      <c r="R382" t="str">
        <f t="shared" si="48"/>
        <v>animation</v>
      </c>
      <c r="S382" s="10">
        <f t="shared" si="49"/>
        <v>40306.677777777775</v>
      </c>
      <c r="T382" s="10">
        <f t="shared" si="50"/>
        <v>40247.636006944449</v>
      </c>
      <c r="U382">
        <f t="shared" si="51"/>
        <v>2010</v>
      </c>
      <c r="V382" s="11">
        <f t="shared" si="52"/>
        <v>40306.677777777775</v>
      </c>
      <c r="W382" s="15">
        <f t="shared" si="53"/>
        <v>59.041770833326154</v>
      </c>
    </row>
    <row r="383" spans="1:23" ht="43.2" x14ac:dyDescent="0.3">
      <c r="A383">
        <v>501</v>
      </c>
      <c r="B383" s="3" t="s">
        <v>502</v>
      </c>
      <c r="C383" s="3" t="s">
        <v>4611</v>
      </c>
      <c r="D383">
        <v>10000</v>
      </c>
      <c r="E383">
        <v>0</v>
      </c>
      <c r="F383" t="s">
        <v>8221</v>
      </c>
      <c r="G383" t="s">
        <v>8224</v>
      </c>
      <c r="H383" t="s">
        <v>8246</v>
      </c>
      <c r="I383">
        <v>1310189851</v>
      </c>
      <c r="J383">
        <v>1307597851</v>
      </c>
      <c r="K383" t="b">
        <v>0</v>
      </c>
      <c r="L383">
        <v>0</v>
      </c>
      <c r="M383" t="b">
        <v>0</v>
      </c>
      <c r="N383" t="s">
        <v>8270</v>
      </c>
      <c r="O383" s="5" t="e">
        <f t="shared" si="45"/>
        <v>#DIV/0!</v>
      </c>
      <c r="P383" s="7" t="e">
        <f t="shared" si="46"/>
        <v>#DIV/0!</v>
      </c>
      <c r="Q383" t="str">
        <f t="shared" si="47"/>
        <v>film &amp; video</v>
      </c>
      <c r="R383" t="str">
        <f t="shared" si="48"/>
        <v>animation</v>
      </c>
      <c r="S383" s="10">
        <f t="shared" si="49"/>
        <v>40732.984386574077</v>
      </c>
      <c r="T383" s="10">
        <f t="shared" si="50"/>
        <v>40702.984386574077</v>
      </c>
      <c r="U383">
        <f t="shared" si="51"/>
        <v>2011</v>
      </c>
      <c r="V383" s="11">
        <f t="shared" si="52"/>
        <v>40732.984386574077</v>
      </c>
      <c r="W383" s="15">
        <f t="shared" si="53"/>
        <v>30</v>
      </c>
    </row>
    <row r="384" spans="1:23" ht="57.6" x14ac:dyDescent="0.3">
      <c r="A384">
        <v>502</v>
      </c>
      <c r="B384" s="3" t="s">
        <v>503</v>
      </c>
      <c r="C384" s="3" t="s">
        <v>4612</v>
      </c>
      <c r="D384">
        <v>20000</v>
      </c>
      <c r="E384">
        <v>230</v>
      </c>
      <c r="F384" t="s">
        <v>8221</v>
      </c>
      <c r="G384" t="s">
        <v>8224</v>
      </c>
      <c r="H384" t="s">
        <v>8246</v>
      </c>
      <c r="I384">
        <v>1332073025</v>
      </c>
      <c r="J384">
        <v>1329484625</v>
      </c>
      <c r="K384" t="b">
        <v>0</v>
      </c>
      <c r="L384">
        <v>4</v>
      </c>
      <c r="M384" t="b">
        <v>0</v>
      </c>
      <c r="N384" t="s">
        <v>8270</v>
      </c>
      <c r="O384" s="5">
        <f t="shared" si="45"/>
        <v>86.956521739130437</v>
      </c>
      <c r="P384" s="7">
        <f t="shared" si="46"/>
        <v>57.5</v>
      </c>
      <c r="Q384" t="str">
        <f t="shared" si="47"/>
        <v>film &amp; video</v>
      </c>
      <c r="R384" t="str">
        <f t="shared" si="48"/>
        <v>animation</v>
      </c>
      <c r="S384" s="10">
        <f t="shared" si="49"/>
        <v>40986.261863425927</v>
      </c>
      <c r="T384" s="10">
        <f t="shared" si="50"/>
        <v>40956.303530092591</v>
      </c>
      <c r="U384">
        <f t="shared" si="51"/>
        <v>2012</v>
      </c>
      <c r="V384" s="11">
        <f t="shared" si="52"/>
        <v>40986.261863425927</v>
      </c>
      <c r="W384" s="15">
        <f t="shared" si="53"/>
        <v>29.958333333335759</v>
      </c>
    </row>
    <row r="385" spans="1:23" ht="43.2" x14ac:dyDescent="0.3">
      <c r="A385">
        <v>503</v>
      </c>
      <c r="B385" s="3" t="s">
        <v>504</v>
      </c>
      <c r="C385" s="3" t="s">
        <v>4613</v>
      </c>
      <c r="D385">
        <v>6500</v>
      </c>
      <c r="E385">
        <v>114</v>
      </c>
      <c r="F385" t="s">
        <v>8221</v>
      </c>
      <c r="G385" t="s">
        <v>8225</v>
      </c>
      <c r="H385" t="s">
        <v>8247</v>
      </c>
      <c r="I385">
        <v>1421498303</v>
      </c>
      <c r="J385">
        <v>1418906303</v>
      </c>
      <c r="K385" t="b">
        <v>0</v>
      </c>
      <c r="L385">
        <v>9</v>
      </c>
      <c r="M385" t="b">
        <v>0</v>
      </c>
      <c r="N385" t="s">
        <v>8270</v>
      </c>
      <c r="O385" s="5">
        <f t="shared" si="45"/>
        <v>57.017543859649123</v>
      </c>
      <c r="P385" s="7">
        <f t="shared" si="46"/>
        <v>12.666666666666666</v>
      </c>
      <c r="Q385" t="str">
        <f t="shared" si="47"/>
        <v>film &amp; video</v>
      </c>
      <c r="R385" t="str">
        <f t="shared" si="48"/>
        <v>animation</v>
      </c>
      <c r="S385" s="10">
        <f t="shared" si="49"/>
        <v>42021.276655092588</v>
      </c>
      <c r="T385" s="10">
        <f t="shared" si="50"/>
        <v>41991.276655092588</v>
      </c>
      <c r="U385">
        <f t="shared" si="51"/>
        <v>2015</v>
      </c>
      <c r="V385" s="11">
        <f t="shared" si="52"/>
        <v>42021.276655092588</v>
      </c>
      <c r="W385" s="15">
        <f t="shared" si="53"/>
        <v>30</v>
      </c>
    </row>
    <row r="386" spans="1:23" ht="43.2" x14ac:dyDescent="0.3">
      <c r="A386">
        <v>504</v>
      </c>
      <c r="B386" s="3" t="s">
        <v>505</v>
      </c>
      <c r="C386" s="3" t="s">
        <v>4614</v>
      </c>
      <c r="D386">
        <v>24500</v>
      </c>
      <c r="E386">
        <v>335</v>
      </c>
      <c r="F386" t="s">
        <v>8221</v>
      </c>
      <c r="G386" t="s">
        <v>8224</v>
      </c>
      <c r="H386" t="s">
        <v>8246</v>
      </c>
      <c r="I386">
        <v>1334097387</v>
      </c>
      <c r="J386">
        <v>1328916987</v>
      </c>
      <c r="K386" t="b">
        <v>0</v>
      </c>
      <c r="L386">
        <v>5</v>
      </c>
      <c r="M386" t="b">
        <v>0</v>
      </c>
      <c r="N386" t="s">
        <v>8270</v>
      </c>
      <c r="O386" s="5">
        <f t="shared" ref="O386:O449" si="54">$D386/$E386</f>
        <v>73.134328358208961</v>
      </c>
      <c r="P386" s="7">
        <f t="shared" ref="P386:P449" si="55">$E386/$L386</f>
        <v>67</v>
      </c>
      <c r="Q386" t="str">
        <f t="shared" ref="Q386:Q449" si="56">LEFT($N386,SEARCH("/",$N386,1)-1)</f>
        <v>film &amp; video</v>
      </c>
      <c r="R386" t="str">
        <f t="shared" ref="R386:R449" si="57">MID($N386,FIND("/",$N386)+1,256)</f>
        <v>animation</v>
      </c>
      <c r="S386" s="10">
        <f t="shared" ref="S386:S449" si="58">((($I386/60)/60)/24)+DATE(1970,1,1)+(-6/24)</f>
        <v>41009.691979166666</v>
      </c>
      <c r="T386" s="10">
        <f t="shared" ref="T386:T449" si="59">((($J386/60)/60)/24)+DATE(1970,1,1)+(-6/24)</f>
        <v>40949.73364583333</v>
      </c>
      <c r="U386">
        <f t="shared" ref="U386:U449" si="60">YEAR(S386)</f>
        <v>2012</v>
      </c>
      <c r="V386" s="11">
        <f t="shared" ref="V386:V449" si="61">S386</f>
        <v>41009.691979166666</v>
      </c>
      <c r="W386" s="15">
        <f t="shared" si="53"/>
        <v>59.958333333335759</v>
      </c>
    </row>
    <row r="387" spans="1:23" ht="43.2" x14ac:dyDescent="0.3">
      <c r="A387">
        <v>505</v>
      </c>
      <c r="B387" s="3" t="s">
        <v>506</v>
      </c>
      <c r="C387" s="3" t="s">
        <v>4615</v>
      </c>
      <c r="D387">
        <v>12000</v>
      </c>
      <c r="E387">
        <v>52</v>
      </c>
      <c r="F387" t="s">
        <v>8221</v>
      </c>
      <c r="G387" t="s">
        <v>8224</v>
      </c>
      <c r="H387" t="s">
        <v>8246</v>
      </c>
      <c r="I387">
        <v>1451010086</v>
      </c>
      <c r="J387">
        <v>1447122086</v>
      </c>
      <c r="K387" t="b">
        <v>0</v>
      </c>
      <c r="L387">
        <v>14</v>
      </c>
      <c r="M387" t="b">
        <v>0</v>
      </c>
      <c r="N387" t="s">
        <v>8270</v>
      </c>
      <c r="O387" s="5">
        <f t="shared" si="54"/>
        <v>230.76923076923077</v>
      </c>
      <c r="P387" s="7">
        <f t="shared" si="55"/>
        <v>3.7142857142857144</v>
      </c>
      <c r="Q387" t="str">
        <f t="shared" si="56"/>
        <v>film &amp; video</v>
      </c>
      <c r="R387" t="str">
        <f t="shared" si="57"/>
        <v>animation</v>
      </c>
      <c r="S387" s="10">
        <f t="shared" si="58"/>
        <v>42362.848217592589</v>
      </c>
      <c r="T387" s="10">
        <f t="shared" si="59"/>
        <v>42317.848217592589</v>
      </c>
      <c r="U387">
        <f t="shared" si="60"/>
        <v>2015</v>
      </c>
      <c r="V387" s="11">
        <f t="shared" si="61"/>
        <v>42362.848217592589</v>
      </c>
      <c r="W387" s="15">
        <f t="shared" ref="W387:W450" si="62">S387-T387</f>
        <v>45</v>
      </c>
    </row>
    <row r="388" spans="1:23" ht="43.2" x14ac:dyDescent="0.3">
      <c r="A388">
        <v>506</v>
      </c>
      <c r="B388" s="3" t="s">
        <v>507</v>
      </c>
      <c r="C388" s="3" t="s">
        <v>4616</v>
      </c>
      <c r="D388">
        <v>200000</v>
      </c>
      <c r="E388">
        <v>250</v>
      </c>
      <c r="F388" t="s">
        <v>8221</v>
      </c>
      <c r="G388" t="s">
        <v>8224</v>
      </c>
      <c r="H388" t="s">
        <v>8246</v>
      </c>
      <c r="I388">
        <v>1376140520</v>
      </c>
      <c r="J388">
        <v>1373548520</v>
      </c>
      <c r="K388" t="b">
        <v>0</v>
      </c>
      <c r="L388">
        <v>1</v>
      </c>
      <c r="M388" t="b">
        <v>0</v>
      </c>
      <c r="N388" t="s">
        <v>8270</v>
      </c>
      <c r="O388" s="5">
        <f t="shared" si="54"/>
        <v>800</v>
      </c>
      <c r="P388" s="7">
        <f t="shared" si="55"/>
        <v>250</v>
      </c>
      <c r="Q388" t="str">
        <f t="shared" si="56"/>
        <v>film &amp; video</v>
      </c>
      <c r="R388" t="str">
        <f t="shared" si="57"/>
        <v>animation</v>
      </c>
      <c r="S388" s="10">
        <f t="shared" si="58"/>
        <v>41496.302314814813</v>
      </c>
      <c r="T388" s="10">
        <f t="shared" si="59"/>
        <v>41466.302314814813</v>
      </c>
      <c r="U388">
        <f t="shared" si="60"/>
        <v>2013</v>
      </c>
      <c r="V388" s="11">
        <f t="shared" si="61"/>
        <v>41496.302314814813</v>
      </c>
      <c r="W388" s="15">
        <f t="shared" si="62"/>
        <v>30</v>
      </c>
    </row>
    <row r="389" spans="1:23" ht="43.2" x14ac:dyDescent="0.3">
      <c r="A389">
        <v>507</v>
      </c>
      <c r="B389" s="3" t="s">
        <v>508</v>
      </c>
      <c r="C389" s="3" t="s">
        <v>4617</v>
      </c>
      <c r="D389">
        <v>20000</v>
      </c>
      <c r="E389">
        <v>640</v>
      </c>
      <c r="F389" t="s">
        <v>8221</v>
      </c>
      <c r="G389" t="s">
        <v>8224</v>
      </c>
      <c r="H389" t="s">
        <v>8246</v>
      </c>
      <c r="I389">
        <v>1350687657</v>
      </c>
      <c r="J389">
        <v>1346799657</v>
      </c>
      <c r="K389" t="b">
        <v>0</v>
      </c>
      <c r="L389">
        <v>10</v>
      </c>
      <c r="M389" t="b">
        <v>0</v>
      </c>
      <c r="N389" t="s">
        <v>8270</v>
      </c>
      <c r="O389" s="5">
        <f t="shared" si="54"/>
        <v>31.25</v>
      </c>
      <c r="P389" s="7">
        <f t="shared" si="55"/>
        <v>64</v>
      </c>
      <c r="Q389" t="str">
        <f t="shared" si="56"/>
        <v>film &amp; video</v>
      </c>
      <c r="R389" t="str">
        <f t="shared" si="57"/>
        <v>animation</v>
      </c>
      <c r="S389" s="10">
        <f t="shared" si="58"/>
        <v>41201.708993055552</v>
      </c>
      <c r="T389" s="10">
        <f t="shared" si="59"/>
        <v>41156.708993055552</v>
      </c>
      <c r="U389">
        <f t="shared" si="60"/>
        <v>2012</v>
      </c>
      <c r="V389" s="11">
        <f t="shared" si="61"/>
        <v>41201.708993055552</v>
      </c>
      <c r="W389" s="15">
        <f t="shared" si="62"/>
        <v>45</v>
      </c>
    </row>
    <row r="390" spans="1:23" ht="57.6" x14ac:dyDescent="0.3">
      <c r="A390">
        <v>508</v>
      </c>
      <c r="B390" s="3" t="s">
        <v>509</v>
      </c>
      <c r="C390" s="3" t="s">
        <v>4618</v>
      </c>
      <c r="D390">
        <v>50000</v>
      </c>
      <c r="E390">
        <v>400</v>
      </c>
      <c r="F390" t="s">
        <v>8221</v>
      </c>
      <c r="G390" t="s">
        <v>8224</v>
      </c>
      <c r="H390" t="s">
        <v>8246</v>
      </c>
      <c r="I390">
        <v>1337955240</v>
      </c>
      <c r="J390">
        <v>1332808501</v>
      </c>
      <c r="K390" t="b">
        <v>0</v>
      </c>
      <c r="L390">
        <v>3</v>
      </c>
      <c r="M390" t="b">
        <v>0</v>
      </c>
      <c r="N390" t="s">
        <v>8270</v>
      </c>
      <c r="O390" s="5">
        <f t="shared" si="54"/>
        <v>125</v>
      </c>
      <c r="P390" s="7">
        <f t="shared" si="55"/>
        <v>133.33333333333334</v>
      </c>
      <c r="Q390" t="str">
        <f t="shared" si="56"/>
        <v>film &amp; video</v>
      </c>
      <c r="R390" t="str">
        <f t="shared" si="57"/>
        <v>animation</v>
      </c>
      <c r="S390" s="10">
        <f t="shared" si="58"/>
        <v>41054.343055555553</v>
      </c>
      <c r="T390" s="10">
        <f t="shared" si="59"/>
        <v>40994.774317129632</v>
      </c>
      <c r="U390">
        <f t="shared" si="60"/>
        <v>2012</v>
      </c>
      <c r="V390" s="11">
        <f t="shared" si="61"/>
        <v>41054.343055555553</v>
      </c>
      <c r="W390" s="15">
        <f t="shared" si="62"/>
        <v>59.568738425921765</v>
      </c>
    </row>
    <row r="391" spans="1:23" ht="43.2" x14ac:dyDescent="0.3">
      <c r="A391">
        <v>509</v>
      </c>
      <c r="B391" s="3" t="s">
        <v>510</v>
      </c>
      <c r="C391" s="3" t="s">
        <v>4619</v>
      </c>
      <c r="D391">
        <v>5000</v>
      </c>
      <c r="E391">
        <v>10</v>
      </c>
      <c r="F391" t="s">
        <v>8221</v>
      </c>
      <c r="G391" t="s">
        <v>8225</v>
      </c>
      <c r="H391" t="s">
        <v>8247</v>
      </c>
      <c r="I391">
        <v>1435504170</v>
      </c>
      <c r="J391">
        <v>1432912170</v>
      </c>
      <c r="K391" t="b">
        <v>0</v>
      </c>
      <c r="L391">
        <v>1</v>
      </c>
      <c r="M391" t="b">
        <v>0</v>
      </c>
      <c r="N391" t="s">
        <v>8270</v>
      </c>
      <c r="O391" s="5">
        <f t="shared" si="54"/>
        <v>500</v>
      </c>
      <c r="P391" s="7">
        <f t="shared" si="55"/>
        <v>10</v>
      </c>
      <c r="Q391" t="str">
        <f t="shared" si="56"/>
        <v>film &amp; video</v>
      </c>
      <c r="R391" t="str">
        <f t="shared" si="57"/>
        <v>animation</v>
      </c>
      <c r="S391" s="10">
        <f t="shared" si="58"/>
        <v>42183.381597222222</v>
      </c>
      <c r="T391" s="10">
        <f t="shared" si="59"/>
        <v>42153.381597222222</v>
      </c>
      <c r="U391">
        <f t="shared" si="60"/>
        <v>2015</v>
      </c>
      <c r="V391" s="11">
        <f t="shared" si="61"/>
        <v>42183.381597222222</v>
      </c>
      <c r="W391" s="15">
        <f t="shared" si="62"/>
        <v>30</v>
      </c>
    </row>
    <row r="392" spans="1:23" ht="43.2" x14ac:dyDescent="0.3">
      <c r="A392">
        <v>510</v>
      </c>
      <c r="B392" s="3" t="s">
        <v>511</v>
      </c>
      <c r="C392" s="3" t="s">
        <v>4620</v>
      </c>
      <c r="D392">
        <v>14000</v>
      </c>
      <c r="E392">
        <v>0</v>
      </c>
      <c r="F392" t="s">
        <v>8221</v>
      </c>
      <c r="G392" t="s">
        <v>8224</v>
      </c>
      <c r="H392" t="s">
        <v>8246</v>
      </c>
      <c r="I392">
        <v>1456805639</v>
      </c>
      <c r="J392">
        <v>1454213639</v>
      </c>
      <c r="K392" t="b">
        <v>0</v>
      </c>
      <c r="L392">
        <v>0</v>
      </c>
      <c r="M392" t="b">
        <v>0</v>
      </c>
      <c r="N392" t="s">
        <v>8270</v>
      </c>
      <c r="O392" s="5" t="e">
        <f t="shared" si="54"/>
        <v>#DIV/0!</v>
      </c>
      <c r="P392" s="7" t="e">
        <f t="shared" si="55"/>
        <v>#DIV/0!</v>
      </c>
      <c r="Q392" t="str">
        <f t="shared" si="56"/>
        <v>film &amp; video</v>
      </c>
      <c r="R392" t="str">
        <f t="shared" si="57"/>
        <v>animation</v>
      </c>
      <c r="S392" s="10">
        <f t="shared" si="58"/>
        <v>42429.926377314812</v>
      </c>
      <c r="T392" s="10">
        <f t="shared" si="59"/>
        <v>42399.926377314812</v>
      </c>
      <c r="U392">
        <f t="shared" si="60"/>
        <v>2016</v>
      </c>
      <c r="V392" s="11">
        <f t="shared" si="61"/>
        <v>42429.926377314812</v>
      </c>
      <c r="W392" s="15">
        <f t="shared" si="62"/>
        <v>30</v>
      </c>
    </row>
    <row r="393" spans="1:23" ht="43.2" x14ac:dyDescent="0.3">
      <c r="A393">
        <v>511</v>
      </c>
      <c r="B393" s="3" t="s">
        <v>512</v>
      </c>
      <c r="C393" s="3" t="s">
        <v>4621</v>
      </c>
      <c r="D393">
        <v>5000</v>
      </c>
      <c r="E393">
        <v>150</v>
      </c>
      <c r="F393" t="s">
        <v>8221</v>
      </c>
      <c r="G393" t="s">
        <v>8224</v>
      </c>
      <c r="H393" t="s">
        <v>8246</v>
      </c>
      <c r="I393">
        <v>1365228982</v>
      </c>
      <c r="J393">
        <v>1362640582</v>
      </c>
      <c r="K393" t="b">
        <v>0</v>
      </c>
      <c r="L393">
        <v>5</v>
      </c>
      <c r="M393" t="b">
        <v>0</v>
      </c>
      <c r="N393" t="s">
        <v>8270</v>
      </c>
      <c r="O393" s="5">
        <f t="shared" si="54"/>
        <v>33.333333333333336</v>
      </c>
      <c r="P393" s="7">
        <f t="shared" si="55"/>
        <v>30</v>
      </c>
      <c r="Q393" t="str">
        <f t="shared" si="56"/>
        <v>film &amp; video</v>
      </c>
      <c r="R393" t="str">
        <f t="shared" si="57"/>
        <v>animation</v>
      </c>
      <c r="S393" s="10">
        <f t="shared" si="58"/>
        <v>41370.011365740742</v>
      </c>
      <c r="T393" s="10">
        <f t="shared" si="59"/>
        <v>41340.053032407406</v>
      </c>
      <c r="U393">
        <f t="shared" si="60"/>
        <v>2013</v>
      </c>
      <c r="V393" s="11">
        <f t="shared" si="61"/>
        <v>41370.011365740742</v>
      </c>
      <c r="W393" s="15">
        <f t="shared" si="62"/>
        <v>29.958333333335759</v>
      </c>
    </row>
    <row r="394" spans="1:23" ht="43.2" x14ac:dyDescent="0.3">
      <c r="A394">
        <v>512</v>
      </c>
      <c r="B394" s="3" t="s">
        <v>513</v>
      </c>
      <c r="C394" s="3" t="s">
        <v>4622</v>
      </c>
      <c r="D394">
        <v>8000</v>
      </c>
      <c r="E394">
        <v>11</v>
      </c>
      <c r="F394" t="s">
        <v>8221</v>
      </c>
      <c r="G394" t="s">
        <v>8224</v>
      </c>
      <c r="H394" t="s">
        <v>8246</v>
      </c>
      <c r="I394">
        <v>1479667727</v>
      </c>
      <c r="J394">
        <v>1475776127</v>
      </c>
      <c r="K394" t="b">
        <v>0</v>
      </c>
      <c r="L394">
        <v>2</v>
      </c>
      <c r="M394" t="b">
        <v>0</v>
      </c>
      <c r="N394" t="s">
        <v>8270</v>
      </c>
      <c r="O394" s="5">
        <f t="shared" si="54"/>
        <v>727.27272727272725</v>
      </c>
      <c r="P394" s="7">
        <f t="shared" si="55"/>
        <v>5.5</v>
      </c>
      <c r="Q394" t="str">
        <f t="shared" si="56"/>
        <v>film &amp; video</v>
      </c>
      <c r="R394" t="str">
        <f t="shared" si="57"/>
        <v>animation</v>
      </c>
      <c r="S394" s="10">
        <f t="shared" si="58"/>
        <v>42694.533877314811</v>
      </c>
      <c r="T394" s="10">
        <f t="shared" si="59"/>
        <v>42649.492210648154</v>
      </c>
      <c r="U394">
        <f t="shared" si="60"/>
        <v>2016</v>
      </c>
      <c r="V394" s="11">
        <f t="shared" si="61"/>
        <v>42694.533877314811</v>
      </c>
      <c r="W394" s="15">
        <f t="shared" si="62"/>
        <v>45.041666666656965</v>
      </c>
    </row>
    <row r="395" spans="1:23" ht="28.8" x14ac:dyDescent="0.3">
      <c r="A395">
        <v>513</v>
      </c>
      <c r="B395" s="3" t="s">
        <v>514</v>
      </c>
      <c r="C395" s="3" t="s">
        <v>4623</v>
      </c>
      <c r="D395">
        <v>50000</v>
      </c>
      <c r="E395">
        <v>6962</v>
      </c>
      <c r="F395" t="s">
        <v>8221</v>
      </c>
      <c r="G395" t="s">
        <v>8224</v>
      </c>
      <c r="H395" t="s">
        <v>8246</v>
      </c>
      <c r="I395">
        <v>1471244400</v>
      </c>
      <c r="J395">
        <v>1467387705</v>
      </c>
      <c r="K395" t="b">
        <v>0</v>
      </c>
      <c r="L395">
        <v>68</v>
      </c>
      <c r="M395" t="b">
        <v>0</v>
      </c>
      <c r="N395" t="s">
        <v>8270</v>
      </c>
      <c r="O395" s="5">
        <f t="shared" si="54"/>
        <v>7.181844297615628</v>
      </c>
      <c r="P395" s="7">
        <f t="shared" si="55"/>
        <v>102.38235294117646</v>
      </c>
      <c r="Q395" t="str">
        <f t="shared" si="56"/>
        <v>film &amp; video</v>
      </c>
      <c r="R395" t="str">
        <f t="shared" si="57"/>
        <v>animation</v>
      </c>
      <c r="S395" s="10">
        <f t="shared" si="58"/>
        <v>42597.041666666672</v>
      </c>
      <c r="T395" s="10">
        <f t="shared" si="59"/>
        <v>42552.403993055559</v>
      </c>
      <c r="U395">
        <f t="shared" si="60"/>
        <v>2016</v>
      </c>
      <c r="V395" s="11">
        <f t="shared" si="61"/>
        <v>42597.041666666672</v>
      </c>
      <c r="W395" s="15">
        <f t="shared" si="62"/>
        <v>44.637673611112405</v>
      </c>
    </row>
    <row r="396" spans="1:23" ht="43.2" x14ac:dyDescent="0.3">
      <c r="A396">
        <v>514</v>
      </c>
      <c r="B396" s="3" t="s">
        <v>515</v>
      </c>
      <c r="C396" s="3" t="s">
        <v>4624</v>
      </c>
      <c r="D396">
        <v>1500</v>
      </c>
      <c r="E396">
        <v>50</v>
      </c>
      <c r="F396" t="s">
        <v>8221</v>
      </c>
      <c r="G396" t="s">
        <v>8229</v>
      </c>
      <c r="H396" t="s">
        <v>8251</v>
      </c>
      <c r="I396">
        <v>1407595447</v>
      </c>
      <c r="J396">
        <v>1405003447</v>
      </c>
      <c r="K396" t="b">
        <v>0</v>
      </c>
      <c r="L396">
        <v>3</v>
      </c>
      <c r="M396" t="b">
        <v>0</v>
      </c>
      <c r="N396" t="s">
        <v>8270</v>
      </c>
      <c r="O396" s="5">
        <f t="shared" si="54"/>
        <v>30</v>
      </c>
      <c r="P396" s="7">
        <f t="shared" si="55"/>
        <v>16.666666666666668</v>
      </c>
      <c r="Q396" t="str">
        <f t="shared" si="56"/>
        <v>film &amp; video</v>
      </c>
      <c r="R396" t="str">
        <f t="shared" si="57"/>
        <v>animation</v>
      </c>
      <c r="S396" s="10">
        <f t="shared" si="58"/>
        <v>41860.363969907405</v>
      </c>
      <c r="T396" s="10">
        <f t="shared" si="59"/>
        <v>41830.363969907405</v>
      </c>
      <c r="U396">
        <f t="shared" si="60"/>
        <v>2014</v>
      </c>
      <c r="V396" s="11">
        <f t="shared" si="61"/>
        <v>41860.363969907405</v>
      </c>
      <c r="W396" s="15">
        <f t="shared" si="62"/>
        <v>30</v>
      </c>
    </row>
    <row r="397" spans="1:23" ht="43.2" x14ac:dyDescent="0.3">
      <c r="A397">
        <v>515</v>
      </c>
      <c r="B397" s="3" t="s">
        <v>516</v>
      </c>
      <c r="C397" s="3" t="s">
        <v>4625</v>
      </c>
      <c r="D397">
        <v>97000</v>
      </c>
      <c r="E397">
        <v>24651</v>
      </c>
      <c r="F397" t="s">
        <v>8221</v>
      </c>
      <c r="G397" t="s">
        <v>8224</v>
      </c>
      <c r="H397" t="s">
        <v>8246</v>
      </c>
      <c r="I397">
        <v>1451389601</v>
      </c>
      <c r="J397">
        <v>1447933601</v>
      </c>
      <c r="K397" t="b">
        <v>0</v>
      </c>
      <c r="L397">
        <v>34</v>
      </c>
      <c r="M397" t="b">
        <v>0</v>
      </c>
      <c r="N397" t="s">
        <v>8270</v>
      </c>
      <c r="O397" s="5">
        <f t="shared" si="54"/>
        <v>3.9349316457750194</v>
      </c>
      <c r="P397" s="7">
        <f t="shared" si="55"/>
        <v>725.02941176470586</v>
      </c>
      <c r="Q397" t="str">
        <f t="shared" si="56"/>
        <v>film &amp; video</v>
      </c>
      <c r="R397" t="str">
        <f t="shared" si="57"/>
        <v>animation</v>
      </c>
      <c r="S397" s="10">
        <f t="shared" si="58"/>
        <v>42367.240752314814</v>
      </c>
      <c r="T397" s="10">
        <f t="shared" si="59"/>
        <v>42327.240752314814</v>
      </c>
      <c r="U397">
        <f t="shared" si="60"/>
        <v>2015</v>
      </c>
      <c r="V397" s="11">
        <f t="shared" si="61"/>
        <v>42367.240752314814</v>
      </c>
      <c r="W397" s="15">
        <f t="shared" si="62"/>
        <v>40</v>
      </c>
    </row>
    <row r="398" spans="1:23" ht="28.8" x14ac:dyDescent="0.3">
      <c r="A398">
        <v>516</v>
      </c>
      <c r="B398" s="3" t="s">
        <v>517</v>
      </c>
      <c r="C398" s="3" t="s">
        <v>4626</v>
      </c>
      <c r="D398">
        <v>5000</v>
      </c>
      <c r="E398">
        <v>0</v>
      </c>
      <c r="F398" t="s">
        <v>8221</v>
      </c>
      <c r="G398" t="s">
        <v>8225</v>
      </c>
      <c r="H398" t="s">
        <v>8247</v>
      </c>
      <c r="I398">
        <v>1432752080</v>
      </c>
      <c r="J398">
        <v>1427568080</v>
      </c>
      <c r="K398" t="b">
        <v>0</v>
      </c>
      <c r="L398">
        <v>0</v>
      </c>
      <c r="M398" t="b">
        <v>0</v>
      </c>
      <c r="N398" t="s">
        <v>8270</v>
      </c>
      <c r="O398" s="5" t="e">
        <f t="shared" si="54"/>
        <v>#DIV/0!</v>
      </c>
      <c r="P398" s="7" t="e">
        <f t="shared" si="55"/>
        <v>#DIV/0!</v>
      </c>
      <c r="Q398" t="str">
        <f t="shared" si="56"/>
        <v>film &amp; video</v>
      </c>
      <c r="R398" t="str">
        <f t="shared" si="57"/>
        <v>animation</v>
      </c>
      <c r="S398" s="10">
        <f t="shared" si="58"/>
        <v>42151.528703703705</v>
      </c>
      <c r="T398" s="10">
        <f t="shared" si="59"/>
        <v>42091.528703703705</v>
      </c>
      <c r="U398">
        <f t="shared" si="60"/>
        <v>2015</v>
      </c>
      <c r="V398" s="11">
        <f t="shared" si="61"/>
        <v>42151.528703703705</v>
      </c>
      <c r="W398" s="15">
        <f t="shared" si="62"/>
        <v>60</v>
      </c>
    </row>
    <row r="399" spans="1:23" ht="43.2" x14ac:dyDescent="0.3">
      <c r="A399">
        <v>517</v>
      </c>
      <c r="B399" s="3" t="s">
        <v>518</v>
      </c>
      <c r="C399" s="3" t="s">
        <v>4627</v>
      </c>
      <c r="D399">
        <v>15000</v>
      </c>
      <c r="E399">
        <v>205</v>
      </c>
      <c r="F399" t="s">
        <v>8221</v>
      </c>
      <c r="G399" t="s">
        <v>8224</v>
      </c>
      <c r="H399" t="s">
        <v>8246</v>
      </c>
      <c r="I399">
        <v>1486046761</v>
      </c>
      <c r="J399">
        <v>1483454761</v>
      </c>
      <c r="K399" t="b">
        <v>0</v>
      </c>
      <c r="L399">
        <v>3</v>
      </c>
      <c r="M399" t="b">
        <v>0</v>
      </c>
      <c r="N399" t="s">
        <v>8270</v>
      </c>
      <c r="O399" s="5">
        <f t="shared" si="54"/>
        <v>73.170731707317074</v>
      </c>
      <c r="P399" s="7">
        <f t="shared" si="55"/>
        <v>68.333333333333329</v>
      </c>
      <c r="Q399" t="str">
        <f t="shared" si="56"/>
        <v>film &amp; video</v>
      </c>
      <c r="R399" t="str">
        <f t="shared" si="57"/>
        <v>animation</v>
      </c>
      <c r="S399" s="10">
        <f t="shared" si="58"/>
        <v>42768.365289351852</v>
      </c>
      <c r="T399" s="10">
        <f t="shared" si="59"/>
        <v>42738.365289351852</v>
      </c>
      <c r="U399">
        <f t="shared" si="60"/>
        <v>2017</v>
      </c>
      <c r="V399" s="11">
        <f t="shared" si="61"/>
        <v>42768.365289351852</v>
      </c>
      <c r="W399" s="15">
        <f t="shared" si="62"/>
        <v>30</v>
      </c>
    </row>
    <row r="400" spans="1:23" ht="43.2" x14ac:dyDescent="0.3">
      <c r="A400">
        <v>518</v>
      </c>
      <c r="B400" s="3" t="s">
        <v>519</v>
      </c>
      <c r="C400" s="3" t="s">
        <v>4628</v>
      </c>
      <c r="D400">
        <v>7175</v>
      </c>
      <c r="E400">
        <v>0</v>
      </c>
      <c r="F400" t="s">
        <v>8221</v>
      </c>
      <c r="G400" t="s">
        <v>8224</v>
      </c>
      <c r="H400" t="s">
        <v>8246</v>
      </c>
      <c r="I400">
        <v>1441550760</v>
      </c>
      <c r="J400">
        <v>1438958824</v>
      </c>
      <c r="K400" t="b">
        <v>0</v>
      </c>
      <c r="L400">
        <v>0</v>
      </c>
      <c r="M400" t="b">
        <v>0</v>
      </c>
      <c r="N400" t="s">
        <v>8270</v>
      </c>
      <c r="O400" s="5" t="e">
        <f t="shared" si="54"/>
        <v>#DIV/0!</v>
      </c>
      <c r="P400" s="7" t="e">
        <f t="shared" si="55"/>
        <v>#DIV/0!</v>
      </c>
      <c r="Q400" t="str">
        <f t="shared" si="56"/>
        <v>film &amp; video</v>
      </c>
      <c r="R400" t="str">
        <f t="shared" si="57"/>
        <v>animation</v>
      </c>
      <c r="S400" s="10">
        <f t="shared" si="58"/>
        <v>42253.365277777775</v>
      </c>
      <c r="T400" s="10">
        <f t="shared" si="59"/>
        <v>42223.366018518514</v>
      </c>
      <c r="U400">
        <f t="shared" si="60"/>
        <v>2015</v>
      </c>
      <c r="V400" s="11">
        <f t="shared" si="61"/>
        <v>42253.365277777775</v>
      </c>
      <c r="W400" s="15">
        <f t="shared" si="62"/>
        <v>29.999259259260725</v>
      </c>
    </row>
    <row r="401" spans="1:23" ht="43.2" x14ac:dyDescent="0.3">
      <c r="A401">
        <v>519</v>
      </c>
      <c r="B401" s="3" t="s">
        <v>520</v>
      </c>
      <c r="C401" s="3" t="s">
        <v>4629</v>
      </c>
      <c r="D401">
        <v>12001</v>
      </c>
      <c r="E401">
        <v>2746</v>
      </c>
      <c r="F401" t="s">
        <v>8221</v>
      </c>
      <c r="G401" t="s">
        <v>8224</v>
      </c>
      <c r="H401" t="s">
        <v>8246</v>
      </c>
      <c r="I401">
        <v>1354699421</v>
      </c>
      <c r="J401">
        <v>1352107421</v>
      </c>
      <c r="K401" t="b">
        <v>0</v>
      </c>
      <c r="L401">
        <v>70</v>
      </c>
      <c r="M401" t="b">
        <v>0</v>
      </c>
      <c r="N401" t="s">
        <v>8270</v>
      </c>
      <c r="O401" s="5">
        <f t="shared" si="54"/>
        <v>4.3703568827385286</v>
      </c>
      <c r="P401" s="7">
        <f t="shared" si="55"/>
        <v>39.228571428571428</v>
      </c>
      <c r="Q401" t="str">
        <f t="shared" si="56"/>
        <v>film &amp; video</v>
      </c>
      <c r="R401" t="str">
        <f t="shared" si="57"/>
        <v>animation</v>
      </c>
      <c r="S401" s="10">
        <f t="shared" si="58"/>
        <v>41248.141446759262</v>
      </c>
      <c r="T401" s="10">
        <f t="shared" si="59"/>
        <v>41218.141446759262</v>
      </c>
      <c r="U401">
        <f t="shared" si="60"/>
        <v>2012</v>
      </c>
      <c r="V401" s="11">
        <f t="shared" si="61"/>
        <v>41248.141446759262</v>
      </c>
      <c r="W401" s="15">
        <f t="shared" si="62"/>
        <v>30</v>
      </c>
    </row>
    <row r="402" spans="1:23" ht="43.2" x14ac:dyDescent="0.3">
      <c r="A402">
        <v>520</v>
      </c>
      <c r="B402" s="3" t="s">
        <v>521</v>
      </c>
      <c r="C402" s="3" t="s">
        <v>4630</v>
      </c>
      <c r="D402">
        <v>5000</v>
      </c>
      <c r="E402">
        <v>5105</v>
      </c>
      <c r="F402" t="s">
        <v>8219</v>
      </c>
      <c r="G402" t="s">
        <v>8225</v>
      </c>
      <c r="H402" t="s">
        <v>8247</v>
      </c>
      <c r="I402">
        <v>1449766261</v>
      </c>
      <c r="J402">
        <v>1447174261</v>
      </c>
      <c r="K402" t="b">
        <v>0</v>
      </c>
      <c r="L402">
        <v>34</v>
      </c>
      <c r="M402" t="b">
        <v>1</v>
      </c>
      <c r="N402" t="s">
        <v>8271</v>
      </c>
      <c r="O402" s="5">
        <f t="shared" si="54"/>
        <v>0.97943192948090108</v>
      </c>
      <c r="P402" s="7">
        <f t="shared" si="55"/>
        <v>150.14705882352942</v>
      </c>
      <c r="Q402" t="str">
        <f t="shared" si="56"/>
        <v>theater</v>
      </c>
      <c r="R402" t="str">
        <f t="shared" si="57"/>
        <v>plays</v>
      </c>
      <c r="S402" s="10">
        <f t="shared" si="58"/>
        <v>42348.452094907407</v>
      </c>
      <c r="T402" s="10">
        <f t="shared" si="59"/>
        <v>42318.452094907407</v>
      </c>
      <c r="U402">
        <f t="shared" si="60"/>
        <v>2015</v>
      </c>
      <c r="V402" s="11">
        <f t="shared" si="61"/>
        <v>42348.452094907407</v>
      </c>
      <c r="W402" s="15">
        <f t="shared" si="62"/>
        <v>30</v>
      </c>
    </row>
    <row r="403" spans="1:23" ht="43.2" x14ac:dyDescent="0.3">
      <c r="A403">
        <v>521</v>
      </c>
      <c r="B403" s="3" t="s">
        <v>522</v>
      </c>
      <c r="C403" s="3" t="s">
        <v>4631</v>
      </c>
      <c r="D403">
        <v>5000</v>
      </c>
      <c r="E403">
        <v>5232</v>
      </c>
      <c r="F403" t="s">
        <v>8219</v>
      </c>
      <c r="G403" t="s">
        <v>8224</v>
      </c>
      <c r="H403" t="s">
        <v>8246</v>
      </c>
      <c r="I403">
        <v>1477976340</v>
      </c>
      <c r="J403">
        <v>1475460819</v>
      </c>
      <c r="K403" t="b">
        <v>0</v>
      </c>
      <c r="L403">
        <v>56</v>
      </c>
      <c r="M403" t="b">
        <v>1</v>
      </c>
      <c r="N403" t="s">
        <v>8271</v>
      </c>
      <c r="O403" s="5">
        <f t="shared" si="54"/>
        <v>0.95565749235474007</v>
      </c>
      <c r="P403" s="7">
        <f t="shared" si="55"/>
        <v>93.428571428571431</v>
      </c>
      <c r="Q403" t="str">
        <f t="shared" si="56"/>
        <v>theater</v>
      </c>
      <c r="R403" t="str">
        <f t="shared" si="57"/>
        <v>plays</v>
      </c>
      <c r="S403" s="10">
        <f t="shared" si="58"/>
        <v>42674.957638888889</v>
      </c>
      <c r="T403" s="10">
        <f t="shared" si="59"/>
        <v>42645.842812499999</v>
      </c>
      <c r="U403">
        <f t="shared" si="60"/>
        <v>2016</v>
      </c>
      <c r="V403" s="11">
        <f t="shared" si="61"/>
        <v>42674.957638888889</v>
      </c>
      <c r="W403" s="15">
        <f t="shared" si="62"/>
        <v>29.114826388889924</v>
      </c>
    </row>
    <row r="404" spans="1:23" ht="43.2" x14ac:dyDescent="0.3">
      <c r="A404">
        <v>522</v>
      </c>
      <c r="B404" s="3" t="s">
        <v>523</v>
      </c>
      <c r="C404" s="3" t="s">
        <v>4632</v>
      </c>
      <c r="D404">
        <v>3000</v>
      </c>
      <c r="E404">
        <v>3440</v>
      </c>
      <c r="F404" t="s">
        <v>8219</v>
      </c>
      <c r="G404" t="s">
        <v>8224</v>
      </c>
      <c r="H404" t="s">
        <v>8246</v>
      </c>
      <c r="I404">
        <v>1458518325</v>
      </c>
      <c r="J404">
        <v>1456793925</v>
      </c>
      <c r="K404" t="b">
        <v>0</v>
      </c>
      <c r="L404">
        <v>31</v>
      </c>
      <c r="M404" t="b">
        <v>1</v>
      </c>
      <c r="N404" t="s">
        <v>8271</v>
      </c>
      <c r="O404" s="5">
        <f t="shared" si="54"/>
        <v>0.87209302325581395</v>
      </c>
      <c r="P404" s="7">
        <f t="shared" si="55"/>
        <v>110.96774193548387</v>
      </c>
      <c r="Q404" t="str">
        <f t="shared" si="56"/>
        <v>theater</v>
      </c>
      <c r="R404" t="str">
        <f t="shared" si="57"/>
        <v>plays</v>
      </c>
      <c r="S404" s="10">
        <f t="shared" si="58"/>
        <v>42449.749131944445</v>
      </c>
      <c r="T404" s="10">
        <f t="shared" si="59"/>
        <v>42429.790798611109</v>
      </c>
      <c r="U404">
        <f t="shared" si="60"/>
        <v>2016</v>
      </c>
      <c r="V404" s="11">
        <f t="shared" si="61"/>
        <v>42449.749131944445</v>
      </c>
      <c r="W404" s="15">
        <f t="shared" si="62"/>
        <v>19.958333333335759</v>
      </c>
    </row>
    <row r="405" spans="1:23" ht="43.2" x14ac:dyDescent="0.3">
      <c r="A405">
        <v>523</v>
      </c>
      <c r="B405" s="3" t="s">
        <v>524</v>
      </c>
      <c r="C405" s="3" t="s">
        <v>4633</v>
      </c>
      <c r="D405">
        <v>5000</v>
      </c>
      <c r="E405">
        <v>6030</v>
      </c>
      <c r="F405" t="s">
        <v>8219</v>
      </c>
      <c r="G405" t="s">
        <v>8224</v>
      </c>
      <c r="H405" t="s">
        <v>8246</v>
      </c>
      <c r="I405">
        <v>1442805076</v>
      </c>
      <c r="J405">
        <v>1440213076</v>
      </c>
      <c r="K405" t="b">
        <v>0</v>
      </c>
      <c r="L405">
        <v>84</v>
      </c>
      <c r="M405" t="b">
        <v>1</v>
      </c>
      <c r="N405" t="s">
        <v>8271</v>
      </c>
      <c r="O405" s="5">
        <f t="shared" si="54"/>
        <v>0.82918739635157546</v>
      </c>
      <c r="P405" s="7">
        <f t="shared" si="55"/>
        <v>71.785714285714292</v>
      </c>
      <c r="Q405" t="str">
        <f t="shared" si="56"/>
        <v>theater</v>
      </c>
      <c r="R405" t="str">
        <f t="shared" si="57"/>
        <v>plays</v>
      </c>
      <c r="S405" s="10">
        <f t="shared" si="58"/>
        <v>42267.88282407407</v>
      </c>
      <c r="T405" s="10">
        <f t="shared" si="59"/>
        <v>42237.88282407407</v>
      </c>
      <c r="U405">
        <f t="shared" si="60"/>
        <v>2015</v>
      </c>
      <c r="V405" s="11">
        <f t="shared" si="61"/>
        <v>42267.88282407407</v>
      </c>
      <c r="W405" s="15">
        <f t="shared" si="62"/>
        <v>30</v>
      </c>
    </row>
    <row r="406" spans="1:23" ht="43.2" x14ac:dyDescent="0.3">
      <c r="A406">
        <v>524</v>
      </c>
      <c r="B406" s="3" t="s">
        <v>525</v>
      </c>
      <c r="C406" s="3" t="s">
        <v>4634</v>
      </c>
      <c r="D406">
        <v>3500</v>
      </c>
      <c r="E406">
        <v>3803.55</v>
      </c>
      <c r="F406" t="s">
        <v>8219</v>
      </c>
      <c r="G406" t="s">
        <v>8225</v>
      </c>
      <c r="H406" t="s">
        <v>8247</v>
      </c>
      <c r="I406">
        <v>1464801169</v>
      </c>
      <c r="J406">
        <v>1462209169</v>
      </c>
      <c r="K406" t="b">
        <v>0</v>
      </c>
      <c r="L406">
        <v>130</v>
      </c>
      <c r="M406" t="b">
        <v>1</v>
      </c>
      <c r="N406" t="s">
        <v>8271</v>
      </c>
      <c r="O406" s="5">
        <f t="shared" si="54"/>
        <v>0.92019297761301933</v>
      </c>
      <c r="P406" s="7">
        <f t="shared" si="55"/>
        <v>29.258076923076924</v>
      </c>
      <c r="Q406" t="str">
        <f t="shared" si="56"/>
        <v>theater</v>
      </c>
      <c r="R406" t="str">
        <f t="shared" si="57"/>
        <v>plays</v>
      </c>
      <c r="S406" s="10">
        <f t="shared" si="58"/>
        <v>42522.467233796298</v>
      </c>
      <c r="T406" s="10">
        <f t="shared" si="59"/>
        <v>42492.467233796298</v>
      </c>
      <c r="U406">
        <f t="shared" si="60"/>
        <v>2016</v>
      </c>
      <c r="V406" s="11">
        <f t="shared" si="61"/>
        <v>42522.467233796298</v>
      </c>
      <c r="W406" s="15">
        <f t="shared" si="62"/>
        <v>30</v>
      </c>
    </row>
    <row r="407" spans="1:23" ht="57.6" x14ac:dyDescent="0.3">
      <c r="A407">
        <v>525</v>
      </c>
      <c r="B407" s="3" t="s">
        <v>526</v>
      </c>
      <c r="C407" s="3" t="s">
        <v>4635</v>
      </c>
      <c r="D407">
        <v>12000</v>
      </c>
      <c r="E407">
        <v>12000</v>
      </c>
      <c r="F407" t="s">
        <v>8219</v>
      </c>
      <c r="G407" t="s">
        <v>8224</v>
      </c>
      <c r="H407" t="s">
        <v>8246</v>
      </c>
      <c r="I407">
        <v>1410601041</v>
      </c>
      <c r="J407">
        <v>1406713041</v>
      </c>
      <c r="K407" t="b">
        <v>0</v>
      </c>
      <c r="L407">
        <v>12</v>
      </c>
      <c r="M407" t="b">
        <v>1</v>
      </c>
      <c r="N407" t="s">
        <v>8271</v>
      </c>
      <c r="O407" s="5">
        <f t="shared" si="54"/>
        <v>1</v>
      </c>
      <c r="P407" s="7">
        <f t="shared" si="55"/>
        <v>1000</v>
      </c>
      <c r="Q407" t="str">
        <f t="shared" si="56"/>
        <v>theater</v>
      </c>
      <c r="R407" t="str">
        <f t="shared" si="57"/>
        <v>plays</v>
      </c>
      <c r="S407" s="10">
        <f t="shared" si="58"/>
        <v>41895.150937500002</v>
      </c>
      <c r="T407" s="10">
        <f t="shared" si="59"/>
        <v>41850.150937500002</v>
      </c>
      <c r="U407">
        <f t="shared" si="60"/>
        <v>2014</v>
      </c>
      <c r="V407" s="11">
        <f t="shared" si="61"/>
        <v>41895.150937500002</v>
      </c>
      <c r="W407" s="15">
        <f t="shared" si="62"/>
        <v>45</v>
      </c>
    </row>
    <row r="408" spans="1:23" ht="43.2" x14ac:dyDescent="0.3">
      <c r="A408">
        <v>526</v>
      </c>
      <c r="B408" s="3" t="s">
        <v>527</v>
      </c>
      <c r="C408" s="3" t="s">
        <v>4636</v>
      </c>
      <c r="D408">
        <v>1500</v>
      </c>
      <c r="E408">
        <v>1710</v>
      </c>
      <c r="F408" t="s">
        <v>8219</v>
      </c>
      <c r="G408" t="s">
        <v>8225</v>
      </c>
      <c r="H408" t="s">
        <v>8247</v>
      </c>
      <c r="I408">
        <v>1438966800</v>
      </c>
      <c r="J408">
        <v>1436278344</v>
      </c>
      <c r="K408" t="b">
        <v>0</v>
      </c>
      <c r="L408">
        <v>23</v>
      </c>
      <c r="M408" t="b">
        <v>1</v>
      </c>
      <c r="N408" t="s">
        <v>8271</v>
      </c>
      <c r="O408" s="5">
        <f t="shared" si="54"/>
        <v>0.8771929824561403</v>
      </c>
      <c r="P408" s="7">
        <f t="shared" si="55"/>
        <v>74.347826086956516</v>
      </c>
      <c r="Q408" t="str">
        <f t="shared" si="56"/>
        <v>theater</v>
      </c>
      <c r="R408" t="str">
        <f t="shared" si="57"/>
        <v>plays</v>
      </c>
      <c r="S408" s="10">
        <f t="shared" si="58"/>
        <v>42223.458333333328</v>
      </c>
      <c r="T408" s="10">
        <f t="shared" si="59"/>
        <v>42192.341944444444</v>
      </c>
      <c r="U408">
        <f t="shared" si="60"/>
        <v>2015</v>
      </c>
      <c r="V408" s="11">
        <f t="shared" si="61"/>
        <v>42223.458333333328</v>
      </c>
      <c r="W408" s="15">
        <f t="shared" si="62"/>
        <v>31.116388888884103</v>
      </c>
    </row>
    <row r="409" spans="1:23" ht="57.6" x14ac:dyDescent="0.3">
      <c r="A409">
        <v>527</v>
      </c>
      <c r="B409" s="3" t="s">
        <v>528</v>
      </c>
      <c r="C409" s="3" t="s">
        <v>4637</v>
      </c>
      <c r="D409">
        <v>10000</v>
      </c>
      <c r="E409">
        <v>10085</v>
      </c>
      <c r="F409" t="s">
        <v>8219</v>
      </c>
      <c r="G409" t="s">
        <v>8224</v>
      </c>
      <c r="H409" t="s">
        <v>8246</v>
      </c>
      <c r="I409">
        <v>1487347500</v>
      </c>
      <c r="J409">
        <v>1484715366</v>
      </c>
      <c r="K409" t="b">
        <v>0</v>
      </c>
      <c r="L409">
        <v>158</v>
      </c>
      <c r="M409" t="b">
        <v>1</v>
      </c>
      <c r="N409" t="s">
        <v>8271</v>
      </c>
      <c r="O409" s="5">
        <f t="shared" si="54"/>
        <v>0.99157164105106599</v>
      </c>
      <c r="P409" s="7">
        <f t="shared" si="55"/>
        <v>63.829113924050631</v>
      </c>
      <c r="Q409" t="str">
        <f t="shared" si="56"/>
        <v>theater</v>
      </c>
      <c r="R409" t="str">
        <f t="shared" si="57"/>
        <v>plays</v>
      </c>
      <c r="S409" s="10">
        <f t="shared" si="58"/>
        <v>42783.420138888891</v>
      </c>
      <c r="T409" s="10">
        <f t="shared" si="59"/>
        <v>42752.955625000002</v>
      </c>
      <c r="U409">
        <f t="shared" si="60"/>
        <v>2017</v>
      </c>
      <c r="V409" s="11">
        <f t="shared" si="61"/>
        <v>42783.420138888891</v>
      </c>
      <c r="W409" s="15">
        <f t="shared" si="62"/>
        <v>30.464513888888177</v>
      </c>
    </row>
    <row r="410" spans="1:23" ht="28.8" x14ac:dyDescent="0.3">
      <c r="A410">
        <v>528</v>
      </c>
      <c r="B410" s="3" t="s">
        <v>529</v>
      </c>
      <c r="C410" s="3" t="s">
        <v>4638</v>
      </c>
      <c r="D410">
        <v>1150</v>
      </c>
      <c r="E410">
        <v>1330</v>
      </c>
      <c r="F410" t="s">
        <v>8219</v>
      </c>
      <c r="G410" t="s">
        <v>8224</v>
      </c>
      <c r="H410" t="s">
        <v>8246</v>
      </c>
      <c r="I410">
        <v>1434921600</v>
      </c>
      <c r="J410">
        <v>1433109907</v>
      </c>
      <c r="K410" t="b">
        <v>0</v>
      </c>
      <c r="L410">
        <v>30</v>
      </c>
      <c r="M410" t="b">
        <v>1</v>
      </c>
      <c r="N410" t="s">
        <v>8271</v>
      </c>
      <c r="O410" s="5">
        <f t="shared" si="54"/>
        <v>0.86466165413533835</v>
      </c>
      <c r="P410" s="7">
        <f t="shared" si="55"/>
        <v>44.333333333333336</v>
      </c>
      <c r="Q410" t="str">
        <f t="shared" si="56"/>
        <v>theater</v>
      </c>
      <c r="R410" t="str">
        <f t="shared" si="57"/>
        <v>plays</v>
      </c>
      <c r="S410" s="10">
        <f t="shared" si="58"/>
        <v>42176.638888888891</v>
      </c>
      <c r="T410" s="10">
        <f t="shared" si="59"/>
        <v>42155.670219907406</v>
      </c>
      <c r="U410">
        <f t="shared" si="60"/>
        <v>2015</v>
      </c>
      <c r="V410" s="11">
        <f t="shared" si="61"/>
        <v>42176.638888888891</v>
      </c>
      <c r="W410" s="15">
        <f t="shared" si="62"/>
        <v>20.96866898148437</v>
      </c>
    </row>
    <row r="411" spans="1:23" ht="43.2" x14ac:dyDescent="0.3">
      <c r="A411">
        <v>529</v>
      </c>
      <c r="B411" s="3" t="s">
        <v>530</v>
      </c>
      <c r="C411" s="3" t="s">
        <v>4639</v>
      </c>
      <c r="D411">
        <v>1200</v>
      </c>
      <c r="E411">
        <v>1565</v>
      </c>
      <c r="F411" t="s">
        <v>8219</v>
      </c>
      <c r="G411" t="s">
        <v>8229</v>
      </c>
      <c r="H411" t="s">
        <v>8251</v>
      </c>
      <c r="I411">
        <v>1484110800</v>
      </c>
      <c r="J411">
        <v>1482281094</v>
      </c>
      <c r="K411" t="b">
        <v>0</v>
      </c>
      <c r="L411">
        <v>18</v>
      </c>
      <c r="M411" t="b">
        <v>1</v>
      </c>
      <c r="N411" t="s">
        <v>8271</v>
      </c>
      <c r="O411" s="5">
        <f t="shared" si="54"/>
        <v>0.76677316293929709</v>
      </c>
      <c r="P411" s="7">
        <f t="shared" si="55"/>
        <v>86.944444444444443</v>
      </c>
      <c r="Q411" t="str">
        <f t="shared" si="56"/>
        <v>theater</v>
      </c>
      <c r="R411" t="str">
        <f t="shared" si="57"/>
        <v>plays</v>
      </c>
      <c r="S411" s="10">
        <f t="shared" si="58"/>
        <v>42745.958333333328</v>
      </c>
      <c r="T411" s="10">
        <f t="shared" si="59"/>
        <v>42724.781180555554</v>
      </c>
      <c r="U411">
        <f t="shared" si="60"/>
        <v>2017</v>
      </c>
      <c r="V411" s="11">
        <f t="shared" si="61"/>
        <v>42745.958333333328</v>
      </c>
      <c r="W411" s="15">
        <f t="shared" si="62"/>
        <v>21.177152777774609</v>
      </c>
    </row>
    <row r="412" spans="1:23" ht="43.2" x14ac:dyDescent="0.3">
      <c r="A412">
        <v>530</v>
      </c>
      <c r="B412" s="3" t="s">
        <v>531</v>
      </c>
      <c r="C412" s="3" t="s">
        <v>4640</v>
      </c>
      <c r="D412">
        <v>3405</v>
      </c>
      <c r="E412">
        <v>3670</v>
      </c>
      <c r="F412" t="s">
        <v>8219</v>
      </c>
      <c r="G412" t="s">
        <v>8224</v>
      </c>
      <c r="H412" t="s">
        <v>8246</v>
      </c>
      <c r="I412">
        <v>1435111200</v>
      </c>
      <c r="J412">
        <v>1433254268</v>
      </c>
      <c r="K412" t="b">
        <v>0</v>
      </c>
      <c r="L412">
        <v>29</v>
      </c>
      <c r="M412" t="b">
        <v>1</v>
      </c>
      <c r="N412" t="s">
        <v>8271</v>
      </c>
      <c r="O412" s="5">
        <f t="shared" si="54"/>
        <v>0.92779291553133514</v>
      </c>
      <c r="P412" s="7">
        <f t="shared" si="55"/>
        <v>126.55172413793103</v>
      </c>
      <c r="Q412" t="str">
        <f t="shared" si="56"/>
        <v>theater</v>
      </c>
      <c r="R412" t="str">
        <f t="shared" si="57"/>
        <v>plays</v>
      </c>
      <c r="S412" s="10">
        <f t="shared" si="58"/>
        <v>42178.833333333328</v>
      </c>
      <c r="T412" s="10">
        <f t="shared" si="59"/>
        <v>42157.341064814813</v>
      </c>
      <c r="U412">
        <f t="shared" si="60"/>
        <v>2015</v>
      </c>
      <c r="V412" s="11">
        <f t="shared" si="61"/>
        <v>42178.833333333328</v>
      </c>
      <c r="W412" s="15">
        <f t="shared" si="62"/>
        <v>21.49226851851563</v>
      </c>
    </row>
    <row r="413" spans="1:23" ht="43.2" x14ac:dyDescent="0.3">
      <c r="A413">
        <v>531</v>
      </c>
      <c r="B413" s="3" t="s">
        <v>532</v>
      </c>
      <c r="C413" s="3" t="s">
        <v>4641</v>
      </c>
      <c r="D413">
        <v>4000</v>
      </c>
      <c r="E413">
        <v>4000</v>
      </c>
      <c r="F413" t="s">
        <v>8219</v>
      </c>
      <c r="G413" t="s">
        <v>8224</v>
      </c>
      <c r="H413" t="s">
        <v>8246</v>
      </c>
      <c r="I413">
        <v>1481957940</v>
      </c>
      <c r="J413">
        <v>1478050429</v>
      </c>
      <c r="K413" t="b">
        <v>0</v>
      </c>
      <c r="L413">
        <v>31</v>
      </c>
      <c r="M413" t="b">
        <v>1</v>
      </c>
      <c r="N413" t="s">
        <v>8271</v>
      </c>
      <c r="O413" s="5">
        <f t="shared" si="54"/>
        <v>1</v>
      </c>
      <c r="P413" s="7">
        <f t="shared" si="55"/>
        <v>129.03225806451613</v>
      </c>
      <c r="Q413" t="str">
        <f t="shared" si="56"/>
        <v>theater</v>
      </c>
      <c r="R413" t="str">
        <f t="shared" si="57"/>
        <v>plays</v>
      </c>
      <c r="S413" s="10">
        <f t="shared" si="58"/>
        <v>42721.040972222225</v>
      </c>
      <c r="T413" s="10">
        <f t="shared" si="59"/>
        <v>42675.815150462964</v>
      </c>
      <c r="U413">
        <f t="shared" si="60"/>
        <v>2016</v>
      </c>
      <c r="V413" s="11">
        <f t="shared" si="61"/>
        <v>42721.040972222225</v>
      </c>
      <c r="W413" s="15">
        <f t="shared" si="62"/>
        <v>45.225821759260725</v>
      </c>
    </row>
    <row r="414" spans="1:23" ht="43.2" x14ac:dyDescent="0.3">
      <c r="A414">
        <v>532</v>
      </c>
      <c r="B414" s="3" t="s">
        <v>533</v>
      </c>
      <c r="C414" s="3" t="s">
        <v>4642</v>
      </c>
      <c r="D414">
        <v>10000</v>
      </c>
      <c r="E414">
        <v>12325</v>
      </c>
      <c r="F414" t="s">
        <v>8219</v>
      </c>
      <c r="G414" t="s">
        <v>8224</v>
      </c>
      <c r="H414" t="s">
        <v>8246</v>
      </c>
      <c r="I414">
        <v>1463098208</v>
      </c>
      <c r="J414">
        <v>1460506208</v>
      </c>
      <c r="K414" t="b">
        <v>0</v>
      </c>
      <c r="L414">
        <v>173</v>
      </c>
      <c r="M414" t="b">
        <v>1</v>
      </c>
      <c r="N414" t="s">
        <v>8271</v>
      </c>
      <c r="O414" s="5">
        <f t="shared" si="54"/>
        <v>0.81135902636916835</v>
      </c>
      <c r="P414" s="7">
        <f t="shared" si="55"/>
        <v>71.242774566473983</v>
      </c>
      <c r="Q414" t="str">
        <f t="shared" si="56"/>
        <v>theater</v>
      </c>
      <c r="R414" t="str">
        <f t="shared" si="57"/>
        <v>plays</v>
      </c>
      <c r="S414" s="10">
        <f t="shared" si="58"/>
        <v>42502.757037037038</v>
      </c>
      <c r="T414" s="10">
        <f t="shared" si="59"/>
        <v>42472.757037037038</v>
      </c>
      <c r="U414">
        <f t="shared" si="60"/>
        <v>2016</v>
      </c>
      <c r="V414" s="11">
        <f t="shared" si="61"/>
        <v>42502.757037037038</v>
      </c>
      <c r="W414" s="15">
        <f t="shared" si="62"/>
        <v>30</v>
      </c>
    </row>
    <row r="415" spans="1:23" ht="43.2" x14ac:dyDescent="0.3">
      <c r="A415">
        <v>533</v>
      </c>
      <c r="B415" s="3" t="s">
        <v>534</v>
      </c>
      <c r="C415" s="3" t="s">
        <v>4643</v>
      </c>
      <c r="D415">
        <v>2000</v>
      </c>
      <c r="E415">
        <v>2004</v>
      </c>
      <c r="F415" t="s">
        <v>8219</v>
      </c>
      <c r="G415" t="s">
        <v>8225</v>
      </c>
      <c r="H415" t="s">
        <v>8247</v>
      </c>
      <c r="I415">
        <v>1463394365</v>
      </c>
      <c r="J415">
        <v>1461320765</v>
      </c>
      <c r="K415" t="b">
        <v>0</v>
      </c>
      <c r="L415">
        <v>17</v>
      </c>
      <c r="M415" t="b">
        <v>1</v>
      </c>
      <c r="N415" t="s">
        <v>8271</v>
      </c>
      <c r="O415" s="5">
        <f t="shared" si="54"/>
        <v>0.99800399201596801</v>
      </c>
      <c r="P415" s="7">
        <f t="shared" si="55"/>
        <v>117.88235294117646</v>
      </c>
      <c r="Q415" t="str">
        <f t="shared" si="56"/>
        <v>theater</v>
      </c>
      <c r="R415" t="str">
        <f t="shared" si="57"/>
        <v>plays</v>
      </c>
      <c r="S415" s="10">
        <f t="shared" si="58"/>
        <v>42506.18478009259</v>
      </c>
      <c r="T415" s="10">
        <f t="shared" si="59"/>
        <v>42482.18478009259</v>
      </c>
      <c r="U415">
        <f t="shared" si="60"/>
        <v>2016</v>
      </c>
      <c r="V415" s="11">
        <f t="shared" si="61"/>
        <v>42506.18478009259</v>
      </c>
      <c r="W415" s="15">
        <f t="shared" si="62"/>
        <v>24</v>
      </c>
    </row>
    <row r="416" spans="1:23" ht="43.2" x14ac:dyDescent="0.3">
      <c r="A416">
        <v>534</v>
      </c>
      <c r="B416" s="3" t="s">
        <v>535</v>
      </c>
      <c r="C416" s="3" t="s">
        <v>4644</v>
      </c>
      <c r="D416">
        <v>15000</v>
      </c>
      <c r="E416">
        <v>15700</v>
      </c>
      <c r="F416" t="s">
        <v>8219</v>
      </c>
      <c r="G416" t="s">
        <v>8234</v>
      </c>
      <c r="H416" t="s">
        <v>8254</v>
      </c>
      <c r="I416">
        <v>1446418800</v>
      </c>
      <c r="J416">
        <v>1443036470</v>
      </c>
      <c r="K416" t="b">
        <v>0</v>
      </c>
      <c r="L416">
        <v>48</v>
      </c>
      <c r="M416" t="b">
        <v>1</v>
      </c>
      <c r="N416" t="s">
        <v>8271</v>
      </c>
      <c r="O416" s="5">
        <f t="shared" si="54"/>
        <v>0.95541401273885351</v>
      </c>
      <c r="P416" s="7">
        <f t="shared" si="55"/>
        <v>327.08333333333331</v>
      </c>
      <c r="Q416" t="str">
        <f t="shared" si="56"/>
        <v>theater</v>
      </c>
      <c r="R416" t="str">
        <f t="shared" si="57"/>
        <v>plays</v>
      </c>
      <c r="S416" s="10">
        <f t="shared" si="58"/>
        <v>42309.708333333328</v>
      </c>
      <c r="T416" s="10">
        <f t="shared" si="59"/>
        <v>42270.560995370368</v>
      </c>
      <c r="U416">
        <f t="shared" si="60"/>
        <v>2015</v>
      </c>
      <c r="V416" s="11">
        <f t="shared" si="61"/>
        <v>42309.708333333328</v>
      </c>
      <c r="W416" s="15">
        <f t="shared" si="62"/>
        <v>39.147337962960592</v>
      </c>
    </row>
    <row r="417" spans="1:23" ht="43.2" x14ac:dyDescent="0.3">
      <c r="A417">
        <v>535</v>
      </c>
      <c r="B417" s="3" t="s">
        <v>536</v>
      </c>
      <c r="C417" s="3" t="s">
        <v>4645</v>
      </c>
      <c r="D417">
        <v>2000</v>
      </c>
      <c r="E417">
        <v>2050</v>
      </c>
      <c r="F417" t="s">
        <v>8219</v>
      </c>
      <c r="G417" t="s">
        <v>8225</v>
      </c>
      <c r="H417" t="s">
        <v>8247</v>
      </c>
      <c r="I417">
        <v>1483707905</v>
      </c>
      <c r="J417">
        <v>1481115905</v>
      </c>
      <c r="K417" t="b">
        <v>0</v>
      </c>
      <c r="L417">
        <v>59</v>
      </c>
      <c r="M417" t="b">
        <v>1</v>
      </c>
      <c r="N417" t="s">
        <v>8271</v>
      </c>
      <c r="O417" s="5">
        <f t="shared" si="54"/>
        <v>0.97560975609756095</v>
      </c>
      <c r="P417" s="7">
        <f t="shared" si="55"/>
        <v>34.745762711864408</v>
      </c>
      <c r="Q417" t="str">
        <f t="shared" si="56"/>
        <v>theater</v>
      </c>
      <c r="R417" t="str">
        <f t="shared" si="57"/>
        <v>plays</v>
      </c>
      <c r="S417" s="10">
        <f t="shared" si="58"/>
        <v>42741.295196759253</v>
      </c>
      <c r="T417" s="10">
        <f t="shared" si="59"/>
        <v>42711.295196759253</v>
      </c>
      <c r="U417">
        <f t="shared" si="60"/>
        <v>2017</v>
      </c>
      <c r="V417" s="11">
        <f t="shared" si="61"/>
        <v>42741.295196759253</v>
      </c>
      <c r="W417" s="15">
        <f t="shared" si="62"/>
        <v>30</v>
      </c>
    </row>
    <row r="418" spans="1:23" ht="57.6" x14ac:dyDescent="0.3">
      <c r="A418">
        <v>536</v>
      </c>
      <c r="B418" s="3" t="s">
        <v>537</v>
      </c>
      <c r="C418" s="3" t="s">
        <v>4646</v>
      </c>
      <c r="D418">
        <v>3300</v>
      </c>
      <c r="E418">
        <v>3902.5</v>
      </c>
      <c r="F418" t="s">
        <v>8219</v>
      </c>
      <c r="G418" t="s">
        <v>8225</v>
      </c>
      <c r="H418" t="s">
        <v>8247</v>
      </c>
      <c r="I418">
        <v>1438624800</v>
      </c>
      <c r="J418">
        <v>1435133807</v>
      </c>
      <c r="K418" t="b">
        <v>0</v>
      </c>
      <c r="L418">
        <v>39</v>
      </c>
      <c r="M418" t="b">
        <v>1</v>
      </c>
      <c r="N418" t="s">
        <v>8271</v>
      </c>
      <c r="O418" s="5">
        <f t="shared" si="54"/>
        <v>0.8456117873158232</v>
      </c>
      <c r="P418" s="7">
        <f t="shared" si="55"/>
        <v>100.06410256410257</v>
      </c>
      <c r="Q418" t="str">
        <f t="shared" si="56"/>
        <v>theater</v>
      </c>
      <c r="R418" t="str">
        <f t="shared" si="57"/>
        <v>plays</v>
      </c>
      <c r="S418" s="10">
        <f t="shared" si="58"/>
        <v>42219.5</v>
      </c>
      <c r="T418" s="10">
        <f t="shared" si="59"/>
        <v>42179.094988425932</v>
      </c>
      <c r="U418">
        <f t="shared" si="60"/>
        <v>2015</v>
      </c>
      <c r="V418" s="11">
        <f t="shared" si="61"/>
        <v>42219.5</v>
      </c>
      <c r="W418" s="15">
        <f t="shared" si="62"/>
        <v>40.40501157406834</v>
      </c>
    </row>
    <row r="419" spans="1:23" ht="43.2" x14ac:dyDescent="0.3">
      <c r="A419">
        <v>537</v>
      </c>
      <c r="B419" s="3" t="s">
        <v>538</v>
      </c>
      <c r="C419" s="3" t="s">
        <v>4647</v>
      </c>
      <c r="D419">
        <v>2000</v>
      </c>
      <c r="E419">
        <v>2410</v>
      </c>
      <c r="F419" t="s">
        <v>8219</v>
      </c>
      <c r="G419" t="s">
        <v>8224</v>
      </c>
      <c r="H419" t="s">
        <v>8246</v>
      </c>
      <c r="I419">
        <v>1446665191</v>
      </c>
      <c r="J419">
        <v>1444069591</v>
      </c>
      <c r="K419" t="b">
        <v>0</v>
      </c>
      <c r="L419">
        <v>59</v>
      </c>
      <c r="M419" t="b">
        <v>1</v>
      </c>
      <c r="N419" t="s">
        <v>8271</v>
      </c>
      <c r="O419" s="5">
        <f t="shared" si="54"/>
        <v>0.82987551867219922</v>
      </c>
      <c r="P419" s="7">
        <f t="shared" si="55"/>
        <v>40.847457627118644</v>
      </c>
      <c r="Q419" t="str">
        <f t="shared" si="56"/>
        <v>theater</v>
      </c>
      <c r="R419" t="str">
        <f t="shared" si="57"/>
        <v>plays</v>
      </c>
      <c r="S419" s="10">
        <f t="shared" si="58"/>
        <v>42312.560081018513</v>
      </c>
      <c r="T419" s="10">
        <f t="shared" si="59"/>
        <v>42282.518414351856</v>
      </c>
      <c r="U419">
        <f t="shared" si="60"/>
        <v>2015</v>
      </c>
      <c r="V419" s="11">
        <f t="shared" si="61"/>
        <v>42312.560081018513</v>
      </c>
      <c r="W419" s="15">
        <f t="shared" si="62"/>
        <v>30.041666666656965</v>
      </c>
    </row>
    <row r="420" spans="1:23" ht="43.2" x14ac:dyDescent="0.3">
      <c r="A420">
        <v>538</v>
      </c>
      <c r="B420" s="3" t="s">
        <v>539</v>
      </c>
      <c r="C420" s="3" t="s">
        <v>4648</v>
      </c>
      <c r="D420">
        <v>5000</v>
      </c>
      <c r="E420">
        <v>15121</v>
      </c>
      <c r="F420" t="s">
        <v>8219</v>
      </c>
      <c r="G420" t="s">
        <v>8224</v>
      </c>
      <c r="H420" t="s">
        <v>8246</v>
      </c>
      <c r="I420">
        <v>1463166263</v>
      </c>
      <c r="J420">
        <v>1460574263</v>
      </c>
      <c r="K420" t="b">
        <v>0</v>
      </c>
      <c r="L420">
        <v>60</v>
      </c>
      <c r="M420" t="b">
        <v>1</v>
      </c>
      <c r="N420" t="s">
        <v>8271</v>
      </c>
      <c r="O420" s="5">
        <f t="shared" si="54"/>
        <v>0.33066596124594932</v>
      </c>
      <c r="P420" s="7">
        <f t="shared" si="55"/>
        <v>252.01666666666668</v>
      </c>
      <c r="Q420" t="str">
        <f t="shared" si="56"/>
        <v>theater</v>
      </c>
      <c r="R420" t="str">
        <f t="shared" si="57"/>
        <v>plays</v>
      </c>
      <c r="S420" s="10">
        <f t="shared" si="58"/>
        <v>42503.544710648144</v>
      </c>
      <c r="T420" s="10">
        <f t="shared" si="59"/>
        <v>42473.544710648144</v>
      </c>
      <c r="U420">
        <f t="shared" si="60"/>
        <v>2016</v>
      </c>
      <c r="V420" s="11">
        <f t="shared" si="61"/>
        <v>42503.544710648144</v>
      </c>
      <c r="W420" s="15">
        <f t="shared" si="62"/>
        <v>30</v>
      </c>
    </row>
    <row r="421" spans="1:23" ht="43.2" x14ac:dyDescent="0.3">
      <c r="A421">
        <v>539</v>
      </c>
      <c r="B421" s="3" t="s">
        <v>540</v>
      </c>
      <c r="C421" s="3" t="s">
        <v>4649</v>
      </c>
      <c r="D421">
        <v>500</v>
      </c>
      <c r="E421">
        <v>503.22</v>
      </c>
      <c r="F421" t="s">
        <v>8219</v>
      </c>
      <c r="G421" t="s">
        <v>8225</v>
      </c>
      <c r="H421" t="s">
        <v>8247</v>
      </c>
      <c r="I421">
        <v>1467681107</v>
      </c>
      <c r="J421">
        <v>1465866707</v>
      </c>
      <c r="K421" t="b">
        <v>0</v>
      </c>
      <c r="L421">
        <v>20</v>
      </c>
      <c r="M421" t="b">
        <v>1</v>
      </c>
      <c r="N421" t="s">
        <v>8271</v>
      </c>
      <c r="O421" s="5">
        <f t="shared" si="54"/>
        <v>0.99360120821906917</v>
      </c>
      <c r="P421" s="7">
        <f t="shared" si="55"/>
        <v>25.161000000000001</v>
      </c>
      <c r="Q421" t="str">
        <f t="shared" si="56"/>
        <v>theater</v>
      </c>
      <c r="R421" t="str">
        <f t="shared" si="57"/>
        <v>plays</v>
      </c>
      <c r="S421" s="10">
        <f t="shared" si="58"/>
        <v>42555.799849537041</v>
      </c>
      <c r="T421" s="10">
        <f t="shared" si="59"/>
        <v>42534.799849537041</v>
      </c>
      <c r="U421">
        <f t="shared" si="60"/>
        <v>2016</v>
      </c>
      <c r="V421" s="11">
        <f t="shared" si="61"/>
        <v>42555.799849537041</v>
      </c>
      <c r="W421" s="15">
        <f t="shared" si="62"/>
        <v>21</v>
      </c>
    </row>
    <row r="422" spans="1:23" ht="57.6" x14ac:dyDescent="0.3">
      <c r="A422">
        <v>540</v>
      </c>
      <c r="B422" s="3" t="s">
        <v>541</v>
      </c>
      <c r="C422" s="3" t="s">
        <v>4650</v>
      </c>
      <c r="D422">
        <v>15000</v>
      </c>
      <c r="E422">
        <v>1</v>
      </c>
      <c r="F422" t="s">
        <v>8221</v>
      </c>
      <c r="G422" t="s">
        <v>8224</v>
      </c>
      <c r="H422" t="s">
        <v>8246</v>
      </c>
      <c r="I422">
        <v>1423078606</v>
      </c>
      <c r="J422">
        <v>1420486606</v>
      </c>
      <c r="K422" t="b">
        <v>0</v>
      </c>
      <c r="L422">
        <v>1</v>
      </c>
      <c r="M422" t="b">
        <v>0</v>
      </c>
      <c r="N422" t="s">
        <v>8272</v>
      </c>
      <c r="O422" s="5">
        <f t="shared" si="54"/>
        <v>15000</v>
      </c>
      <c r="P422" s="7">
        <f t="shared" si="55"/>
        <v>1</v>
      </c>
      <c r="Q422" t="str">
        <f t="shared" si="56"/>
        <v>technology</v>
      </c>
      <c r="R422" t="str">
        <f t="shared" si="57"/>
        <v>web</v>
      </c>
      <c r="S422" s="10">
        <f t="shared" si="58"/>
        <v>42039.567199074074</v>
      </c>
      <c r="T422" s="10">
        <f t="shared" si="59"/>
        <v>42009.567199074074</v>
      </c>
      <c r="U422">
        <f t="shared" si="60"/>
        <v>2015</v>
      </c>
      <c r="V422" s="11">
        <f t="shared" si="61"/>
        <v>42039.567199074074</v>
      </c>
      <c r="W422" s="15">
        <f t="shared" si="62"/>
        <v>30</v>
      </c>
    </row>
    <row r="423" spans="1:23" ht="43.2" x14ac:dyDescent="0.3">
      <c r="A423">
        <v>541</v>
      </c>
      <c r="B423" s="3" t="s">
        <v>542</v>
      </c>
      <c r="C423" s="3" t="s">
        <v>4651</v>
      </c>
      <c r="D423">
        <v>4500</v>
      </c>
      <c r="E423">
        <v>25</v>
      </c>
      <c r="F423" t="s">
        <v>8221</v>
      </c>
      <c r="G423" t="s">
        <v>8224</v>
      </c>
      <c r="H423" t="s">
        <v>8246</v>
      </c>
      <c r="I423">
        <v>1446080834</v>
      </c>
      <c r="J423">
        <v>1443488834</v>
      </c>
      <c r="K423" t="b">
        <v>0</v>
      </c>
      <c r="L423">
        <v>1</v>
      </c>
      <c r="M423" t="b">
        <v>0</v>
      </c>
      <c r="N423" t="s">
        <v>8272</v>
      </c>
      <c r="O423" s="5">
        <f t="shared" si="54"/>
        <v>180</v>
      </c>
      <c r="P423" s="7">
        <f t="shared" si="55"/>
        <v>25</v>
      </c>
      <c r="Q423" t="str">
        <f t="shared" si="56"/>
        <v>technology</v>
      </c>
      <c r="R423" t="str">
        <f t="shared" si="57"/>
        <v>web</v>
      </c>
      <c r="S423" s="10">
        <f t="shared" si="58"/>
        <v>42305.796689814815</v>
      </c>
      <c r="T423" s="10">
        <f t="shared" si="59"/>
        <v>42275.796689814815</v>
      </c>
      <c r="U423">
        <f t="shared" si="60"/>
        <v>2015</v>
      </c>
      <c r="V423" s="11">
        <f t="shared" si="61"/>
        <v>42305.796689814815</v>
      </c>
      <c r="W423" s="15">
        <f t="shared" si="62"/>
        <v>30</v>
      </c>
    </row>
    <row r="424" spans="1:23" ht="43.2" x14ac:dyDescent="0.3">
      <c r="A424">
        <v>542</v>
      </c>
      <c r="B424" s="3" t="s">
        <v>543</v>
      </c>
      <c r="C424" s="3" t="s">
        <v>4652</v>
      </c>
      <c r="D424">
        <v>250000</v>
      </c>
      <c r="E424">
        <v>1</v>
      </c>
      <c r="F424" t="s">
        <v>8221</v>
      </c>
      <c r="G424" t="s">
        <v>8224</v>
      </c>
      <c r="H424" t="s">
        <v>8246</v>
      </c>
      <c r="I424">
        <v>1462293716</v>
      </c>
      <c r="J424">
        <v>1457113316</v>
      </c>
      <c r="K424" t="b">
        <v>0</v>
      </c>
      <c r="L424">
        <v>1</v>
      </c>
      <c r="M424" t="b">
        <v>0</v>
      </c>
      <c r="N424" t="s">
        <v>8272</v>
      </c>
      <c r="O424" s="5">
        <f t="shared" si="54"/>
        <v>250000</v>
      </c>
      <c r="P424" s="7">
        <f t="shared" si="55"/>
        <v>1</v>
      </c>
      <c r="Q424" t="str">
        <f t="shared" si="56"/>
        <v>technology</v>
      </c>
      <c r="R424" t="str">
        <f t="shared" si="57"/>
        <v>web</v>
      </c>
      <c r="S424" s="10">
        <f t="shared" si="58"/>
        <v>42493.445787037039</v>
      </c>
      <c r="T424" s="10">
        <f t="shared" si="59"/>
        <v>42433.487453703703</v>
      </c>
      <c r="U424">
        <f t="shared" si="60"/>
        <v>2016</v>
      </c>
      <c r="V424" s="11">
        <f t="shared" si="61"/>
        <v>42493.445787037039</v>
      </c>
      <c r="W424" s="15">
        <f t="shared" si="62"/>
        <v>59.958333333335759</v>
      </c>
    </row>
    <row r="425" spans="1:23" ht="43.2" x14ac:dyDescent="0.3">
      <c r="A425">
        <v>543</v>
      </c>
      <c r="B425" s="3" t="s">
        <v>544</v>
      </c>
      <c r="C425" s="3" t="s">
        <v>4653</v>
      </c>
      <c r="D425">
        <v>22000</v>
      </c>
      <c r="E425">
        <v>70</v>
      </c>
      <c r="F425" t="s">
        <v>8221</v>
      </c>
      <c r="G425" t="s">
        <v>8226</v>
      </c>
      <c r="H425" t="s">
        <v>8248</v>
      </c>
      <c r="I425">
        <v>1414807962</v>
      </c>
      <c r="J425">
        <v>1412215962</v>
      </c>
      <c r="K425" t="b">
        <v>0</v>
      </c>
      <c r="L425">
        <v>2</v>
      </c>
      <c r="M425" t="b">
        <v>0</v>
      </c>
      <c r="N425" t="s">
        <v>8272</v>
      </c>
      <c r="O425" s="5">
        <f t="shared" si="54"/>
        <v>314.28571428571428</v>
      </c>
      <c r="P425" s="7">
        <f t="shared" si="55"/>
        <v>35</v>
      </c>
      <c r="Q425" t="str">
        <f t="shared" si="56"/>
        <v>technology</v>
      </c>
      <c r="R425" t="str">
        <f t="shared" si="57"/>
        <v>web</v>
      </c>
      <c r="S425" s="10">
        <f t="shared" si="58"/>
        <v>41943.842152777775</v>
      </c>
      <c r="T425" s="10">
        <f t="shared" si="59"/>
        <v>41913.842152777775</v>
      </c>
      <c r="U425">
        <f t="shared" si="60"/>
        <v>2014</v>
      </c>
      <c r="V425" s="11">
        <f t="shared" si="61"/>
        <v>41943.842152777775</v>
      </c>
      <c r="W425" s="15">
        <f t="shared" si="62"/>
        <v>30</v>
      </c>
    </row>
    <row r="426" spans="1:23" ht="43.2" x14ac:dyDescent="0.3">
      <c r="A426">
        <v>544</v>
      </c>
      <c r="B426" s="3" t="s">
        <v>545</v>
      </c>
      <c r="C426" s="3" t="s">
        <v>4654</v>
      </c>
      <c r="D426">
        <v>500</v>
      </c>
      <c r="E426">
        <v>6</v>
      </c>
      <c r="F426" t="s">
        <v>8221</v>
      </c>
      <c r="G426" t="s">
        <v>8224</v>
      </c>
      <c r="H426" t="s">
        <v>8246</v>
      </c>
      <c r="I426">
        <v>1467647160</v>
      </c>
      <c r="J426">
        <v>1465055160</v>
      </c>
      <c r="K426" t="b">
        <v>0</v>
      </c>
      <c r="L426">
        <v>2</v>
      </c>
      <c r="M426" t="b">
        <v>0</v>
      </c>
      <c r="N426" t="s">
        <v>8272</v>
      </c>
      <c r="O426" s="5">
        <f t="shared" si="54"/>
        <v>83.333333333333329</v>
      </c>
      <c r="P426" s="7">
        <f t="shared" si="55"/>
        <v>3</v>
      </c>
      <c r="Q426" t="str">
        <f t="shared" si="56"/>
        <v>technology</v>
      </c>
      <c r="R426" t="str">
        <f t="shared" si="57"/>
        <v>web</v>
      </c>
      <c r="S426" s="10">
        <f t="shared" si="58"/>
        <v>42555.406944444447</v>
      </c>
      <c r="T426" s="10">
        <f t="shared" si="59"/>
        <v>42525.406944444447</v>
      </c>
      <c r="U426">
        <f t="shared" si="60"/>
        <v>2016</v>
      </c>
      <c r="V426" s="11">
        <f t="shared" si="61"/>
        <v>42555.406944444447</v>
      </c>
      <c r="W426" s="15">
        <f t="shared" si="62"/>
        <v>30</v>
      </c>
    </row>
    <row r="427" spans="1:23" ht="43.2" x14ac:dyDescent="0.3">
      <c r="A427">
        <v>545</v>
      </c>
      <c r="B427" s="3" t="s">
        <v>546</v>
      </c>
      <c r="C427" s="3" t="s">
        <v>4655</v>
      </c>
      <c r="D427">
        <v>50000</v>
      </c>
      <c r="E427">
        <v>13692</v>
      </c>
      <c r="F427" t="s">
        <v>8221</v>
      </c>
      <c r="G427" t="s">
        <v>8230</v>
      </c>
      <c r="H427" t="s">
        <v>8249</v>
      </c>
      <c r="I427">
        <v>1447600389</v>
      </c>
      <c r="J427">
        <v>1444140789</v>
      </c>
      <c r="K427" t="b">
        <v>0</v>
      </c>
      <c r="L427">
        <v>34</v>
      </c>
      <c r="M427" t="b">
        <v>0</v>
      </c>
      <c r="N427" t="s">
        <v>8272</v>
      </c>
      <c r="O427" s="5">
        <f t="shared" si="54"/>
        <v>3.6517674554484372</v>
      </c>
      <c r="P427" s="7">
        <f t="shared" si="55"/>
        <v>402.70588235294116</v>
      </c>
      <c r="Q427" t="str">
        <f t="shared" si="56"/>
        <v>technology</v>
      </c>
      <c r="R427" t="str">
        <f t="shared" si="57"/>
        <v>web</v>
      </c>
      <c r="S427" s="10">
        <f t="shared" si="58"/>
        <v>42323.384131944447</v>
      </c>
      <c r="T427" s="10">
        <f t="shared" si="59"/>
        <v>42283.342465277776</v>
      </c>
      <c r="U427">
        <f t="shared" si="60"/>
        <v>2015</v>
      </c>
      <c r="V427" s="11">
        <f t="shared" si="61"/>
        <v>42323.384131944447</v>
      </c>
      <c r="W427" s="15">
        <f t="shared" si="62"/>
        <v>40.041666666671517</v>
      </c>
    </row>
    <row r="428" spans="1:23" ht="43.2" x14ac:dyDescent="0.3">
      <c r="A428">
        <v>546</v>
      </c>
      <c r="B428" s="3" t="s">
        <v>547</v>
      </c>
      <c r="C428" s="3" t="s">
        <v>4656</v>
      </c>
      <c r="D428">
        <v>60000</v>
      </c>
      <c r="E428">
        <v>52</v>
      </c>
      <c r="F428" t="s">
        <v>8221</v>
      </c>
      <c r="G428" t="s">
        <v>8224</v>
      </c>
      <c r="H428" t="s">
        <v>8246</v>
      </c>
      <c r="I428">
        <v>1445097715</v>
      </c>
      <c r="J428">
        <v>1441209715</v>
      </c>
      <c r="K428" t="b">
        <v>0</v>
      </c>
      <c r="L428">
        <v>2</v>
      </c>
      <c r="M428" t="b">
        <v>0</v>
      </c>
      <c r="N428" t="s">
        <v>8272</v>
      </c>
      <c r="O428" s="5">
        <f t="shared" si="54"/>
        <v>1153.8461538461538</v>
      </c>
      <c r="P428" s="7">
        <f t="shared" si="55"/>
        <v>26</v>
      </c>
      <c r="Q428" t="str">
        <f t="shared" si="56"/>
        <v>technology</v>
      </c>
      <c r="R428" t="str">
        <f t="shared" si="57"/>
        <v>web</v>
      </c>
      <c r="S428" s="10">
        <f t="shared" si="58"/>
        <v>42294.417997685188</v>
      </c>
      <c r="T428" s="10">
        <f t="shared" si="59"/>
        <v>42249.417997685188</v>
      </c>
      <c r="U428">
        <f t="shared" si="60"/>
        <v>2015</v>
      </c>
      <c r="V428" s="11">
        <f t="shared" si="61"/>
        <v>42294.417997685188</v>
      </c>
      <c r="W428" s="15">
        <f t="shared" si="62"/>
        <v>45</v>
      </c>
    </row>
    <row r="429" spans="1:23" ht="57.6" x14ac:dyDescent="0.3">
      <c r="A429">
        <v>547</v>
      </c>
      <c r="B429" s="3" t="s">
        <v>548</v>
      </c>
      <c r="C429" s="3" t="s">
        <v>4657</v>
      </c>
      <c r="D429">
        <v>7500</v>
      </c>
      <c r="E429">
        <v>0</v>
      </c>
      <c r="F429" t="s">
        <v>8221</v>
      </c>
      <c r="G429" t="s">
        <v>8225</v>
      </c>
      <c r="H429" t="s">
        <v>8247</v>
      </c>
      <c r="I429">
        <v>1455122564</v>
      </c>
      <c r="J429">
        <v>1452530564</v>
      </c>
      <c r="K429" t="b">
        <v>0</v>
      </c>
      <c r="L429">
        <v>0</v>
      </c>
      <c r="M429" t="b">
        <v>0</v>
      </c>
      <c r="N429" t="s">
        <v>8272</v>
      </c>
      <c r="O429" s="5" t="e">
        <f t="shared" si="54"/>
        <v>#DIV/0!</v>
      </c>
      <c r="P429" s="7" t="e">
        <f t="shared" si="55"/>
        <v>#DIV/0!</v>
      </c>
      <c r="Q429" t="str">
        <f t="shared" si="56"/>
        <v>technology</v>
      </c>
      <c r="R429" t="str">
        <f t="shared" si="57"/>
        <v>web</v>
      </c>
      <c r="S429" s="10">
        <f t="shared" si="58"/>
        <v>42410.446342592593</v>
      </c>
      <c r="T429" s="10">
        <f t="shared" si="59"/>
        <v>42380.446342592593</v>
      </c>
      <c r="U429">
        <f t="shared" si="60"/>
        <v>2016</v>
      </c>
      <c r="V429" s="11">
        <f t="shared" si="61"/>
        <v>42410.446342592593</v>
      </c>
      <c r="W429" s="15">
        <f t="shared" si="62"/>
        <v>30</v>
      </c>
    </row>
    <row r="430" spans="1:23" ht="43.2" x14ac:dyDescent="0.3">
      <c r="A430">
        <v>548</v>
      </c>
      <c r="B430" s="3" t="s">
        <v>549</v>
      </c>
      <c r="C430" s="3" t="s">
        <v>4658</v>
      </c>
      <c r="D430">
        <v>10000</v>
      </c>
      <c r="E430">
        <v>9</v>
      </c>
      <c r="F430" t="s">
        <v>8221</v>
      </c>
      <c r="G430" t="s">
        <v>8225</v>
      </c>
      <c r="H430" t="s">
        <v>8247</v>
      </c>
      <c r="I430">
        <v>1446154848</v>
      </c>
      <c r="J430">
        <v>1443562848</v>
      </c>
      <c r="K430" t="b">
        <v>0</v>
      </c>
      <c r="L430">
        <v>1</v>
      </c>
      <c r="M430" t="b">
        <v>0</v>
      </c>
      <c r="N430" t="s">
        <v>8272</v>
      </c>
      <c r="O430" s="5">
        <f t="shared" si="54"/>
        <v>1111.1111111111111</v>
      </c>
      <c r="P430" s="7">
        <f t="shared" si="55"/>
        <v>9</v>
      </c>
      <c r="Q430" t="str">
        <f t="shared" si="56"/>
        <v>technology</v>
      </c>
      <c r="R430" t="str">
        <f t="shared" si="57"/>
        <v>web</v>
      </c>
      <c r="S430" s="10">
        <f t="shared" si="58"/>
        <v>42306.653333333335</v>
      </c>
      <c r="T430" s="10">
        <f t="shared" si="59"/>
        <v>42276.653333333335</v>
      </c>
      <c r="U430">
        <f t="shared" si="60"/>
        <v>2015</v>
      </c>
      <c r="V430" s="11">
        <f t="shared" si="61"/>
        <v>42306.653333333335</v>
      </c>
      <c r="W430" s="15">
        <f t="shared" si="62"/>
        <v>30</v>
      </c>
    </row>
    <row r="431" spans="1:23" ht="57.6" x14ac:dyDescent="0.3">
      <c r="A431">
        <v>549</v>
      </c>
      <c r="B431" s="3" t="s">
        <v>550</v>
      </c>
      <c r="C431" s="3" t="s">
        <v>4659</v>
      </c>
      <c r="D431">
        <v>2500</v>
      </c>
      <c r="E431">
        <v>68</v>
      </c>
      <c r="F431" t="s">
        <v>8221</v>
      </c>
      <c r="G431" t="s">
        <v>8225</v>
      </c>
      <c r="H431" t="s">
        <v>8247</v>
      </c>
      <c r="I431">
        <v>1436368622</v>
      </c>
      <c r="J431">
        <v>1433776622</v>
      </c>
      <c r="K431" t="b">
        <v>0</v>
      </c>
      <c r="L431">
        <v>8</v>
      </c>
      <c r="M431" t="b">
        <v>0</v>
      </c>
      <c r="N431" t="s">
        <v>8272</v>
      </c>
      <c r="O431" s="5">
        <f t="shared" si="54"/>
        <v>36.764705882352942</v>
      </c>
      <c r="P431" s="7">
        <f t="shared" si="55"/>
        <v>8.5</v>
      </c>
      <c r="Q431" t="str">
        <f t="shared" si="56"/>
        <v>technology</v>
      </c>
      <c r="R431" t="str">
        <f t="shared" si="57"/>
        <v>web</v>
      </c>
      <c r="S431" s="10">
        <f t="shared" si="58"/>
        <v>42193.386828703704</v>
      </c>
      <c r="T431" s="10">
        <f t="shared" si="59"/>
        <v>42163.386828703704</v>
      </c>
      <c r="U431">
        <f t="shared" si="60"/>
        <v>2015</v>
      </c>
      <c r="V431" s="11">
        <f t="shared" si="61"/>
        <v>42193.386828703704</v>
      </c>
      <c r="W431" s="15">
        <f t="shared" si="62"/>
        <v>30</v>
      </c>
    </row>
    <row r="432" spans="1:23" ht="43.2" x14ac:dyDescent="0.3">
      <c r="A432">
        <v>550</v>
      </c>
      <c r="B432" s="3" t="s">
        <v>551</v>
      </c>
      <c r="C432" s="3" t="s">
        <v>4660</v>
      </c>
      <c r="D432">
        <v>5000</v>
      </c>
      <c r="E432">
        <v>35</v>
      </c>
      <c r="F432" t="s">
        <v>8221</v>
      </c>
      <c r="G432" t="s">
        <v>8229</v>
      </c>
      <c r="H432" t="s">
        <v>8251</v>
      </c>
      <c r="I432">
        <v>1485838800</v>
      </c>
      <c r="J432">
        <v>1484756245</v>
      </c>
      <c r="K432" t="b">
        <v>0</v>
      </c>
      <c r="L432">
        <v>4</v>
      </c>
      <c r="M432" t="b">
        <v>0</v>
      </c>
      <c r="N432" t="s">
        <v>8272</v>
      </c>
      <c r="O432" s="5">
        <f t="shared" si="54"/>
        <v>142.85714285714286</v>
      </c>
      <c r="P432" s="7">
        <f t="shared" si="55"/>
        <v>8.75</v>
      </c>
      <c r="Q432" t="str">
        <f t="shared" si="56"/>
        <v>technology</v>
      </c>
      <c r="R432" t="str">
        <f t="shared" si="57"/>
        <v>web</v>
      </c>
      <c r="S432" s="10">
        <f t="shared" si="58"/>
        <v>42765.958333333328</v>
      </c>
      <c r="T432" s="10">
        <f t="shared" si="59"/>
        <v>42753.428761574076</v>
      </c>
      <c r="U432">
        <f t="shared" si="60"/>
        <v>2017</v>
      </c>
      <c r="V432" s="11">
        <f t="shared" si="61"/>
        <v>42765.958333333328</v>
      </c>
      <c r="W432" s="15">
        <f t="shared" si="62"/>
        <v>12.529571759252576</v>
      </c>
    </row>
    <row r="433" spans="1:23" ht="43.2" x14ac:dyDescent="0.3">
      <c r="A433">
        <v>551</v>
      </c>
      <c r="B433" s="3" t="s">
        <v>552</v>
      </c>
      <c r="C433" s="3" t="s">
        <v>4661</v>
      </c>
      <c r="D433">
        <v>75000</v>
      </c>
      <c r="E433">
        <v>3781</v>
      </c>
      <c r="F433" t="s">
        <v>8221</v>
      </c>
      <c r="G433" t="s">
        <v>8224</v>
      </c>
      <c r="H433" t="s">
        <v>8246</v>
      </c>
      <c r="I433">
        <v>1438451580</v>
      </c>
      <c r="J433">
        <v>1434609424</v>
      </c>
      <c r="K433" t="b">
        <v>0</v>
      </c>
      <c r="L433">
        <v>28</v>
      </c>
      <c r="M433" t="b">
        <v>0</v>
      </c>
      <c r="N433" t="s">
        <v>8272</v>
      </c>
      <c r="O433" s="5">
        <f t="shared" si="54"/>
        <v>19.836022216344883</v>
      </c>
      <c r="P433" s="7">
        <f t="shared" si="55"/>
        <v>135.03571428571428</v>
      </c>
      <c r="Q433" t="str">
        <f t="shared" si="56"/>
        <v>technology</v>
      </c>
      <c r="R433" t="str">
        <f t="shared" si="57"/>
        <v>web</v>
      </c>
      <c r="S433" s="10">
        <f t="shared" si="58"/>
        <v>42217.495138888888</v>
      </c>
      <c r="T433" s="10">
        <f t="shared" si="59"/>
        <v>42173.025740740741</v>
      </c>
      <c r="U433">
        <f t="shared" si="60"/>
        <v>2015</v>
      </c>
      <c r="V433" s="11">
        <f t="shared" si="61"/>
        <v>42217.495138888888</v>
      </c>
      <c r="W433" s="15">
        <f t="shared" si="62"/>
        <v>44.469398148146865</v>
      </c>
    </row>
    <row r="434" spans="1:23" ht="43.2" x14ac:dyDescent="0.3">
      <c r="A434">
        <v>552</v>
      </c>
      <c r="B434" s="3" t="s">
        <v>553</v>
      </c>
      <c r="C434" s="3" t="s">
        <v>4662</v>
      </c>
      <c r="D434">
        <v>45000</v>
      </c>
      <c r="E434">
        <v>0</v>
      </c>
      <c r="F434" t="s">
        <v>8221</v>
      </c>
      <c r="G434" t="s">
        <v>8229</v>
      </c>
      <c r="H434" t="s">
        <v>8251</v>
      </c>
      <c r="I434">
        <v>1452350896</v>
      </c>
      <c r="J434">
        <v>1447166896</v>
      </c>
      <c r="K434" t="b">
        <v>0</v>
      </c>
      <c r="L434">
        <v>0</v>
      </c>
      <c r="M434" t="b">
        <v>0</v>
      </c>
      <c r="N434" t="s">
        <v>8272</v>
      </c>
      <c r="O434" s="5" t="e">
        <f t="shared" si="54"/>
        <v>#DIV/0!</v>
      </c>
      <c r="P434" s="7" t="e">
        <f t="shared" si="55"/>
        <v>#DIV/0!</v>
      </c>
      <c r="Q434" t="str">
        <f t="shared" si="56"/>
        <v>technology</v>
      </c>
      <c r="R434" t="str">
        <f t="shared" si="57"/>
        <v>web</v>
      </c>
      <c r="S434" s="10">
        <f t="shared" si="58"/>
        <v>42378.366851851853</v>
      </c>
      <c r="T434" s="10">
        <f t="shared" si="59"/>
        <v>42318.366851851853</v>
      </c>
      <c r="U434">
        <f t="shared" si="60"/>
        <v>2016</v>
      </c>
      <c r="V434" s="11">
        <f t="shared" si="61"/>
        <v>42378.366851851853</v>
      </c>
      <c r="W434" s="15">
        <f t="shared" si="62"/>
        <v>60</v>
      </c>
    </row>
    <row r="435" spans="1:23" ht="43.2" x14ac:dyDescent="0.3">
      <c r="A435">
        <v>553</v>
      </c>
      <c r="B435" s="3" t="s">
        <v>554</v>
      </c>
      <c r="C435" s="3" t="s">
        <v>4663</v>
      </c>
      <c r="D435">
        <v>25000</v>
      </c>
      <c r="E435">
        <v>123</v>
      </c>
      <c r="F435" t="s">
        <v>8221</v>
      </c>
      <c r="G435" t="s">
        <v>8224</v>
      </c>
      <c r="H435" t="s">
        <v>8246</v>
      </c>
      <c r="I435">
        <v>1415988991</v>
      </c>
      <c r="J435">
        <v>1413393391</v>
      </c>
      <c r="K435" t="b">
        <v>0</v>
      </c>
      <c r="L435">
        <v>6</v>
      </c>
      <c r="M435" t="b">
        <v>0</v>
      </c>
      <c r="N435" t="s">
        <v>8272</v>
      </c>
      <c r="O435" s="5">
        <f t="shared" si="54"/>
        <v>203.2520325203252</v>
      </c>
      <c r="P435" s="7">
        <f t="shared" si="55"/>
        <v>20.5</v>
      </c>
      <c r="Q435" t="str">
        <f t="shared" si="56"/>
        <v>technology</v>
      </c>
      <c r="R435" t="str">
        <f t="shared" si="57"/>
        <v>web</v>
      </c>
      <c r="S435" s="10">
        <f t="shared" si="58"/>
        <v>41957.511469907404</v>
      </c>
      <c r="T435" s="10">
        <f t="shared" si="59"/>
        <v>41927.46980324074</v>
      </c>
      <c r="U435">
        <f t="shared" si="60"/>
        <v>2014</v>
      </c>
      <c r="V435" s="11">
        <f t="shared" si="61"/>
        <v>41957.511469907404</v>
      </c>
      <c r="W435" s="15">
        <f t="shared" si="62"/>
        <v>30.041666666664241</v>
      </c>
    </row>
    <row r="436" spans="1:23" ht="43.2" x14ac:dyDescent="0.3">
      <c r="A436">
        <v>554</v>
      </c>
      <c r="B436" s="3" t="s">
        <v>555</v>
      </c>
      <c r="C436" s="3" t="s">
        <v>4664</v>
      </c>
      <c r="D436">
        <v>3870</v>
      </c>
      <c r="E436">
        <v>1416</v>
      </c>
      <c r="F436" t="s">
        <v>8221</v>
      </c>
      <c r="G436" t="s">
        <v>8224</v>
      </c>
      <c r="H436" t="s">
        <v>8246</v>
      </c>
      <c r="I436">
        <v>1413735972</v>
      </c>
      <c r="J436">
        <v>1411143972</v>
      </c>
      <c r="K436" t="b">
        <v>0</v>
      </c>
      <c r="L436">
        <v>22</v>
      </c>
      <c r="M436" t="b">
        <v>0</v>
      </c>
      <c r="N436" t="s">
        <v>8272</v>
      </c>
      <c r="O436" s="5">
        <f t="shared" si="54"/>
        <v>2.7330508474576272</v>
      </c>
      <c r="P436" s="7">
        <f t="shared" si="55"/>
        <v>64.36363636363636</v>
      </c>
      <c r="Q436" t="str">
        <f t="shared" si="56"/>
        <v>technology</v>
      </c>
      <c r="R436" t="str">
        <f t="shared" si="57"/>
        <v>web</v>
      </c>
      <c r="S436" s="10">
        <f t="shared" si="58"/>
        <v>41931.434861111113</v>
      </c>
      <c r="T436" s="10">
        <f t="shared" si="59"/>
        <v>41901.434861111113</v>
      </c>
      <c r="U436">
        <f t="shared" si="60"/>
        <v>2014</v>
      </c>
      <c r="V436" s="11">
        <f t="shared" si="61"/>
        <v>41931.434861111113</v>
      </c>
      <c r="W436" s="15">
        <f t="shared" si="62"/>
        <v>30</v>
      </c>
    </row>
    <row r="437" spans="1:23" ht="43.2" x14ac:dyDescent="0.3">
      <c r="A437">
        <v>555</v>
      </c>
      <c r="B437" s="3" t="s">
        <v>556</v>
      </c>
      <c r="C437" s="3" t="s">
        <v>4665</v>
      </c>
      <c r="D437">
        <v>7500</v>
      </c>
      <c r="E437">
        <v>0</v>
      </c>
      <c r="F437" t="s">
        <v>8221</v>
      </c>
      <c r="G437" t="s">
        <v>8225</v>
      </c>
      <c r="H437" t="s">
        <v>8247</v>
      </c>
      <c r="I437">
        <v>1465720143</v>
      </c>
      <c r="J437">
        <v>1463128143</v>
      </c>
      <c r="K437" t="b">
        <v>0</v>
      </c>
      <c r="L437">
        <v>0</v>
      </c>
      <c r="M437" t="b">
        <v>0</v>
      </c>
      <c r="N437" t="s">
        <v>8272</v>
      </c>
      <c r="O437" s="5" t="e">
        <f t="shared" si="54"/>
        <v>#DIV/0!</v>
      </c>
      <c r="P437" s="7" t="e">
        <f t="shared" si="55"/>
        <v>#DIV/0!</v>
      </c>
      <c r="Q437" t="str">
        <f t="shared" si="56"/>
        <v>technology</v>
      </c>
      <c r="R437" t="str">
        <f t="shared" si="57"/>
        <v>web</v>
      </c>
      <c r="S437" s="10">
        <f t="shared" si="58"/>
        <v>42533.103506944448</v>
      </c>
      <c r="T437" s="10">
        <f t="shared" si="59"/>
        <v>42503.103506944448</v>
      </c>
      <c r="U437">
        <f t="shared" si="60"/>
        <v>2016</v>
      </c>
      <c r="V437" s="11">
        <f t="shared" si="61"/>
        <v>42533.103506944448</v>
      </c>
      <c r="W437" s="15">
        <f t="shared" si="62"/>
        <v>30</v>
      </c>
    </row>
    <row r="438" spans="1:23" ht="28.8" x14ac:dyDescent="0.3">
      <c r="A438">
        <v>556</v>
      </c>
      <c r="B438" s="3" t="s">
        <v>557</v>
      </c>
      <c r="C438" s="3" t="s">
        <v>4666</v>
      </c>
      <c r="D438">
        <v>8000</v>
      </c>
      <c r="E438">
        <v>200</v>
      </c>
      <c r="F438" t="s">
        <v>8221</v>
      </c>
      <c r="G438" t="s">
        <v>8224</v>
      </c>
      <c r="H438" t="s">
        <v>8246</v>
      </c>
      <c r="I438">
        <v>1452112717</v>
      </c>
      <c r="J438">
        <v>1449520717</v>
      </c>
      <c r="K438" t="b">
        <v>0</v>
      </c>
      <c r="L438">
        <v>1</v>
      </c>
      <c r="M438" t="b">
        <v>0</v>
      </c>
      <c r="N438" t="s">
        <v>8272</v>
      </c>
      <c r="O438" s="5">
        <f t="shared" si="54"/>
        <v>40</v>
      </c>
      <c r="P438" s="7">
        <f t="shared" si="55"/>
        <v>200</v>
      </c>
      <c r="Q438" t="str">
        <f t="shared" si="56"/>
        <v>technology</v>
      </c>
      <c r="R438" t="str">
        <f t="shared" si="57"/>
        <v>web</v>
      </c>
      <c r="S438" s="10">
        <f t="shared" si="58"/>
        <v>42375.610150462962</v>
      </c>
      <c r="T438" s="10">
        <f t="shared" si="59"/>
        <v>42345.610150462962</v>
      </c>
      <c r="U438">
        <f t="shared" si="60"/>
        <v>2016</v>
      </c>
      <c r="V438" s="11">
        <f t="shared" si="61"/>
        <v>42375.610150462962</v>
      </c>
      <c r="W438" s="15">
        <f t="shared" si="62"/>
        <v>30</v>
      </c>
    </row>
    <row r="439" spans="1:23" ht="43.2" x14ac:dyDescent="0.3">
      <c r="A439">
        <v>557</v>
      </c>
      <c r="B439" s="3" t="s">
        <v>558</v>
      </c>
      <c r="C439" s="3" t="s">
        <v>4667</v>
      </c>
      <c r="D439">
        <v>150000</v>
      </c>
      <c r="E439">
        <v>1366</v>
      </c>
      <c r="F439" t="s">
        <v>8221</v>
      </c>
      <c r="G439" t="s">
        <v>8236</v>
      </c>
      <c r="H439" t="s">
        <v>8249</v>
      </c>
      <c r="I439">
        <v>1480721803</v>
      </c>
      <c r="J439">
        <v>1478126203</v>
      </c>
      <c r="K439" t="b">
        <v>0</v>
      </c>
      <c r="L439">
        <v>20</v>
      </c>
      <c r="M439" t="b">
        <v>0</v>
      </c>
      <c r="N439" t="s">
        <v>8272</v>
      </c>
      <c r="O439" s="5">
        <f t="shared" si="54"/>
        <v>109.80966325036603</v>
      </c>
      <c r="P439" s="7">
        <f t="shared" si="55"/>
        <v>68.3</v>
      </c>
      <c r="Q439" t="str">
        <f t="shared" si="56"/>
        <v>technology</v>
      </c>
      <c r="R439" t="str">
        <f t="shared" si="57"/>
        <v>web</v>
      </c>
      <c r="S439" s="10">
        <f t="shared" si="58"/>
        <v>42706.733831018515</v>
      </c>
      <c r="T439" s="10">
        <f t="shared" si="59"/>
        <v>42676.692164351851</v>
      </c>
      <c r="U439">
        <f t="shared" si="60"/>
        <v>2016</v>
      </c>
      <c r="V439" s="11">
        <f t="shared" si="61"/>
        <v>42706.733831018515</v>
      </c>
      <c r="W439" s="15">
        <f t="shared" si="62"/>
        <v>30.041666666664241</v>
      </c>
    </row>
    <row r="440" spans="1:23" ht="43.2" x14ac:dyDescent="0.3">
      <c r="A440">
        <v>558</v>
      </c>
      <c r="B440" s="3" t="s">
        <v>559</v>
      </c>
      <c r="C440" s="3" t="s">
        <v>4668</v>
      </c>
      <c r="D440">
        <v>750</v>
      </c>
      <c r="E440">
        <v>0</v>
      </c>
      <c r="F440" t="s">
        <v>8221</v>
      </c>
      <c r="G440" t="s">
        <v>8224</v>
      </c>
      <c r="H440" t="s">
        <v>8246</v>
      </c>
      <c r="I440">
        <v>1427227905</v>
      </c>
      <c r="J440">
        <v>1424639505</v>
      </c>
      <c r="K440" t="b">
        <v>0</v>
      </c>
      <c r="L440">
        <v>0</v>
      </c>
      <c r="M440" t="b">
        <v>0</v>
      </c>
      <c r="N440" t="s">
        <v>8272</v>
      </c>
      <c r="O440" s="5" t="e">
        <f t="shared" si="54"/>
        <v>#DIV/0!</v>
      </c>
      <c r="P440" s="7" t="e">
        <f t="shared" si="55"/>
        <v>#DIV/0!</v>
      </c>
      <c r="Q440" t="str">
        <f t="shared" si="56"/>
        <v>technology</v>
      </c>
      <c r="R440" t="str">
        <f t="shared" si="57"/>
        <v>web</v>
      </c>
      <c r="S440" s="10">
        <f t="shared" si="58"/>
        <v>42087.591493055559</v>
      </c>
      <c r="T440" s="10">
        <f t="shared" si="59"/>
        <v>42057.633159722223</v>
      </c>
      <c r="U440">
        <f t="shared" si="60"/>
        <v>2015</v>
      </c>
      <c r="V440" s="11">
        <f t="shared" si="61"/>
        <v>42087.591493055559</v>
      </c>
      <c r="W440" s="15">
        <f t="shared" si="62"/>
        <v>29.958333333335759</v>
      </c>
    </row>
    <row r="441" spans="1:23" ht="43.2" x14ac:dyDescent="0.3">
      <c r="A441">
        <v>559</v>
      </c>
      <c r="B441" s="3" t="s">
        <v>560</v>
      </c>
      <c r="C441" s="3" t="s">
        <v>4669</v>
      </c>
      <c r="D441">
        <v>240000</v>
      </c>
      <c r="E441">
        <v>50</v>
      </c>
      <c r="F441" t="s">
        <v>8221</v>
      </c>
      <c r="G441" t="s">
        <v>8224</v>
      </c>
      <c r="H441" t="s">
        <v>8246</v>
      </c>
      <c r="I441">
        <v>1449989260</v>
      </c>
      <c r="J441">
        <v>1447397260</v>
      </c>
      <c r="K441" t="b">
        <v>0</v>
      </c>
      <c r="L441">
        <v>1</v>
      </c>
      <c r="M441" t="b">
        <v>0</v>
      </c>
      <c r="N441" t="s">
        <v>8272</v>
      </c>
      <c r="O441" s="5">
        <f t="shared" si="54"/>
        <v>4800</v>
      </c>
      <c r="P441" s="7">
        <f t="shared" si="55"/>
        <v>50</v>
      </c>
      <c r="Q441" t="str">
        <f t="shared" si="56"/>
        <v>technology</v>
      </c>
      <c r="R441" t="str">
        <f t="shared" si="57"/>
        <v>web</v>
      </c>
      <c r="S441" s="10">
        <f t="shared" si="58"/>
        <v>42351.033101851848</v>
      </c>
      <c r="T441" s="10">
        <f t="shared" si="59"/>
        <v>42321.033101851848</v>
      </c>
      <c r="U441">
        <f t="shared" si="60"/>
        <v>2015</v>
      </c>
      <c r="V441" s="11">
        <f t="shared" si="61"/>
        <v>42351.033101851848</v>
      </c>
      <c r="W441" s="15">
        <f t="shared" si="62"/>
        <v>30</v>
      </c>
    </row>
    <row r="442" spans="1:23" ht="43.2" x14ac:dyDescent="0.3">
      <c r="A442">
        <v>560</v>
      </c>
      <c r="B442" s="3" t="s">
        <v>561</v>
      </c>
      <c r="C442" s="3" t="s">
        <v>4670</v>
      </c>
      <c r="D442">
        <v>100000</v>
      </c>
      <c r="E442">
        <v>12</v>
      </c>
      <c r="F442" t="s">
        <v>8221</v>
      </c>
      <c r="G442" t="s">
        <v>8229</v>
      </c>
      <c r="H442" t="s">
        <v>8251</v>
      </c>
      <c r="I442">
        <v>1418841045</v>
      </c>
      <c r="J442">
        <v>1416249045</v>
      </c>
      <c r="K442" t="b">
        <v>0</v>
      </c>
      <c r="L442">
        <v>3</v>
      </c>
      <c r="M442" t="b">
        <v>0</v>
      </c>
      <c r="N442" t="s">
        <v>8272</v>
      </c>
      <c r="O442" s="5">
        <f t="shared" si="54"/>
        <v>8333.3333333333339</v>
      </c>
      <c r="P442" s="7">
        <f t="shared" si="55"/>
        <v>4</v>
      </c>
      <c r="Q442" t="str">
        <f t="shared" si="56"/>
        <v>technology</v>
      </c>
      <c r="R442" t="str">
        <f t="shared" si="57"/>
        <v>web</v>
      </c>
      <c r="S442" s="10">
        <f t="shared" si="58"/>
        <v>41990.521354166667</v>
      </c>
      <c r="T442" s="10">
        <f t="shared" si="59"/>
        <v>41960.521354166667</v>
      </c>
      <c r="U442">
        <f t="shared" si="60"/>
        <v>2014</v>
      </c>
      <c r="V442" s="11">
        <f t="shared" si="61"/>
        <v>41990.521354166667</v>
      </c>
      <c r="W442" s="15">
        <f t="shared" si="62"/>
        <v>30</v>
      </c>
    </row>
    <row r="443" spans="1:23" ht="43.2" x14ac:dyDescent="0.3">
      <c r="A443">
        <v>561</v>
      </c>
      <c r="B443" s="3" t="s">
        <v>562</v>
      </c>
      <c r="C443" s="3" t="s">
        <v>4671</v>
      </c>
      <c r="D443">
        <v>15000</v>
      </c>
      <c r="E443">
        <v>55</v>
      </c>
      <c r="F443" t="s">
        <v>8221</v>
      </c>
      <c r="G443" t="s">
        <v>8224</v>
      </c>
      <c r="H443" t="s">
        <v>8246</v>
      </c>
      <c r="I443">
        <v>1445874513</v>
      </c>
      <c r="J443">
        <v>1442850513</v>
      </c>
      <c r="K443" t="b">
        <v>0</v>
      </c>
      <c r="L443">
        <v>2</v>
      </c>
      <c r="M443" t="b">
        <v>0</v>
      </c>
      <c r="N443" t="s">
        <v>8272</v>
      </c>
      <c r="O443" s="5">
        <f t="shared" si="54"/>
        <v>272.72727272727275</v>
      </c>
      <c r="P443" s="7">
        <f t="shared" si="55"/>
        <v>27.5</v>
      </c>
      <c r="Q443" t="str">
        <f t="shared" si="56"/>
        <v>technology</v>
      </c>
      <c r="R443" t="str">
        <f t="shared" si="57"/>
        <v>web</v>
      </c>
      <c r="S443" s="10">
        <f t="shared" si="58"/>
        <v>42303.408715277779</v>
      </c>
      <c r="T443" s="10">
        <f t="shared" si="59"/>
        <v>42268.408715277779</v>
      </c>
      <c r="U443">
        <f t="shared" si="60"/>
        <v>2015</v>
      </c>
      <c r="V443" s="11">
        <f t="shared" si="61"/>
        <v>42303.408715277779</v>
      </c>
      <c r="W443" s="15">
        <f t="shared" si="62"/>
        <v>35</v>
      </c>
    </row>
    <row r="444" spans="1:23" ht="43.2" x14ac:dyDescent="0.3">
      <c r="A444">
        <v>562</v>
      </c>
      <c r="B444" s="3" t="s">
        <v>563</v>
      </c>
      <c r="C444" s="3" t="s">
        <v>4672</v>
      </c>
      <c r="D444">
        <v>50000</v>
      </c>
      <c r="E444">
        <v>0</v>
      </c>
      <c r="F444" t="s">
        <v>8221</v>
      </c>
      <c r="G444" t="s">
        <v>8233</v>
      </c>
      <c r="H444" t="s">
        <v>8249</v>
      </c>
      <c r="I444">
        <v>1482052815</v>
      </c>
      <c r="J444">
        <v>1479460815</v>
      </c>
      <c r="K444" t="b">
        <v>0</v>
      </c>
      <c r="L444">
        <v>0</v>
      </c>
      <c r="M444" t="b">
        <v>0</v>
      </c>
      <c r="N444" t="s">
        <v>8272</v>
      </c>
      <c r="O444" s="5" t="e">
        <f t="shared" si="54"/>
        <v>#DIV/0!</v>
      </c>
      <c r="P444" s="7" t="e">
        <f t="shared" si="55"/>
        <v>#DIV/0!</v>
      </c>
      <c r="Q444" t="str">
        <f t="shared" si="56"/>
        <v>technology</v>
      </c>
      <c r="R444" t="str">
        <f t="shared" si="57"/>
        <v>web</v>
      </c>
      <c r="S444" s="10">
        <f t="shared" si="58"/>
        <v>42722.139062500006</v>
      </c>
      <c r="T444" s="10">
        <f t="shared" si="59"/>
        <v>42692.139062500006</v>
      </c>
      <c r="U444">
        <f t="shared" si="60"/>
        <v>2016</v>
      </c>
      <c r="V444" s="11">
        <f t="shared" si="61"/>
        <v>42722.139062500006</v>
      </c>
      <c r="W444" s="15">
        <f t="shared" si="62"/>
        <v>30</v>
      </c>
    </row>
    <row r="445" spans="1:23" ht="43.2" x14ac:dyDescent="0.3">
      <c r="A445">
        <v>563</v>
      </c>
      <c r="B445" s="3" t="s">
        <v>564</v>
      </c>
      <c r="C445" s="3" t="s">
        <v>4673</v>
      </c>
      <c r="D445">
        <v>75000</v>
      </c>
      <c r="E445">
        <v>68</v>
      </c>
      <c r="F445" t="s">
        <v>8221</v>
      </c>
      <c r="G445" t="s">
        <v>8226</v>
      </c>
      <c r="H445" t="s">
        <v>8248</v>
      </c>
      <c r="I445">
        <v>1424137247</v>
      </c>
      <c r="J445">
        <v>1421545247</v>
      </c>
      <c r="K445" t="b">
        <v>0</v>
      </c>
      <c r="L445">
        <v>2</v>
      </c>
      <c r="M445" t="b">
        <v>0</v>
      </c>
      <c r="N445" t="s">
        <v>8272</v>
      </c>
      <c r="O445" s="5">
        <f t="shared" si="54"/>
        <v>1102.9411764705883</v>
      </c>
      <c r="P445" s="7">
        <f t="shared" si="55"/>
        <v>34</v>
      </c>
      <c r="Q445" t="str">
        <f t="shared" si="56"/>
        <v>technology</v>
      </c>
      <c r="R445" t="str">
        <f t="shared" si="57"/>
        <v>web</v>
      </c>
      <c r="S445" s="10">
        <f t="shared" si="58"/>
        <v>42051.819988425923</v>
      </c>
      <c r="T445" s="10">
        <f t="shared" si="59"/>
        <v>42021.819988425923</v>
      </c>
      <c r="U445">
        <f t="shared" si="60"/>
        <v>2015</v>
      </c>
      <c r="V445" s="11">
        <f t="shared" si="61"/>
        <v>42051.819988425923</v>
      </c>
      <c r="W445" s="15">
        <f t="shared" si="62"/>
        <v>30</v>
      </c>
    </row>
    <row r="446" spans="1:23" ht="57.6" x14ac:dyDescent="0.3">
      <c r="A446">
        <v>564</v>
      </c>
      <c r="B446" s="3" t="s">
        <v>565</v>
      </c>
      <c r="C446" s="3" t="s">
        <v>4674</v>
      </c>
      <c r="D446">
        <v>18000</v>
      </c>
      <c r="E446">
        <v>1</v>
      </c>
      <c r="F446" t="s">
        <v>8221</v>
      </c>
      <c r="G446" t="s">
        <v>8230</v>
      </c>
      <c r="H446" t="s">
        <v>8249</v>
      </c>
      <c r="I446">
        <v>1457822275</v>
      </c>
      <c r="J446">
        <v>1455230275</v>
      </c>
      <c r="K446" t="b">
        <v>0</v>
      </c>
      <c r="L446">
        <v>1</v>
      </c>
      <c r="M446" t="b">
        <v>0</v>
      </c>
      <c r="N446" t="s">
        <v>8272</v>
      </c>
      <c r="O446" s="5">
        <f t="shared" si="54"/>
        <v>18000</v>
      </c>
      <c r="P446" s="7">
        <f t="shared" si="55"/>
        <v>1</v>
      </c>
      <c r="Q446" t="str">
        <f t="shared" si="56"/>
        <v>technology</v>
      </c>
      <c r="R446" t="str">
        <f t="shared" si="57"/>
        <v>web</v>
      </c>
      <c r="S446" s="10">
        <f t="shared" si="58"/>
        <v>42441.692997685182</v>
      </c>
      <c r="T446" s="10">
        <f t="shared" si="59"/>
        <v>42411.692997685182</v>
      </c>
      <c r="U446">
        <f t="shared" si="60"/>
        <v>2016</v>
      </c>
      <c r="V446" s="11">
        <f t="shared" si="61"/>
        <v>42441.692997685182</v>
      </c>
      <c r="W446" s="15">
        <f t="shared" si="62"/>
        <v>30</v>
      </c>
    </row>
    <row r="447" spans="1:23" ht="43.2" x14ac:dyDescent="0.3">
      <c r="A447">
        <v>565</v>
      </c>
      <c r="B447" s="3" t="s">
        <v>566</v>
      </c>
      <c r="C447" s="3" t="s">
        <v>4675</v>
      </c>
      <c r="D447">
        <v>25000</v>
      </c>
      <c r="E447">
        <v>0</v>
      </c>
      <c r="F447" t="s">
        <v>8221</v>
      </c>
      <c r="G447" t="s">
        <v>8225</v>
      </c>
      <c r="H447" t="s">
        <v>8247</v>
      </c>
      <c r="I447">
        <v>1436554249</v>
      </c>
      <c r="J447">
        <v>1433962249</v>
      </c>
      <c r="K447" t="b">
        <v>0</v>
      </c>
      <c r="L447">
        <v>0</v>
      </c>
      <c r="M447" t="b">
        <v>0</v>
      </c>
      <c r="N447" t="s">
        <v>8272</v>
      </c>
      <c r="O447" s="5" t="e">
        <f t="shared" si="54"/>
        <v>#DIV/0!</v>
      </c>
      <c r="P447" s="7" t="e">
        <f t="shared" si="55"/>
        <v>#DIV/0!</v>
      </c>
      <c r="Q447" t="str">
        <f t="shared" si="56"/>
        <v>technology</v>
      </c>
      <c r="R447" t="str">
        <f t="shared" si="57"/>
        <v>web</v>
      </c>
      <c r="S447" s="10">
        <f t="shared" si="58"/>
        <v>42195.535289351858</v>
      </c>
      <c r="T447" s="10">
        <f t="shared" si="59"/>
        <v>42165.535289351858</v>
      </c>
      <c r="U447">
        <f t="shared" si="60"/>
        <v>2015</v>
      </c>
      <c r="V447" s="11">
        <f t="shared" si="61"/>
        <v>42195.535289351858</v>
      </c>
      <c r="W447" s="15">
        <f t="shared" si="62"/>
        <v>30</v>
      </c>
    </row>
    <row r="448" spans="1:23" ht="43.2" x14ac:dyDescent="0.3">
      <c r="A448">
        <v>566</v>
      </c>
      <c r="B448" s="3" t="s">
        <v>567</v>
      </c>
      <c r="C448" s="3" t="s">
        <v>4676</v>
      </c>
      <c r="D448">
        <v>5000</v>
      </c>
      <c r="E448">
        <v>1</v>
      </c>
      <c r="F448" t="s">
        <v>8221</v>
      </c>
      <c r="G448" t="s">
        <v>8224</v>
      </c>
      <c r="H448" t="s">
        <v>8246</v>
      </c>
      <c r="I448">
        <v>1468513533</v>
      </c>
      <c r="J448">
        <v>1465921533</v>
      </c>
      <c r="K448" t="b">
        <v>0</v>
      </c>
      <c r="L448">
        <v>1</v>
      </c>
      <c r="M448" t="b">
        <v>0</v>
      </c>
      <c r="N448" t="s">
        <v>8272</v>
      </c>
      <c r="O448" s="5">
        <f t="shared" si="54"/>
        <v>5000</v>
      </c>
      <c r="P448" s="7">
        <f t="shared" si="55"/>
        <v>1</v>
      </c>
      <c r="Q448" t="str">
        <f t="shared" si="56"/>
        <v>technology</v>
      </c>
      <c r="R448" t="str">
        <f t="shared" si="57"/>
        <v>web</v>
      </c>
      <c r="S448" s="10">
        <f t="shared" si="58"/>
        <v>42565.43440972222</v>
      </c>
      <c r="T448" s="10">
        <f t="shared" si="59"/>
        <v>42535.43440972222</v>
      </c>
      <c r="U448">
        <f t="shared" si="60"/>
        <v>2016</v>
      </c>
      <c r="V448" s="11">
        <f t="shared" si="61"/>
        <v>42565.43440972222</v>
      </c>
      <c r="W448" s="15">
        <f t="shared" si="62"/>
        <v>30</v>
      </c>
    </row>
    <row r="449" spans="1:23" ht="43.2" x14ac:dyDescent="0.3">
      <c r="A449">
        <v>567</v>
      </c>
      <c r="B449" s="3" t="s">
        <v>568</v>
      </c>
      <c r="C449" s="3" t="s">
        <v>4677</v>
      </c>
      <c r="D449">
        <v>10000</v>
      </c>
      <c r="E449">
        <v>0</v>
      </c>
      <c r="F449" t="s">
        <v>8221</v>
      </c>
      <c r="G449" t="s">
        <v>8224</v>
      </c>
      <c r="H449" t="s">
        <v>8246</v>
      </c>
      <c r="I449">
        <v>1420143194</v>
      </c>
      <c r="J449">
        <v>1417551194</v>
      </c>
      <c r="K449" t="b">
        <v>0</v>
      </c>
      <c r="L449">
        <v>0</v>
      </c>
      <c r="M449" t="b">
        <v>0</v>
      </c>
      <c r="N449" t="s">
        <v>8272</v>
      </c>
      <c r="O449" s="5" t="e">
        <f t="shared" si="54"/>
        <v>#DIV/0!</v>
      </c>
      <c r="P449" s="7" t="e">
        <f t="shared" si="55"/>
        <v>#DIV/0!</v>
      </c>
      <c r="Q449" t="str">
        <f t="shared" si="56"/>
        <v>technology</v>
      </c>
      <c r="R449" t="str">
        <f t="shared" si="57"/>
        <v>web</v>
      </c>
      <c r="S449" s="10">
        <f t="shared" si="58"/>
        <v>42005.592523148152</v>
      </c>
      <c r="T449" s="10">
        <f t="shared" si="59"/>
        <v>41975.592523148152</v>
      </c>
      <c r="U449">
        <f t="shared" si="60"/>
        <v>2015</v>
      </c>
      <c r="V449" s="11">
        <f t="shared" si="61"/>
        <v>42005.592523148152</v>
      </c>
      <c r="W449" s="15">
        <f t="shared" si="62"/>
        <v>30</v>
      </c>
    </row>
    <row r="450" spans="1:23" ht="57.6" x14ac:dyDescent="0.3">
      <c r="A450">
        <v>568</v>
      </c>
      <c r="B450" s="3" t="s">
        <v>569</v>
      </c>
      <c r="C450" s="3" t="s">
        <v>4678</v>
      </c>
      <c r="D450">
        <v>24500</v>
      </c>
      <c r="E450">
        <v>245</v>
      </c>
      <c r="F450" t="s">
        <v>8221</v>
      </c>
      <c r="G450" t="s">
        <v>8228</v>
      </c>
      <c r="H450" t="s">
        <v>8250</v>
      </c>
      <c r="I450">
        <v>1452942000</v>
      </c>
      <c r="J450">
        <v>1449785223</v>
      </c>
      <c r="K450" t="b">
        <v>0</v>
      </c>
      <c r="L450">
        <v>5</v>
      </c>
      <c r="M450" t="b">
        <v>0</v>
      </c>
      <c r="N450" t="s">
        <v>8272</v>
      </c>
      <c r="O450" s="5">
        <f t="shared" ref="O450:O513" si="63">$D450/$E450</f>
        <v>100</v>
      </c>
      <c r="P450" s="7">
        <f t="shared" ref="P450:P513" si="64">$E450/$L450</f>
        <v>49</v>
      </c>
      <c r="Q450" t="str">
        <f t="shared" ref="Q450:Q513" si="65">LEFT($N450,SEARCH("/",$N450,1)-1)</f>
        <v>technology</v>
      </c>
      <c r="R450" t="str">
        <f t="shared" ref="R450:R513" si="66">MID($N450,FIND("/",$N450)+1,256)</f>
        <v>web</v>
      </c>
      <c r="S450" s="10">
        <f t="shared" ref="S450:S513" si="67">((($I450/60)/60)/24)+DATE(1970,1,1)+(-6/24)</f>
        <v>42385.208333333328</v>
      </c>
      <c r="T450" s="10">
        <f t="shared" ref="T450:T513" si="68">((($J450/60)/60)/24)+DATE(1970,1,1)+(-6/24)</f>
        <v>42348.6715625</v>
      </c>
      <c r="U450">
        <f t="shared" ref="U450:U513" si="69">YEAR(S450)</f>
        <v>2016</v>
      </c>
      <c r="V450" s="11">
        <f t="shared" ref="V450:V513" si="70">S450</f>
        <v>42385.208333333328</v>
      </c>
      <c r="W450" s="15">
        <f t="shared" si="62"/>
        <v>36.536770833328774</v>
      </c>
    </row>
    <row r="451" spans="1:23" ht="43.2" x14ac:dyDescent="0.3">
      <c r="A451">
        <v>569</v>
      </c>
      <c r="B451" s="3" t="s">
        <v>570</v>
      </c>
      <c r="C451" s="3" t="s">
        <v>4679</v>
      </c>
      <c r="D451">
        <v>2500</v>
      </c>
      <c r="E451">
        <v>20</v>
      </c>
      <c r="F451" t="s">
        <v>8221</v>
      </c>
      <c r="G451" t="s">
        <v>8229</v>
      </c>
      <c r="H451" t="s">
        <v>8251</v>
      </c>
      <c r="I451">
        <v>1451679612</v>
      </c>
      <c r="J451">
        <v>1449087612</v>
      </c>
      <c r="K451" t="b">
        <v>0</v>
      </c>
      <c r="L451">
        <v>1</v>
      </c>
      <c r="M451" t="b">
        <v>0</v>
      </c>
      <c r="N451" t="s">
        <v>8272</v>
      </c>
      <c r="O451" s="5">
        <f t="shared" si="63"/>
        <v>125</v>
      </c>
      <c r="P451" s="7">
        <f t="shared" si="64"/>
        <v>20</v>
      </c>
      <c r="Q451" t="str">
        <f t="shared" si="65"/>
        <v>technology</v>
      </c>
      <c r="R451" t="str">
        <f t="shared" si="66"/>
        <v>web</v>
      </c>
      <c r="S451" s="10">
        <f t="shared" si="67"/>
        <v>42370.597361111111</v>
      </c>
      <c r="T451" s="10">
        <f t="shared" si="68"/>
        <v>42340.597361111111</v>
      </c>
      <c r="U451">
        <f t="shared" si="69"/>
        <v>2016</v>
      </c>
      <c r="V451" s="11">
        <f t="shared" si="70"/>
        <v>42370.597361111111</v>
      </c>
      <c r="W451" s="15">
        <f t="shared" ref="W451:W514" si="71">S451-T451</f>
        <v>30</v>
      </c>
    </row>
    <row r="452" spans="1:23" ht="28.8" x14ac:dyDescent="0.3">
      <c r="A452">
        <v>570</v>
      </c>
      <c r="B452" s="3" t="s">
        <v>571</v>
      </c>
      <c r="C452" s="3" t="s">
        <v>4680</v>
      </c>
      <c r="D452">
        <v>85000</v>
      </c>
      <c r="E452">
        <v>142</v>
      </c>
      <c r="F452" t="s">
        <v>8221</v>
      </c>
      <c r="G452" t="s">
        <v>8224</v>
      </c>
      <c r="H452" t="s">
        <v>8246</v>
      </c>
      <c r="I452">
        <v>1455822569</v>
      </c>
      <c r="J452">
        <v>1453230569</v>
      </c>
      <c r="K452" t="b">
        <v>0</v>
      </c>
      <c r="L452">
        <v>1</v>
      </c>
      <c r="M452" t="b">
        <v>0</v>
      </c>
      <c r="N452" t="s">
        <v>8272</v>
      </c>
      <c r="O452" s="5">
        <f t="shared" si="63"/>
        <v>598.5915492957746</v>
      </c>
      <c r="P452" s="7">
        <f t="shared" si="64"/>
        <v>142</v>
      </c>
      <c r="Q452" t="str">
        <f t="shared" si="65"/>
        <v>technology</v>
      </c>
      <c r="R452" t="str">
        <f t="shared" si="66"/>
        <v>web</v>
      </c>
      <c r="S452" s="10">
        <f t="shared" si="67"/>
        <v>42418.548252314817</v>
      </c>
      <c r="T452" s="10">
        <f t="shared" si="68"/>
        <v>42388.548252314817</v>
      </c>
      <c r="U452">
        <f t="shared" si="69"/>
        <v>2016</v>
      </c>
      <c r="V452" s="11">
        <f t="shared" si="70"/>
        <v>42418.548252314817</v>
      </c>
      <c r="W452" s="15">
        <f t="shared" si="71"/>
        <v>30</v>
      </c>
    </row>
    <row r="453" spans="1:23" ht="43.2" x14ac:dyDescent="0.3">
      <c r="A453">
        <v>571</v>
      </c>
      <c r="B453" s="3" t="s">
        <v>572</v>
      </c>
      <c r="C453" s="3" t="s">
        <v>4681</v>
      </c>
      <c r="D453">
        <v>25000</v>
      </c>
      <c r="E453">
        <v>106</v>
      </c>
      <c r="F453" t="s">
        <v>8221</v>
      </c>
      <c r="G453" t="s">
        <v>8224</v>
      </c>
      <c r="H453" t="s">
        <v>8246</v>
      </c>
      <c r="I453">
        <v>1437969540</v>
      </c>
      <c r="J453">
        <v>1436297723</v>
      </c>
      <c r="K453" t="b">
        <v>0</v>
      </c>
      <c r="L453">
        <v>2</v>
      </c>
      <c r="M453" t="b">
        <v>0</v>
      </c>
      <c r="N453" t="s">
        <v>8272</v>
      </c>
      <c r="O453" s="5">
        <f t="shared" si="63"/>
        <v>235.84905660377359</v>
      </c>
      <c r="P453" s="7">
        <f t="shared" si="64"/>
        <v>53</v>
      </c>
      <c r="Q453" t="str">
        <f t="shared" si="65"/>
        <v>technology</v>
      </c>
      <c r="R453" t="str">
        <f t="shared" si="66"/>
        <v>web</v>
      </c>
      <c r="S453" s="10">
        <f t="shared" si="67"/>
        <v>42211.915972222225</v>
      </c>
      <c r="T453" s="10">
        <f t="shared" si="68"/>
        <v>42192.566238425927</v>
      </c>
      <c r="U453">
        <f t="shared" si="69"/>
        <v>2015</v>
      </c>
      <c r="V453" s="11">
        <f t="shared" si="70"/>
        <v>42211.915972222225</v>
      </c>
      <c r="W453" s="15">
        <f t="shared" si="71"/>
        <v>19.349733796298096</v>
      </c>
    </row>
    <row r="454" spans="1:23" ht="43.2" x14ac:dyDescent="0.3">
      <c r="A454">
        <v>572</v>
      </c>
      <c r="B454" s="3" t="s">
        <v>573</v>
      </c>
      <c r="C454" s="3" t="s">
        <v>4682</v>
      </c>
      <c r="D454">
        <v>2500</v>
      </c>
      <c r="E454">
        <v>0</v>
      </c>
      <c r="F454" t="s">
        <v>8221</v>
      </c>
      <c r="G454" t="s">
        <v>8224</v>
      </c>
      <c r="H454" t="s">
        <v>8246</v>
      </c>
      <c r="I454">
        <v>1446660688</v>
      </c>
      <c r="J454">
        <v>1444065088</v>
      </c>
      <c r="K454" t="b">
        <v>0</v>
      </c>
      <c r="L454">
        <v>0</v>
      </c>
      <c r="M454" t="b">
        <v>0</v>
      </c>
      <c r="N454" t="s">
        <v>8272</v>
      </c>
      <c r="O454" s="5" t="e">
        <f t="shared" si="63"/>
        <v>#DIV/0!</v>
      </c>
      <c r="P454" s="7" t="e">
        <f t="shared" si="64"/>
        <v>#DIV/0!</v>
      </c>
      <c r="Q454" t="str">
        <f t="shared" si="65"/>
        <v>technology</v>
      </c>
      <c r="R454" t="str">
        <f t="shared" si="66"/>
        <v>web</v>
      </c>
      <c r="S454" s="10">
        <f t="shared" si="67"/>
        <v>42312.507962962962</v>
      </c>
      <c r="T454" s="10">
        <f t="shared" si="68"/>
        <v>42282.46629629629</v>
      </c>
      <c r="U454">
        <f t="shared" si="69"/>
        <v>2015</v>
      </c>
      <c r="V454" s="11">
        <f t="shared" si="70"/>
        <v>42312.507962962962</v>
      </c>
      <c r="W454" s="15">
        <f t="shared" si="71"/>
        <v>30.041666666671517</v>
      </c>
    </row>
    <row r="455" spans="1:23" ht="57.6" x14ac:dyDescent="0.3">
      <c r="A455">
        <v>573</v>
      </c>
      <c r="B455" s="3" t="s">
        <v>574</v>
      </c>
      <c r="C455" s="3" t="s">
        <v>4683</v>
      </c>
      <c r="D455">
        <v>88888</v>
      </c>
      <c r="E455">
        <v>346</v>
      </c>
      <c r="F455" t="s">
        <v>8221</v>
      </c>
      <c r="G455" t="s">
        <v>8224</v>
      </c>
      <c r="H455" t="s">
        <v>8246</v>
      </c>
      <c r="I455">
        <v>1421543520</v>
      </c>
      <c r="J455">
        <v>1416445931</v>
      </c>
      <c r="K455" t="b">
        <v>0</v>
      </c>
      <c r="L455">
        <v>9</v>
      </c>
      <c r="M455" t="b">
        <v>0</v>
      </c>
      <c r="N455" t="s">
        <v>8272</v>
      </c>
      <c r="O455" s="5">
        <f t="shared" si="63"/>
        <v>256.90173410404623</v>
      </c>
      <c r="P455" s="7">
        <f t="shared" si="64"/>
        <v>38.444444444444443</v>
      </c>
      <c r="Q455" t="str">
        <f t="shared" si="65"/>
        <v>technology</v>
      </c>
      <c r="R455" t="str">
        <f t="shared" si="66"/>
        <v>web</v>
      </c>
      <c r="S455" s="10">
        <f t="shared" si="67"/>
        <v>42021.8</v>
      </c>
      <c r="T455" s="10">
        <f t="shared" si="68"/>
        <v>41962.800127314811</v>
      </c>
      <c r="U455">
        <f t="shared" si="69"/>
        <v>2015</v>
      </c>
      <c r="V455" s="11">
        <f t="shared" si="70"/>
        <v>42021.8</v>
      </c>
      <c r="W455" s="15">
        <f t="shared" si="71"/>
        <v>58.999872685191804</v>
      </c>
    </row>
    <row r="456" spans="1:23" ht="43.2" x14ac:dyDescent="0.3">
      <c r="A456">
        <v>574</v>
      </c>
      <c r="B456" s="3" t="s">
        <v>575</v>
      </c>
      <c r="C456" s="3" t="s">
        <v>4684</v>
      </c>
      <c r="D456">
        <v>11180</v>
      </c>
      <c r="E456">
        <v>80</v>
      </c>
      <c r="F456" t="s">
        <v>8221</v>
      </c>
      <c r="G456" t="s">
        <v>8225</v>
      </c>
      <c r="H456" t="s">
        <v>8247</v>
      </c>
      <c r="I456">
        <v>1476873507</v>
      </c>
      <c r="J456">
        <v>1474281507</v>
      </c>
      <c r="K456" t="b">
        <v>0</v>
      </c>
      <c r="L456">
        <v>4</v>
      </c>
      <c r="M456" t="b">
        <v>0</v>
      </c>
      <c r="N456" t="s">
        <v>8272</v>
      </c>
      <c r="O456" s="5">
        <f t="shared" si="63"/>
        <v>139.75</v>
      </c>
      <c r="P456" s="7">
        <f t="shared" si="64"/>
        <v>20</v>
      </c>
      <c r="Q456" t="str">
        <f t="shared" si="65"/>
        <v>technology</v>
      </c>
      <c r="R456" t="str">
        <f t="shared" si="66"/>
        <v>web</v>
      </c>
      <c r="S456" s="10">
        <f t="shared" si="67"/>
        <v>42662.193368055552</v>
      </c>
      <c r="T456" s="10">
        <f t="shared" si="68"/>
        <v>42632.193368055552</v>
      </c>
      <c r="U456">
        <f t="shared" si="69"/>
        <v>2016</v>
      </c>
      <c r="V456" s="11">
        <f t="shared" si="70"/>
        <v>42662.193368055552</v>
      </c>
      <c r="W456" s="15">
        <f t="shared" si="71"/>
        <v>30</v>
      </c>
    </row>
    <row r="457" spans="1:23" ht="57.6" x14ac:dyDescent="0.3">
      <c r="A457">
        <v>575</v>
      </c>
      <c r="B457" s="3" t="s">
        <v>576</v>
      </c>
      <c r="C457" s="3" t="s">
        <v>4685</v>
      </c>
      <c r="D457">
        <v>60000</v>
      </c>
      <c r="E457">
        <v>259</v>
      </c>
      <c r="F457" t="s">
        <v>8221</v>
      </c>
      <c r="G457" t="s">
        <v>8236</v>
      </c>
      <c r="H457" t="s">
        <v>8249</v>
      </c>
      <c r="I457">
        <v>1434213443</v>
      </c>
      <c r="J457">
        <v>1431621443</v>
      </c>
      <c r="K457" t="b">
        <v>0</v>
      </c>
      <c r="L457">
        <v>4</v>
      </c>
      <c r="M457" t="b">
        <v>0</v>
      </c>
      <c r="N457" t="s">
        <v>8272</v>
      </c>
      <c r="O457" s="5">
        <f t="shared" si="63"/>
        <v>231.66023166023166</v>
      </c>
      <c r="P457" s="7">
        <f t="shared" si="64"/>
        <v>64.75</v>
      </c>
      <c r="Q457" t="str">
        <f t="shared" si="65"/>
        <v>technology</v>
      </c>
      <c r="R457" t="str">
        <f t="shared" si="66"/>
        <v>web</v>
      </c>
      <c r="S457" s="10">
        <f t="shared" si="67"/>
        <v>42168.442627314813</v>
      </c>
      <c r="T457" s="10">
        <f t="shared" si="68"/>
        <v>42138.442627314813</v>
      </c>
      <c r="U457">
        <f t="shared" si="69"/>
        <v>2015</v>
      </c>
      <c r="V457" s="11">
        <f t="shared" si="70"/>
        <v>42168.442627314813</v>
      </c>
      <c r="W457" s="15">
        <f t="shared" si="71"/>
        <v>30</v>
      </c>
    </row>
    <row r="458" spans="1:23" ht="43.2" x14ac:dyDescent="0.3">
      <c r="A458">
        <v>576</v>
      </c>
      <c r="B458" s="3" t="s">
        <v>577</v>
      </c>
      <c r="C458" s="3" t="s">
        <v>4686</v>
      </c>
      <c r="D458">
        <v>80000</v>
      </c>
      <c r="E458">
        <v>1</v>
      </c>
      <c r="F458" t="s">
        <v>8221</v>
      </c>
      <c r="G458" t="s">
        <v>8224</v>
      </c>
      <c r="H458" t="s">
        <v>8246</v>
      </c>
      <c r="I458">
        <v>1427537952</v>
      </c>
      <c r="J458">
        <v>1422357552</v>
      </c>
      <c r="K458" t="b">
        <v>0</v>
      </c>
      <c r="L458">
        <v>1</v>
      </c>
      <c r="M458" t="b">
        <v>0</v>
      </c>
      <c r="N458" t="s">
        <v>8272</v>
      </c>
      <c r="O458" s="5">
        <f t="shared" si="63"/>
        <v>80000</v>
      </c>
      <c r="P458" s="7">
        <f t="shared" si="64"/>
        <v>1</v>
      </c>
      <c r="Q458" t="str">
        <f t="shared" si="65"/>
        <v>technology</v>
      </c>
      <c r="R458" t="str">
        <f t="shared" si="66"/>
        <v>web</v>
      </c>
      <c r="S458" s="10">
        <f t="shared" si="67"/>
        <v>42091.18</v>
      </c>
      <c r="T458" s="10">
        <f t="shared" si="68"/>
        <v>42031.221666666665</v>
      </c>
      <c r="U458">
        <f t="shared" si="69"/>
        <v>2015</v>
      </c>
      <c r="V458" s="11">
        <f t="shared" si="70"/>
        <v>42091.18</v>
      </c>
      <c r="W458" s="15">
        <f t="shared" si="71"/>
        <v>59.958333333335759</v>
      </c>
    </row>
    <row r="459" spans="1:23" ht="43.2" x14ac:dyDescent="0.3">
      <c r="A459">
        <v>577</v>
      </c>
      <c r="B459" s="3" t="s">
        <v>578</v>
      </c>
      <c r="C459" s="3" t="s">
        <v>4687</v>
      </c>
      <c r="D459">
        <v>5000</v>
      </c>
      <c r="E459">
        <v>10</v>
      </c>
      <c r="F459" t="s">
        <v>8221</v>
      </c>
      <c r="G459" t="s">
        <v>8224</v>
      </c>
      <c r="H459" t="s">
        <v>8246</v>
      </c>
      <c r="I459">
        <v>1463753302</v>
      </c>
      <c r="J459">
        <v>1458569302</v>
      </c>
      <c r="K459" t="b">
        <v>0</v>
      </c>
      <c r="L459">
        <v>1</v>
      </c>
      <c r="M459" t="b">
        <v>0</v>
      </c>
      <c r="N459" t="s">
        <v>8272</v>
      </c>
      <c r="O459" s="5">
        <f t="shared" si="63"/>
        <v>500</v>
      </c>
      <c r="P459" s="7">
        <f t="shared" si="64"/>
        <v>10</v>
      </c>
      <c r="Q459" t="str">
        <f t="shared" si="65"/>
        <v>technology</v>
      </c>
      <c r="R459" t="str">
        <f t="shared" si="66"/>
        <v>web</v>
      </c>
      <c r="S459" s="10">
        <f t="shared" si="67"/>
        <v>42510.339143518519</v>
      </c>
      <c r="T459" s="10">
        <f t="shared" si="68"/>
        <v>42450.339143518519</v>
      </c>
      <c r="U459">
        <f t="shared" si="69"/>
        <v>2016</v>
      </c>
      <c r="V459" s="11">
        <f t="shared" si="70"/>
        <v>42510.339143518519</v>
      </c>
      <c r="W459" s="15">
        <f t="shared" si="71"/>
        <v>60</v>
      </c>
    </row>
    <row r="460" spans="1:23" ht="28.8" x14ac:dyDescent="0.3">
      <c r="A460">
        <v>578</v>
      </c>
      <c r="B460" s="3" t="s">
        <v>579</v>
      </c>
      <c r="C460" s="3" t="s">
        <v>4688</v>
      </c>
      <c r="D460">
        <v>125000</v>
      </c>
      <c r="E460">
        <v>14</v>
      </c>
      <c r="F460" t="s">
        <v>8221</v>
      </c>
      <c r="G460" t="s">
        <v>8225</v>
      </c>
      <c r="H460" t="s">
        <v>8247</v>
      </c>
      <c r="I460">
        <v>1441633993</v>
      </c>
      <c r="J460">
        <v>1439560393</v>
      </c>
      <c r="K460" t="b">
        <v>0</v>
      </c>
      <c r="L460">
        <v>7</v>
      </c>
      <c r="M460" t="b">
        <v>0</v>
      </c>
      <c r="N460" t="s">
        <v>8272</v>
      </c>
      <c r="O460" s="5">
        <f t="shared" si="63"/>
        <v>8928.5714285714294</v>
      </c>
      <c r="P460" s="7">
        <f t="shared" si="64"/>
        <v>2</v>
      </c>
      <c r="Q460" t="str">
        <f t="shared" si="65"/>
        <v>technology</v>
      </c>
      <c r="R460" t="str">
        <f t="shared" si="66"/>
        <v>web</v>
      </c>
      <c r="S460" s="10">
        <f t="shared" si="67"/>
        <v>42254.328622685185</v>
      </c>
      <c r="T460" s="10">
        <f t="shared" si="68"/>
        <v>42230.328622685185</v>
      </c>
      <c r="U460">
        <f t="shared" si="69"/>
        <v>2015</v>
      </c>
      <c r="V460" s="11">
        <f t="shared" si="70"/>
        <v>42254.328622685185</v>
      </c>
      <c r="W460" s="15">
        <f t="shared" si="71"/>
        <v>24</v>
      </c>
    </row>
    <row r="461" spans="1:23" ht="28.8" x14ac:dyDescent="0.3">
      <c r="A461">
        <v>579</v>
      </c>
      <c r="B461" s="3" t="s">
        <v>580</v>
      </c>
      <c r="C461" s="3" t="s">
        <v>4689</v>
      </c>
      <c r="D461">
        <v>12000</v>
      </c>
      <c r="E461">
        <v>175</v>
      </c>
      <c r="F461" t="s">
        <v>8221</v>
      </c>
      <c r="G461" t="s">
        <v>8224</v>
      </c>
      <c r="H461" t="s">
        <v>8246</v>
      </c>
      <c r="I461">
        <v>1419539223</v>
      </c>
      <c r="J461">
        <v>1416947223</v>
      </c>
      <c r="K461" t="b">
        <v>0</v>
      </c>
      <c r="L461">
        <v>5</v>
      </c>
      <c r="M461" t="b">
        <v>0</v>
      </c>
      <c r="N461" t="s">
        <v>8272</v>
      </c>
      <c r="O461" s="5">
        <f t="shared" si="63"/>
        <v>68.571428571428569</v>
      </c>
      <c r="P461" s="7">
        <f t="shared" si="64"/>
        <v>35</v>
      </c>
      <c r="Q461" t="str">
        <f t="shared" si="65"/>
        <v>technology</v>
      </c>
      <c r="R461" t="str">
        <f t="shared" si="66"/>
        <v>web</v>
      </c>
      <c r="S461" s="10">
        <f t="shared" si="67"/>
        <v>41998.602118055554</v>
      </c>
      <c r="T461" s="10">
        <f t="shared" si="68"/>
        <v>41968.602118055554</v>
      </c>
      <c r="U461">
        <f t="shared" si="69"/>
        <v>2014</v>
      </c>
      <c r="V461" s="11">
        <f t="shared" si="70"/>
        <v>41998.602118055554</v>
      </c>
      <c r="W461" s="15">
        <f t="shared" si="71"/>
        <v>30</v>
      </c>
    </row>
    <row r="462" spans="1:23" ht="43.2" x14ac:dyDescent="0.3">
      <c r="A462">
        <v>580</v>
      </c>
      <c r="B462" s="3" t="s">
        <v>581</v>
      </c>
      <c r="C462" s="3" t="s">
        <v>4690</v>
      </c>
      <c r="D462">
        <v>3000</v>
      </c>
      <c r="E462">
        <v>1</v>
      </c>
      <c r="F462" t="s">
        <v>8221</v>
      </c>
      <c r="G462" t="s">
        <v>8224</v>
      </c>
      <c r="H462" t="s">
        <v>8246</v>
      </c>
      <c r="I462">
        <v>1474580867</v>
      </c>
      <c r="J462">
        <v>1471988867</v>
      </c>
      <c r="K462" t="b">
        <v>0</v>
      </c>
      <c r="L462">
        <v>1</v>
      </c>
      <c r="M462" t="b">
        <v>0</v>
      </c>
      <c r="N462" t="s">
        <v>8272</v>
      </c>
      <c r="O462" s="5">
        <f t="shared" si="63"/>
        <v>3000</v>
      </c>
      <c r="P462" s="7">
        <f t="shared" si="64"/>
        <v>1</v>
      </c>
      <c r="Q462" t="str">
        <f t="shared" si="65"/>
        <v>technology</v>
      </c>
      <c r="R462" t="str">
        <f t="shared" si="66"/>
        <v>web</v>
      </c>
      <c r="S462" s="10">
        <f t="shared" si="67"/>
        <v>42635.658182870371</v>
      </c>
      <c r="T462" s="10">
        <f t="shared" si="68"/>
        <v>42605.658182870371</v>
      </c>
      <c r="U462">
        <f t="shared" si="69"/>
        <v>2016</v>
      </c>
      <c r="V462" s="11">
        <f t="shared" si="70"/>
        <v>42635.658182870371</v>
      </c>
      <c r="W462" s="15">
        <f t="shared" si="71"/>
        <v>30</v>
      </c>
    </row>
    <row r="463" spans="1:23" ht="43.2" x14ac:dyDescent="0.3">
      <c r="A463">
        <v>581</v>
      </c>
      <c r="B463" s="3" t="s">
        <v>582</v>
      </c>
      <c r="C463" s="3" t="s">
        <v>4691</v>
      </c>
      <c r="D463">
        <v>400</v>
      </c>
      <c r="E463">
        <v>0</v>
      </c>
      <c r="F463" t="s">
        <v>8221</v>
      </c>
      <c r="G463" t="s">
        <v>8224</v>
      </c>
      <c r="H463" t="s">
        <v>8246</v>
      </c>
      <c r="I463">
        <v>1438474704</v>
      </c>
      <c r="J463">
        <v>1435882704</v>
      </c>
      <c r="K463" t="b">
        <v>0</v>
      </c>
      <c r="L463">
        <v>0</v>
      </c>
      <c r="M463" t="b">
        <v>0</v>
      </c>
      <c r="N463" t="s">
        <v>8272</v>
      </c>
      <c r="O463" s="5" t="e">
        <f t="shared" si="63"/>
        <v>#DIV/0!</v>
      </c>
      <c r="P463" s="7" t="e">
        <f t="shared" si="64"/>
        <v>#DIV/0!</v>
      </c>
      <c r="Q463" t="str">
        <f t="shared" si="65"/>
        <v>technology</v>
      </c>
      <c r="R463" t="str">
        <f t="shared" si="66"/>
        <v>web</v>
      </c>
      <c r="S463" s="10">
        <f t="shared" si="67"/>
        <v>42217.762777777782</v>
      </c>
      <c r="T463" s="10">
        <f t="shared" si="68"/>
        <v>42187.762777777782</v>
      </c>
      <c r="U463">
        <f t="shared" si="69"/>
        <v>2015</v>
      </c>
      <c r="V463" s="11">
        <f t="shared" si="70"/>
        <v>42217.762777777782</v>
      </c>
      <c r="W463" s="15">
        <f t="shared" si="71"/>
        <v>30</v>
      </c>
    </row>
    <row r="464" spans="1:23" ht="43.2" x14ac:dyDescent="0.3">
      <c r="A464">
        <v>582</v>
      </c>
      <c r="B464" s="3" t="s">
        <v>583</v>
      </c>
      <c r="C464" s="3" t="s">
        <v>4692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1426442400</v>
      </c>
      <c r="J464">
        <v>1424454319</v>
      </c>
      <c r="K464" t="b">
        <v>0</v>
      </c>
      <c r="L464">
        <v>0</v>
      </c>
      <c r="M464" t="b">
        <v>0</v>
      </c>
      <c r="N464" t="s">
        <v>8272</v>
      </c>
      <c r="O464" s="5" t="e">
        <f t="shared" si="63"/>
        <v>#DIV/0!</v>
      </c>
      <c r="P464" s="7" t="e">
        <f t="shared" si="64"/>
        <v>#DIV/0!</v>
      </c>
      <c r="Q464" t="str">
        <f t="shared" si="65"/>
        <v>technology</v>
      </c>
      <c r="R464" t="str">
        <f t="shared" si="66"/>
        <v>web</v>
      </c>
      <c r="S464" s="10">
        <f t="shared" si="67"/>
        <v>42078.5</v>
      </c>
      <c r="T464" s="10">
        <f t="shared" si="68"/>
        <v>42055.489803240736</v>
      </c>
      <c r="U464">
        <f t="shared" si="69"/>
        <v>2015</v>
      </c>
      <c r="V464" s="11">
        <f t="shared" si="70"/>
        <v>42078.5</v>
      </c>
      <c r="W464" s="15">
        <f t="shared" si="71"/>
        <v>23.010196759263636</v>
      </c>
    </row>
    <row r="465" spans="1:23" ht="43.2" x14ac:dyDescent="0.3">
      <c r="A465">
        <v>583</v>
      </c>
      <c r="B465" s="3" t="s">
        <v>584</v>
      </c>
      <c r="C465" s="3" t="s">
        <v>4693</v>
      </c>
      <c r="D465">
        <v>9000</v>
      </c>
      <c r="E465">
        <v>1</v>
      </c>
      <c r="F465" t="s">
        <v>8221</v>
      </c>
      <c r="G465" t="s">
        <v>8224</v>
      </c>
      <c r="H465" t="s">
        <v>8246</v>
      </c>
      <c r="I465">
        <v>1426800687</v>
      </c>
      <c r="J465">
        <v>1424212287</v>
      </c>
      <c r="K465" t="b">
        <v>0</v>
      </c>
      <c r="L465">
        <v>1</v>
      </c>
      <c r="M465" t="b">
        <v>0</v>
      </c>
      <c r="N465" t="s">
        <v>8272</v>
      </c>
      <c r="O465" s="5">
        <f t="shared" si="63"/>
        <v>9000</v>
      </c>
      <c r="P465" s="7">
        <f t="shared" si="64"/>
        <v>1</v>
      </c>
      <c r="Q465" t="str">
        <f t="shared" si="65"/>
        <v>technology</v>
      </c>
      <c r="R465" t="str">
        <f t="shared" si="66"/>
        <v>web</v>
      </c>
      <c r="S465" s="10">
        <f t="shared" si="67"/>
        <v>42082.646840277783</v>
      </c>
      <c r="T465" s="10">
        <f t="shared" si="68"/>
        <v>42052.68850694444</v>
      </c>
      <c r="U465">
        <f t="shared" si="69"/>
        <v>2015</v>
      </c>
      <c r="V465" s="11">
        <f t="shared" si="70"/>
        <v>42082.646840277783</v>
      </c>
      <c r="W465" s="15">
        <f t="shared" si="71"/>
        <v>29.958333333343035</v>
      </c>
    </row>
    <row r="466" spans="1:23" ht="43.2" x14ac:dyDescent="0.3">
      <c r="A466">
        <v>584</v>
      </c>
      <c r="B466" s="3" t="s">
        <v>585</v>
      </c>
      <c r="C466" s="3" t="s">
        <v>4694</v>
      </c>
      <c r="D466">
        <v>1000</v>
      </c>
      <c r="E466">
        <v>10</v>
      </c>
      <c r="F466" t="s">
        <v>8221</v>
      </c>
      <c r="G466" t="s">
        <v>8224</v>
      </c>
      <c r="H466" t="s">
        <v>8246</v>
      </c>
      <c r="I466">
        <v>1426522316</v>
      </c>
      <c r="J466">
        <v>1423933916</v>
      </c>
      <c r="K466" t="b">
        <v>0</v>
      </c>
      <c r="L466">
        <v>2</v>
      </c>
      <c r="M466" t="b">
        <v>0</v>
      </c>
      <c r="N466" t="s">
        <v>8272</v>
      </c>
      <c r="O466" s="5">
        <f t="shared" si="63"/>
        <v>100</v>
      </c>
      <c r="P466" s="7">
        <f t="shared" si="64"/>
        <v>5</v>
      </c>
      <c r="Q466" t="str">
        <f t="shared" si="65"/>
        <v>technology</v>
      </c>
      <c r="R466" t="str">
        <f t="shared" si="66"/>
        <v>web</v>
      </c>
      <c r="S466" s="10">
        <f t="shared" si="67"/>
        <v>42079.424953703703</v>
      </c>
      <c r="T466" s="10">
        <f t="shared" si="68"/>
        <v>42049.466620370367</v>
      </c>
      <c r="U466">
        <f t="shared" si="69"/>
        <v>2015</v>
      </c>
      <c r="V466" s="11">
        <f t="shared" si="70"/>
        <v>42079.424953703703</v>
      </c>
      <c r="W466" s="15">
        <f t="shared" si="71"/>
        <v>29.958333333335759</v>
      </c>
    </row>
    <row r="467" spans="1:23" ht="43.2" x14ac:dyDescent="0.3">
      <c r="A467">
        <v>585</v>
      </c>
      <c r="B467" s="3" t="s">
        <v>586</v>
      </c>
      <c r="C467" s="3" t="s">
        <v>4695</v>
      </c>
      <c r="D467">
        <v>9000</v>
      </c>
      <c r="E467">
        <v>0</v>
      </c>
      <c r="F467" t="s">
        <v>8221</v>
      </c>
      <c r="G467" t="s">
        <v>8225</v>
      </c>
      <c r="H467" t="s">
        <v>8247</v>
      </c>
      <c r="I467">
        <v>1448928000</v>
      </c>
      <c r="J467">
        <v>1444123377</v>
      </c>
      <c r="K467" t="b">
        <v>0</v>
      </c>
      <c r="L467">
        <v>0</v>
      </c>
      <c r="M467" t="b">
        <v>0</v>
      </c>
      <c r="N467" t="s">
        <v>8272</v>
      </c>
      <c r="O467" s="5" t="e">
        <f t="shared" si="63"/>
        <v>#DIV/0!</v>
      </c>
      <c r="P467" s="7" t="e">
        <f t="shared" si="64"/>
        <v>#DIV/0!</v>
      </c>
      <c r="Q467" t="str">
        <f t="shared" si="65"/>
        <v>technology</v>
      </c>
      <c r="R467" t="str">
        <f t="shared" si="66"/>
        <v>web</v>
      </c>
      <c r="S467" s="10">
        <f t="shared" si="67"/>
        <v>42338.75</v>
      </c>
      <c r="T467" s="10">
        <f t="shared" si="68"/>
        <v>42283.1409375</v>
      </c>
      <c r="U467">
        <f t="shared" si="69"/>
        <v>2015</v>
      </c>
      <c r="V467" s="11">
        <f t="shared" si="70"/>
        <v>42338.75</v>
      </c>
      <c r="W467" s="15">
        <f t="shared" si="71"/>
        <v>55.609062499999709</v>
      </c>
    </row>
    <row r="468" spans="1:23" ht="43.2" x14ac:dyDescent="0.3">
      <c r="A468">
        <v>586</v>
      </c>
      <c r="B468" s="3" t="s">
        <v>587</v>
      </c>
      <c r="C468" s="3" t="s">
        <v>4696</v>
      </c>
      <c r="D468">
        <v>10000</v>
      </c>
      <c r="E468">
        <v>56</v>
      </c>
      <c r="F468" t="s">
        <v>8221</v>
      </c>
      <c r="G468" t="s">
        <v>8224</v>
      </c>
      <c r="H468" t="s">
        <v>8246</v>
      </c>
      <c r="I468">
        <v>1424032207</v>
      </c>
      <c r="J468">
        <v>1421440207</v>
      </c>
      <c r="K468" t="b">
        <v>0</v>
      </c>
      <c r="L468">
        <v>4</v>
      </c>
      <c r="M468" t="b">
        <v>0</v>
      </c>
      <c r="N468" t="s">
        <v>8272</v>
      </c>
      <c r="O468" s="5">
        <f t="shared" si="63"/>
        <v>178.57142857142858</v>
      </c>
      <c r="P468" s="7">
        <f t="shared" si="64"/>
        <v>14</v>
      </c>
      <c r="Q468" t="str">
        <f t="shared" si="65"/>
        <v>technology</v>
      </c>
      <c r="R468" t="str">
        <f t="shared" si="66"/>
        <v>web</v>
      </c>
      <c r="S468" s="10">
        <f t="shared" si="67"/>
        <v>42050.604247685187</v>
      </c>
      <c r="T468" s="10">
        <f t="shared" si="68"/>
        <v>42020.604247685187</v>
      </c>
      <c r="U468">
        <f t="shared" si="69"/>
        <v>2015</v>
      </c>
      <c r="V468" s="11">
        <f t="shared" si="70"/>
        <v>42050.604247685187</v>
      </c>
      <c r="W468" s="15">
        <f t="shared" si="71"/>
        <v>30</v>
      </c>
    </row>
    <row r="469" spans="1:23" ht="72" x14ac:dyDescent="0.3">
      <c r="A469">
        <v>587</v>
      </c>
      <c r="B469" s="3" t="s">
        <v>588</v>
      </c>
      <c r="C469" s="3" t="s">
        <v>4697</v>
      </c>
      <c r="D469">
        <v>30000</v>
      </c>
      <c r="E469">
        <v>2725</v>
      </c>
      <c r="F469" t="s">
        <v>8221</v>
      </c>
      <c r="G469" t="s">
        <v>8229</v>
      </c>
      <c r="H469" t="s">
        <v>8251</v>
      </c>
      <c r="I469">
        <v>1429207833</v>
      </c>
      <c r="J469">
        <v>1426615833</v>
      </c>
      <c r="K469" t="b">
        <v>0</v>
      </c>
      <c r="L469">
        <v>7</v>
      </c>
      <c r="M469" t="b">
        <v>0</v>
      </c>
      <c r="N469" t="s">
        <v>8272</v>
      </c>
      <c r="O469" s="5">
        <f t="shared" si="63"/>
        <v>11.009174311926605</v>
      </c>
      <c r="P469" s="7">
        <f t="shared" si="64"/>
        <v>389.28571428571428</v>
      </c>
      <c r="Q469" t="str">
        <f t="shared" si="65"/>
        <v>technology</v>
      </c>
      <c r="R469" t="str">
        <f t="shared" si="66"/>
        <v>web</v>
      </c>
      <c r="S469" s="10">
        <f t="shared" si="67"/>
        <v>42110.507326388892</v>
      </c>
      <c r="T469" s="10">
        <f t="shared" si="68"/>
        <v>42080.507326388892</v>
      </c>
      <c r="U469">
        <f t="shared" si="69"/>
        <v>2015</v>
      </c>
      <c r="V469" s="11">
        <f t="shared" si="70"/>
        <v>42110.507326388892</v>
      </c>
      <c r="W469" s="15">
        <f t="shared" si="71"/>
        <v>30</v>
      </c>
    </row>
    <row r="470" spans="1:23" ht="43.2" x14ac:dyDescent="0.3">
      <c r="A470">
        <v>588</v>
      </c>
      <c r="B470" s="3" t="s">
        <v>589</v>
      </c>
      <c r="C470" s="3" t="s">
        <v>4698</v>
      </c>
      <c r="D470">
        <v>9000</v>
      </c>
      <c r="E470">
        <v>301</v>
      </c>
      <c r="F470" t="s">
        <v>8221</v>
      </c>
      <c r="G470" t="s">
        <v>8237</v>
      </c>
      <c r="H470" t="s">
        <v>8249</v>
      </c>
      <c r="I470">
        <v>1479410886</v>
      </c>
      <c r="J470">
        <v>1474223286</v>
      </c>
      <c r="K470" t="b">
        <v>0</v>
      </c>
      <c r="L470">
        <v>2</v>
      </c>
      <c r="M470" t="b">
        <v>0</v>
      </c>
      <c r="N470" t="s">
        <v>8272</v>
      </c>
      <c r="O470" s="5">
        <f t="shared" si="63"/>
        <v>29.900332225913623</v>
      </c>
      <c r="P470" s="7">
        <f t="shared" si="64"/>
        <v>150.5</v>
      </c>
      <c r="Q470" t="str">
        <f t="shared" si="65"/>
        <v>technology</v>
      </c>
      <c r="R470" t="str">
        <f t="shared" si="66"/>
        <v>web</v>
      </c>
      <c r="S470" s="10">
        <f t="shared" si="67"/>
        <v>42691.561180555553</v>
      </c>
      <c r="T470" s="10">
        <f t="shared" si="68"/>
        <v>42631.519513888896</v>
      </c>
      <c r="U470">
        <f t="shared" si="69"/>
        <v>2016</v>
      </c>
      <c r="V470" s="11">
        <f t="shared" si="70"/>
        <v>42691.561180555553</v>
      </c>
      <c r="W470" s="15">
        <f t="shared" si="71"/>
        <v>60.041666666656965</v>
      </c>
    </row>
    <row r="471" spans="1:23" x14ac:dyDescent="0.3">
      <c r="A471">
        <v>589</v>
      </c>
      <c r="B471" s="3" t="s">
        <v>590</v>
      </c>
      <c r="C471" s="3" t="s">
        <v>4699</v>
      </c>
      <c r="D471">
        <v>7500</v>
      </c>
      <c r="E471">
        <v>1</v>
      </c>
      <c r="F471" t="s">
        <v>8221</v>
      </c>
      <c r="G471" t="s">
        <v>8224</v>
      </c>
      <c r="H471" t="s">
        <v>8246</v>
      </c>
      <c r="I471">
        <v>1436366699</v>
      </c>
      <c r="J471">
        <v>1435070699</v>
      </c>
      <c r="K471" t="b">
        <v>0</v>
      </c>
      <c r="L471">
        <v>1</v>
      </c>
      <c r="M471" t="b">
        <v>0</v>
      </c>
      <c r="N471" t="s">
        <v>8272</v>
      </c>
      <c r="O471" s="5">
        <f t="shared" si="63"/>
        <v>7500</v>
      </c>
      <c r="P471" s="7">
        <f t="shared" si="64"/>
        <v>1</v>
      </c>
      <c r="Q471" t="str">
        <f t="shared" si="65"/>
        <v>technology</v>
      </c>
      <c r="R471" t="str">
        <f t="shared" si="66"/>
        <v>web</v>
      </c>
      <c r="S471" s="10">
        <f t="shared" si="67"/>
        <v>42193.364571759259</v>
      </c>
      <c r="T471" s="10">
        <f t="shared" si="68"/>
        <v>42178.364571759259</v>
      </c>
      <c r="U471">
        <f t="shared" si="69"/>
        <v>2015</v>
      </c>
      <c r="V471" s="11">
        <f t="shared" si="70"/>
        <v>42193.364571759259</v>
      </c>
      <c r="W471" s="15">
        <f t="shared" si="71"/>
        <v>15</v>
      </c>
    </row>
    <row r="472" spans="1:23" ht="57.6" x14ac:dyDescent="0.3">
      <c r="A472">
        <v>590</v>
      </c>
      <c r="B472" s="3" t="s">
        <v>591</v>
      </c>
      <c r="C472" s="3" t="s">
        <v>4700</v>
      </c>
      <c r="D472">
        <v>5000</v>
      </c>
      <c r="E472">
        <v>223</v>
      </c>
      <c r="F472" t="s">
        <v>8221</v>
      </c>
      <c r="G472" t="s">
        <v>8225</v>
      </c>
      <c r="H472" t="s">
        <v>8247</v>
      </c>
      <c r="I472">
        <v>1454936460</v>
      </c>
      <c r="J472">
        <v>1452259131</v>
      </c>
      <c r="K472" t="b">
        <v>0</v>
      </c>
      <c r="L472">
        <v>9</v>
      </c>
      <c r="M472" t="b">
        <v>0</v>
      </c>
      <c r="N472" t="s">
        <v>8272</v>
      </c>
      <c r="O472" s="5">
        <f t="shared" si="63"/>
        <v>22.421524663677129</v>
      </c>
      <c r="P472" s="7">
        <f t="shared" si="64"/>
        <v>24.777777777777779</v>
      </c>
      <c r="Q472" t="str">
        <f t="shared" si="65"/>
        <v>technology</v>
      </c>
      <c r="R472" t="str">
        <f t="shared" si="66"/>
        <v>web</v>
      </c>
      <c r="S472" s="10">
        <f t="shared" si="67"/>
        <v>42408.292361111111</v>
      </c>
      <c r="T472" s="10">
        <f t="shared" si="68"/>
        <v>42377.304756944446</v>
      </c>
      <c r="U472">
        <f t="shared" si="69"/>
        <v>2016</v>
      </c>
      <c r="V472" s="11">
        <f t="shared" si="70"/>
        <v>42408.292361111111</v>
      </c>
      <c r="W472" s="15">
        <f t="shared" si="71"/>
        <v>30.987604166664823</v>
      </c>
    </row>
    <row r="473" spans="1:23" ht="43.2" x14ac:dyDescent="0.3">
      <c r="A473">
        <v>591</v>
      </c>
      <c r="B473" s="3" t="s">
        <v>592</v>
      </c>
      <c r="C473" s="3" t="s">
        <v>4701</v>
      </c>
      <c r="D473">
        <v>100000</v>
      </c>
      <c r="E473">
        <v>61</v>
      </c>
      <c r="F473" t="s">
        <v>8221</v>
      </c>
      <c r="G473" t="s">
        <v>8224</v>
      </c>
      <c r="H473" t="s">
        <v>8246</v>
      </c>
      <c r="I473">
        <v>1437570130</v>
      </c>
      <c r="J473">
        <v>1434978130</v>
      </c>
      <c r="K473" t="b">
        <v>0</v>
      </c>
      <c r="L473">
        <v>2</v>
      </c>
      <c r="M473" t="b">
        <v>0</v>
      </c>
      <c r="N473" t="s">
        <v>8272</v>
      </c>
      <c r="O473" s="5">
        <f t="shared" si="63"/>
        <v>1639.344262295082</v>
      </c>
      <c r="P473" s="7">
        <f t="shared" si="64"/>
        <v>30.5</v>
      </c>
      <c r="Q473" t="str">
        <f t="shared" si="65"/>
        <v>technology</v>
      </c>
      <c r="R473" t="str">
        <f t="shared" si="66"/>
        <v>web</v>
      </c>
      <c r="S473" s="10">
        <f t="shared" si="67"/>
        <v>42207.293171296296</v>
      </c>
      <c r="T473" s="10">
        <f t="shared" si="68"/>
        <v>42177.293171296296</v>
      </c>
      <c r="U473">
        <f t="shared" si="69"/>
        <v>2015</v>
      </c>
      <c r="V473" s="11">
        <f t="shared" si="70"/>
        <v>42207.293171296296</v>
      </c>
      <c r="W473" s="15">
        <f t="shared" si="71"/>
        <v>30</v>
      </c>
    </row>
    <row r="474" spans="1:23" ht="43.2" x14ac:dyDescent="0.3">
      <c r="A474">
        <v>592</v>
      </c>
      <c r="B474" s="3" t="s">
        <v>593</v>
      </c>
      <c r="C474" s="3" t="s">
        <v>4702</v>
      </c>
      <c r="D474">
        <v>7500</v>
      </c>
      <c r="E474">
        <v>250</v>
      </c>
      <c r="F474" t="s">
        <v>8221</v>
      </c>
      <c r="G474" t="s">
        <v>8224</v>
      </c>
      <c r="H474" t="s">
        <v>8246</v>
      </c>
      <c r="I474">
        <v>1417584860</v>
      </c>
      <c r="J474">
        <v>1414992860</v>
      </c>
      <c r="K474" t="b">
        <v>0</v>
      </c>
      <c r="L474">
        <v>1</v>
      </c>
      <c r="M474" t="b">
        <v>0</v>
      </c>
      <c r="N474" t="s">
        <v>8272</v>
      </c>
      <c r="O474" s="5">
        <f t="shared" si="63"/>
        <v>30</v>
      </c>
      <c r="P474" s="7">
        <f t="shared" si="64"/>
        <v>250</v>
      </c>
      <c r="Q474" t="str">
        <f t="shared" si="65"/>
        <v>technology</v>
      </c>
      <c r="R474" t="str">
        <f t="shared" si="66"/>
        <v>web</v>
      </c>
      <c r="S474" s="10">
        <f t="shared" si="67"/>
        <v>41975.982175925921</v>
      </c>
      <c r="T474" s="10">
        <f t="shared" si="68"/>
        <v>41945.982175925928</v>
      </c>
      <c r="U474">
        <f t="shared" si="69"/>
        <v>2014</v>
      </c>
      <c r="V474" s="11">
        <f t="shared" si="70"/>
        <v>41975.982175925921</v>
      </c>
      <c r="W474" s="15">
        <f t="shared" si="71"/>
        <v>29.999999999992724</v>
      </c>
    </row>
    <row r="475" spans="1:23" ht="57.6" x14ac:dyDescent="0.3">
      <c r="A475">
        <v>593</v>
      </c>
      <c r="B475" s="3" t="s">
        <v>594</v>
      </c>
      <c r="C475" s="3" t="s">
        <v>4703</v>
      </c>
      <c r="D475">
        <v>500</v>
      </c>
      <c r="E475">
        <v>115</v>
      </c>
      <c r="F475" t="s">
        <v>8221</v>
      </c>
      <c r="G475" t="s">
        <v>8225</v>
      </c>
      <c r="H475" t="s">
        <v>8247</v>
      </c>
      <c r="I475">
        <v>1428333345</v>
      </c>
      <c r="J475">
        <v>1425744945</v>
      </c>
      <c r="K475" t="b">
        <v>0</v>
      </c>
      <c r="L475">
        <v>7</v>
      </c>
      <c r="M475" t="b">
        <v>0</v>
      </c>
      <c r="N475" t="s">
        <v>8272</v>
      </c>
      <c r="O475" s="5">
        <f t="shared" si="63"/>
        <v>4.3478260869565215</v>
      </c>
      <c r="P475" s="7">
        <f t="shared" si="64"/>
        <v>16.428571428571427</v>
      </c>
      <c r="Q475" t="str">
        <f t="shared" si="65"/>
        <v>technology</v>
      </c>
      <c r="R475" t="str">
        <f t="shared" si="66"/>
        <v>web</v>
      </c>
      <c r="S475" s="10">
        <f t="shared" si="67"/>
        <v>42100.385937500003</v>
      </c>
      <c r="T475" s="10">
        <f t="shared" si="68"/>
        <v>42070.427604166667</v>
      </c>
      <c r="U475">
        <f t="shared" si="69"/>
        <v>2015</v>
      </c>
      <c r="V475" s="11">
        <f t="shared" si="70"/>
        <v>42100.385937500003</v>
      </c>
      <c r="W475" s="15">
        <f t="shared" si="71"/>
        <v>29.958333333335759</v>
      </c>
    </row>
    <row r="476" spans="1:23" ht="28.8" x14ac:dyDescent="0.3">
      <c r="A476">
        <v>594</v>
      </c>
      <c r="B476" s="3" t="s">
        <v>595</v>
      </c>
      <c r="C476" s="3" t="s">
        <v>4704</v>
      </c>
      <c r="D476">
        <v>25000</v>
      </c>
      <c r="E476">
        <v>26</v>
      </c>
      <c r="F476" t="s">
        <v>8221</v>
      </c>
      <c r="G476" t="s">
        <v>8224</v>
      </c>
      <c r="H476" t="s">
        <v>8246</v>
      </c>
      <c r="I476">
        <v>1460832206</v>
      </c>
      <c r="J476">
        <v>1458240206</v>
      </c>
      <c r="K476" t="b">
        <v>0</v>
      </c>
      <c r="L476">
        <v>2</v>
      </c>
      <c r="M476" t="b">
        <v>0</v>
      </c>
      <c r="N476" t="s">
        <v>8272</v>
      </c>
      <c r="O476" s="5">
        <f t="shared" si="63"/>
        <v>961.53846153846155</v>
      </c>
      <c r="P476" s="7">
        <f t="shared" si="64"/>
        <v>13</v>
      </c>
      <c r="Q476" t="str">
        <f t="shared" si="65"/>
        <v>technology</v>
      </c>
      <c r="R476" t="str">
        <f t="shared" si="66"/>
        <v>web</v>
      </c>
      <c r="S476" s="10">
        <f t="shared" si="67"/>
        <v>42476.530162037037</v>
      </c>
      <c r="T476" s="10">
        <f t="shared" si="68"/>
        <v>42446.530162037037</v>
      </c>
      <c r="U476">
        <f t="shared" si="69"/>
        <v>2016</v>
      </c>
      <c r="V476" s="11">
        <f t="shared" si="70"/>
        <v>42476.530162037037</v>
      </c>
      <c r="W476" s="15">
        <f t="shared" si="71"/>
        <v>30</v>
      </c>
    </row>
    <row r="477" spans="1:23" ht="43.2" x14ac:dyDescent="0.3">
      <c r="A477">
        <v>595</v>
      </c>
      <c r="B477" s="3" t="s">
        <v>596</v>
      </c>
      <c r="C477" s="3" t="s">
        <v>4705</v>
      </c>
      <c r="D477">
        <v>100000</v>
      </c>
      <c r="E477">
        <v>426</v>
      </c>
      <c r="F477" t="s">
        <v>8221</v>
      </c>
      <c r="G477" t="s">
        <v>8224</v>
      </c>
      <c r="H477" t="s">
        <v>8246</v>
      </c>
      <c r="I477">
        <v>1430703638</v>
      </c>
      <c r="J477">
        <v>1426815638</v>
      </c>
      <c r="K477" t="b">
        <v>0</v>
      </c>
      <c r="L477">
        <v>8</v>
      </c>
      <c r="M477" t="b">
        <v>0</v>
      </c>
      <c r="N477" t="s">
        <v>8272</v>
      </c>
      <c r="O477" s="5">
        <f t="shared" si="63"/>
        <v>234.74178403755869</v>
      </c>
      <c r="P477" s="7">
        <f t="shared" si="64"/>
        <v>53.25</v>
      </c>
      <c r="Q477" t="str">
        <f t="shared" si="65"/>
        <v>technology</v>
      </c>
      <c r="R477" t="str">
        <f t="shared" si="66"/>
        <v>web</v>
      </c>
      <c r="S477" s="10">
        <f t="shared" si="67"/>
        <v>42127.819884259254</v>
      </c>
      <c r="T477" s="10">
        <f t="shared" si="68"/>
        <v>42082.819884259254</v>
      </c>
      <c r="U477">
        <f t="shared" si="69"/>
        <v>2015</v>
      </c>
      <c r="V477" s="11">
        <f t="shared" si="70"/>
        <v>42127.819884259254</v>
      </c>
      <c r="W477" s="15">
        <f t="shared" si="71"/>
        <v>45</v>
      </c>
    </row>
    <row r="478" spans="1:23" ht="28.8" x14ac:dyDescent="0.3">
      <c r="A478">
        <v>596</v>
      </c>
      <c r="B478" s="3" t="s">
        <v>597</v>
      </c>
      <c r="C478" s="3" t="s">
        <v>4706</v>
      </c>
      <c r="D478">
        <v>20000</v>
      </c>
      <c r="E478">
        <v>6</v>
      </c>
      <c r="F478" t="s">
        <v>8221</v>
      </c>
      <c r="G478" t="s">
        <v>8224</v>
      </c>
      <c r="H478" t="s">
        <v>8246</v>
      </c>
      <c r="I478">
        <v>1478122292</v>
      </c>
      <c r="J478">
        <v>1475530292</v>
      </c>
      <c r="K478" t="b">
        <v>0</v>
      </c>
      <c r="L478">
        <v>2</v>
      </c>
      <c r="M478" t="b">
        <v>0</v>
      </c>
      <c r="N478" t="s">
        <v>8272</v>
      </c>
      <c r="O478" s="5">
        <f t="shared" si="63"/>
        <v>3333.3333333333335</v>
      </c>
      <c r="P478" s="7">
        <f t="shared" si="64"/>
        <v>3</v>
      </c>
      <c r="Q478" t="str">
        <f t="shared" si="65"/>
        <v>technology</v>
      </c>
      <c r="R478" t="str">
        <f t="shared" si="66"/>
        <v>web</v>
      </c>
      <c r="S478" s="10">
        <f t="shared" si="67"/>
        <v>42676.646898148145</v>
      </c>
      <c r="T478" s="10">
        <f t="shared" si="68"/>
        <v>42646.646898148145</v>
      </c>
      <c r="U478">
        <f t="shared" si="69"/>
        <v>2016</v>
      </c>
      <c r="V478" s="11">
        <f t="shared" si="70"/>
        <v>42676.646898148145</v>
      </c>
      <c r="W478" s="15">
        <f t="shared" si="71"/>
        <v>30</v>
      </c>
    </row>
    <row r="479" spans="1:23" ht="43.2" x14ac:dyDescent="0.3">
      <c r="A479">
        <v>597</v>
      </c>
      <c r="B479" s="3" t="s">
        <v>598</v>
      </c>
      <c r="C479" s="3" t="s">
        <v>4707</v>
      </c>
      <c r="D479">
        <v>7500</v>
      </c>
      <c r="E479">
        <v>20</v>
      </c>
      <c r="F479" t="s">
        <v>8221</v>
      </c>
      <c r="G479" t="s">
        <v>8224</v>
      </c>
      <c r="H479" t="s">
        <v>8246</v>
      </c>
      <c r="I479">
        <v>1469980800</v>
      </c>
      <c r="J479">
        <v>1466787335</v>
      </c>
      <c r="K479" t="b">
        <v>0</v>
      </c>
      <c r="L479">
        <v>2</v>
      </c>
      <c r="M479" t="b">
        <v>0</v>
      </c>
      <c r="N479" t="s">
        <v>8272</v>
      </c>
      <c r="O479" s="5">
        <f t="shared" si="63"/>
        <v>375</v>
      </c>
      <c r="P479" s="7">
        <f t="shared" si="64"/>
        <v>10</v>
      </c>
      <c r="Q479" t="str">
        <f t="shared" si="65"/>
        <v>technology</v>
      </c>
      <c r="R479" t="str">
        <f t="shared" si="66"/>
        <v>web</v>
      </c>
      <c r="S479" s="10">
        <f t="shared" si="67"/>
        <v>42582.416666666672</v>
      </c>
      <c r="T479" s="10">
        <f t="shared" si="68"/>
        <v>42545.455266203702</v>
      </c>
      <c r="U479">
        <f t="shared" si="69"/>
        <v>2016</v>
      </c>
      <c r="V479" s="11">
        <f t="shared" si="70"/>
        <v>42582.416666666672</v>
      </c>
      <c r="W479" s="15">
        <f t="shared" si="71"/>
        <v>36.961400462969323</v>
      </c>
    </row>
    <row r="480" spans="1:23" ht="28.8" x14ac:dyDescent="0.3">
      <c r="A480">
        <v>598</v>
      </c>
      <c r="B480" s="3" t="s">
        <v>599</v>
      </c>
      <c r="C480" s="3" t="s">
        <v>4708</v>
      </c>
      <c r="D480">
        <v>2500</v>
      </c>
      <c r="E480">
        <v>850</v>
      </c>
      <c r="F480" t="s">
        <v>8221</v>
      </c>
      <c r="G480" t="s">
        <v>8224</v>
      </c>
      <c r="H480" t="s">
        <v>8246</v>
      </c>
      <c r="I480">
        <v>1417737781</v>
      </c>
      <c r="J480">
        <v>1415145781</v>
      </c>
      <c r="K480" t="b">
        <v>0</v>
      </c>
      <c r="L480">
        <v>7</v>
      </c>
      <c r="M480" t="b">
        <v>0</v>
      </c>
      <c r="N480" t="s">
        <v>8272</v>
      </c>
      <c r="O480" s="5">
        <f t="shared" si="63"/>
        <v>2.9411764705882355</v>
      </c>
      <c r="P480" s="7">
        <f t="shared" si="64"/>
        <v>121.42857142857143</v>
      </c>
      <c r="Q480" t="str">
        <f t="shared" si="65"/>
        <v>technology</v>
      </c>
      <c r="R480" t="str">
        <f t="shared" si="66"/>
        <v>web</v>
      </c>
      <c r="S480" s="10">
        <f t="shared" si="67"/>
        <v>41977.75209490741</v>
      </c>
      <c r="T480" s="10">
        <f t="shared" si="68"/>
        <v>41947.75209490741</v>
      </c>
      <c r="U480">
        <f t="shared" si="69"/>
        <v>2014</v>
      </c>
      <c r="V480" s="11">
        <f t="shared" si="70"/>
        <v>41977.75209490741</v>
      </c>
      <c r="W480" s="15">
        <f t="shared" si="71"/>
        <v>30</v>
      </c>
    </row>
    <row r="481" spans="1:23" ht="43.2" x14ac:dyDescent="0.3">
      <c r="A481">
        <v>599</v>
      </c>
      <c r="B481" s="3" t="s">
        <v>600</v>
      </c>
      <c r="C481" s="3" t="s">
        <v>4709</v>
      </c>
      <c r="D481">
        <v>50000</v>
      </c>
      <c r="E481">
        <v>31</v>
      </c>
      <c r="F481" t="s">
        <v>8221</v>
      </c>
      <c r="G481" t="s">
        <v>8224</v>
      </c>
      <c r="H481" t="s">
        <v>8246</v>
      </c>
      <c r="I481">
        <v>1425827760</v>
      </c>
      <c r="J481">
        <v>1423769402</v>
      </c>
      <c r="K481" t="b">
        <v>0</v>
      </c>
      <c r="L481">
        <v>2</v>
      </c>
      <c r="M481" t="b">
        <v>0</v>
      </c>
      <c r="N481" t="s">
        <v>8272</v>
      </c>
      <c r="O481" s="5">
        <f t="shared" si="63"/>
        <v>1612.9032258064517</v>
      </c>
      <c r="P481" s="7">
        <f t="shared" si="64"/>
        <v>15.5</v>
      </c>
      <c r="Q481" t="str">
        <f t="shared" si="65"/>
        <v>technology</v>
      </c>
      <c r="R481" t="str">
        <f t="shared" si="66"/>
        <v>web</v>
      </c>
      <c r="S481" s="10">
        <f t="shared" si="67"/>
        <v>42071.386111111111</v>
      </c>
      <c r="T481" s="10">
        <f t="shared" si="68"/>
        <v>42047.562523148154</v>
      </c>
      <c r="U481">
        <f t="shared" si="69"/>
        <v>2015</v>
      </c>
      <c r="V481" s="11">
        <f t="shared" si="70"/>
        <v>42071.386111111111</v>
      </c>
      <c r="W481" s="15">
        <f t="shared" si="71"/>
        <v>23.82358796295739</v>
      </c>
    </row>
    <row r="482" spans="1:23" ht="28.8" x14ac:dyDescent="0.3">
      <c r="A482">
        <v>600</v>
      </c>
      <c r="B482" s="3" t="s">
        <v>601</v>
      </c>
      <c r="C482" s="3" t="s">
        <v>4710</v>
      </c>
      <c r="D482">
        <v>5000</v>
      </c>
      <c r="E482">
        <v>100</v>
      </c>
      <c r="F482" t="s">
        <v>8220</v>
      </c>
      <c r="G482" t="s">
        <v>8224</v>
      </c>
      <c r="H482" t="s">
        <v>8246</v>
      </c>
      <c r="I482">
        <v>1431198562</v>
      </c>
      <c r="J482">
        <v>1426014562</v>
      </c>
      <c r="K482" t="b">
        <v>0</v>
      </c>
      <c r="L482">
        <v>1</v>
      </c>
      <c r="M482" t="b">
        <v>0</v>
      </c>
      <c r="N482" t="s">
        <v>8272</v>
      </c>
      <c r="O482" s="5">
        <f t="shared" si="63"/>
        <v>50</v>
      </c>
      <c r="P482" s="7">
        <f t="shared" si="64"/>
        <v>100</v>
      </c>
      <c r="Q482" t="str">
        <f t="shared" si="65"/>
        <v>technology</v>
      </c>
      <c r="R482" t="str">
        <f t="shared" si="66"/>
        <v>web</v>
      </c>
      <c r="S482" s="10">
        <f t="shared" si="67"/>
        <v>42133.548171296294</v>
      </c>
      <c r="T482" s="10">
        <f t="shared" si="68"/>
        <v>42073.548171296294</v>
      </c>
      <c r="U482">
        <f t="shared" si="69"/>
        <v>2015</v>
      </c>
      <c r="V482" s="11">
        <f t="shared" si="70"/>
        <v>42133.548171296294</v>
      </c>
      <c r="W482" s="15">
        <f t="shared" si="71"/>
        <v>60</v>
      </c>
    </row>
    <row r="483" spans="1:23" ht="43.2" x14ac:dyDescent="0.3">
      <c r="A483">
        <v>601</v>
      </c>
      <c r="B483" s="3" t="s">
        <v>602</v>
      </c>
      <c r="C483" s="3" t="s">
        <v>4711</v>
      </c>
      <c r="D483">
        <v>10000</v>
      </c>
      <c r="E483">
        <v>140</v>
      </c>
      <c r="F483" t="s">
        <v>8220</v>
      </c>
      <c r="G483" t="s">
        <v>8229</v>
      </c>
      <c r="H483" t="s">
        <v>8251</v>
      </c>
      <c r="I483">
        <v>1419626139</v>
      </c>
      <c r="J483">
        <v>1417034139</v>
      </c>
      <c r="K483" t="b">
        <v>0</v>
      </c>
      <c r="L483">
        <v>6</v>
      </c>
      <c r="M483" t="b">
        <v>0</v>
      </c>
      <c r="N483" t="s">
        <v>8272</v>
      </c>
      <c r="O483" s="5">
        <f t="shared" si="63"/>
        <v>71.428571428571431</v>
      </c>
      <c r="P483" s="7">
        <f t="shared" si="64"/>
        <v>23.333333333333332</v>
      </c>
      <c r="Q483" t="str">
        <f t="shared" si="65"/>
        <v>technology</v>
      </c>
      <c r="R483" t="str">
        <f t="shared" si="66"/>
        <v>web</v>
      </c>
      <c r="S483" s="10">
        <f t="shared" si="67"/>
        <v>41999.608090277776</v>
      </c>
      <c r="T483" s="10">
        <f t="shared" si="68"/>
        <v>41969.608090277776</v>
      </c>
      <c r="U483">
        <f t="shared" si="69"/>
        <v>2014</v>
      </c>
      <c r="V483" s="11">
        <f t="shared" si="70"/>
        <v>41999.608090277776</v>
      </c>
      <c r="W483" s="15">
        <f t="shared" si="71"/>
        <v>30</v>
      </c>
    </row>
    <row r="484" spans="1:23" ht="43.2" x14ac:dyDescent="0.3">
      <c r="A484">
        <v>602</v>
      </c>
      <c r="B484" s="3" t="s">
        <v>603</v>
      </c>
      <c r="C484" s="3" t="s">
        <v>4712</v>
      </c>
      <c r="D484">
        <v>70000</v>
      </c>
      <c r="E484">
        <v>0</v>
      </c>
      <c r="F484" t="s">
        <v>8220</v>
      </c>
      <c r="G484" t="s">
        <v>8224</v>
      </c>
      <c r="H484" t="s">
        <v>8246</v>
      </c>
      <c r="I484">
        <v>1434654215</v>
      </c>
      <c r="J484">
        <v>1432062215</v>
      </c>
      <c r="K484" t="b">
        <v>0</v>
      </c>
      <c r="L484">
        <v>0</v>
      </c>
      <c r="M484" t="b">
        <v>0</v>
      </c>
      <c r="N484" t="s">
        <v>8272</v>
      </c>
      <c r="O484" s="5" t="e">
        <f t="shared" si="63"/>
        <v>#DIV/0!</v>
      </c>
      <c r="P484" s="7" t="e">
        <f t="shared" si="64"/>
        <v>#DIV/0!</v>
      </c>
      <c r="Q484" t="str">
        <f t="shared" si="65"/>
        <v>technology</v>
      </c>
      <c r="R484" t="str">
        <f t="shared" si="66"/>
        <v>web</v>
      </c>
      <c r="S484" s="10">
        <f t="shared" si="67"/>
        <v>42173.54415509259</v>
      </c>
      <c r="T484" s="10">
        <f t="shared" si="68"/>
        <v>42143.54415509259</v>
      </c>
      <c r="U484">
        <f t="shared" si="69"/>
        <v>2015</v>
      </c>
      <c r="V484" s="11">
        <f t="shared" si="70"/>
        <v>42173.54415509259</v>
      </c>
      <c r="W484" s="15">
        <f t="shared" si="71"/>
        <v>30</v>
      </c>
    </row>
    <row r="485" spans="1:23" ht="43.2" x14ac:dyDescent="0.3">
      <c r="A485">
        <v>603</v>
      </c>
      <c r="B485" s="3" t="s">
        <v>604</v>
      </c>
      <c r="C485" s="3" t="s">
        <v>4713</v>
      </c>
      <c r="D485">
        <v>15000</v>
      </c>
      <c r="E485">
        <v>590.02</v>
      </c>
      <c r="F485" t="s">
        <v>8220</v>
      </c>
      <c r="G485" t="s">
        <v>8224</v>
      </c>
      <c r="H485" t="s">
        <v>8246</v>
      </c>
      <c r="I485">
        <v>1408029623</v>
      </c>
      <c r="J485">
        <v>1405437623</v>
      </c>
      <c r="K485" t="b">
        <v>0</v>
      </c>
      <c r="L485">
        <v>13</v>
      </c>
      <c r="M485" t="b">
        <v>0</v>
      </c>
      <c r="N485" t="s">
        <v>8272</v>
      </c>
      <c r="O485" s="5">
        <f t="shared" si="63"/>
        <v>25.422867021456902</v>
      </c>
      <c r="P485" s="7">
        <f t="shared" si="64"/>
        <v>45.386153846153846</v>
      </c>
      <c r="Q485" t="str">
        <f t="shared" si="65"/>
        <v>technology</v>
      </c>
      <c r="R485" t="str">
        <f t="shared" si="66"/>
        <v>web</v>
      </c>
      <c r="S485" s="10">
        <f t="shared" si="67"/>
        <v>41865.389155092591</v>
      </c>
      <c r="T485" s="10">
        <f t="shared" si="68"/>
        <v>41835.389155092591</v>
      </c>
      <c r="U485">
        <f t="shared" si="69"/>
        <v>2014</v>
      </c>
      <c r="V485" s="11">
        <f t="shared" si="70"/>
        <v>41865.389155092591</v>
      </c>
      <c r="W485" s="15">
        <f t="shared" si="71"/>
        <v>30</v>
      </c>
    </row>
    <row r="486" spans="1:23" ht="43.2" x14ac:dyDescent="0.3">
      <c r="A486">
        <v>604</v>
      </c>
      <c r="B486" s="3" t="s">
        <v>605</v>
      </c>
      <c r="C486" s="3" t="s">
        <v>4714</v>
      </c>
      <c r="D486">
        <v>1500</v>
      </c>
      <c r="E486">
        <v>0</v>
      </c>
      <c r="F486" t="s">
        <v>8220</v>
      </c>
      <c r="G486" t="s">
        <v>8224</v>
      </c>
      <c r="H486" t="s">
        <v>8246</v>
      </c>
      <c r="I486">
        <v>1409187056</v>
      </c>
      <c r="J486">
        <v>1406595056</v>
      </c>
      <c r="K486" t="b">
        <v>0</v>
      </c>
      <c r="L486">
        <v>0</v>
      </c>
      <c r="M486" t="b">
        <v>0</v>
      </c>
      <c r="N486" t="s">
        <v>8272</v>
      </c>
      <c r="O486" s="5" t="e">
        <f t="shared" si="63"/>
        <v>#DIV/0!</v>
      </c>
      <c r="P486" s="7" t="e">
        <f t="shared" si="64"/>
        <v>#DIV/0!</v>
      </c>
      <c r="Q486" t="str">
        <f t="shared" si="65"/>
        <v>technology</v>
      </c>
      <c r="R486" t="str">
        <f t="shared" si="66"/>
        <v>web</v>
      </c>
      <c r="S486" s="10">
        <f t="shared" si="67"/>
        <v>41878.785370370373</v>
      </c>
      <c r="T486" s="10">
        <f t="shared" si="68"/>
        <v>41848.785370370373</v>
      </c>
      <c r="U486">
        <f t="shared" si="69"/>
        <v>2014</v>
      </c>
      <c r="V486" s="11">
        <f t="shared" si="70"/>
        <v>41878.785370370373</v>
      </c>
      <c r="W486" s="15">
        <f t="shared" si="71"/>
        <v>30</v>
      </c>
    </row>
    <row r="487" spans="1:23" ht="28.8" x14ac:dyDescent="0.3">
      <c r="A487">
        <v>605</v>
      </c>
      <c r="B487" s="3" t="s">
        <v>606</v>
      </c>
      <c r="C487" s="3" t="s">
        <v>4715</v>
      </c>
      <c r="D487">
        <v>5000</v>
      </c>
      <c r="E487">
        <v>131</v>
      </c>
      <c r="F487" t="s">
        <v>8220</v>
      </c>
      <c r="G487" t="s">
        <v>8224</v>
      </c>
      <c r="H487" t="s">
        <v>8246</v>
      </c>
      <c r="I487">
        <v>1440318908</v>
      </c>
      <c r="J487">
        <v>1436430908</v>
      </c>
      <c r="K487" t="b">
        <v>0</v>
      </c>
      <c r="L487">
        <v>8</v>
      </c>
      <c r="M487" t="b">
        <v>0</v>
      </c>
      <c r="N487" t="s">
        <v>8272</v>
      </c>
      <c r="O487" s="5">
        <f t="shared" si="63"/>
        <v>38.167938931297712</v>
      </c>
      <c r="P487" s="7">
        <f t="shared" si="64"/>
        <v>16.375</v>
      </c>
      <c r="Q487" t="str">
        <f t="shared" si="65"/>
        <v>technology</v>
      </c>
      <c r="R487" t="str">
        <f t="shared" si="66"/>
        <v>web</v>
      </c>
      <c r="S487" s="10">
        <f t="shared" si="67"/>
        <v>42239.107731481476</v>
      </c>
      <c r="T487" s="10">
        <f t="shared" si="68"/>
        <v>42194.107731481476</v>
      </c>
      <c r="U487">
        <f t="shared" si="69"/>
        <v>2015</v>
      </c>
      <c r="V487" s="11">
        <f t="shared" si="70"/>
        <v>42239.107731481476</v>
      </c>
      <c r="W487" s="15">
        <f t="shared" si="71"/>
        <v>45</v>
      </c>
    </row>
    <row r="488" spans="1:23" ht="57.6" x14ac:dyDescent="0.3">
      <c r="A488">
        <v>606</v>
      </c>
      <c r="B488" s="3" t="s">
        <v>607</v>
      </c>
      <c r="C488" s="3" t="s">
        <v>4716</v>
      </c>
      <c r="D488">
        <v>5000</v>
      </c>
      <c r="E488">
        <v>10</v>
      </c>
      <c r="F488" t="s">
        <v>8220</v>
      </c>
      <c r="G488" t="s">
        <v>8233</v>
      </c>
      <c r="H488" t="s">
        <v>8249</v>
      </c>
      <c r="I488">
        <v>1432479600</v>
      </c>
      <c r="J488">
        <v>1428507409</v>
      </c>
      <c r="K488" t="b">
        <v>0</v>
      </c>
      <c r="L488">
        <v>1</v>
      </c>
      <c r="M488" t="b">
        <v>0</v>
      </c>
      <c r="N488" t="s">
        <v>8272</v>
      </c>
      <c r="O488" s="5">
        <f t="shared" si="63"/>
        <v>500</v>
      </c>
      <c r="P488" s="7">
        <f t="shared" si="64"/>
        <v>10</v>
      </c>
      <c r="Q488" t="str">
        <f t="shared" si="65"/>
        <v>technology</v>
      </c>
      <c r="R488" t="str">
        <f t="shared" si="66"/>
        <v>web</v>
      </c>
      <c r="S488" s="10">
        <f t="shared" si="67"/>
        <v>42148.375</v>
      </c>
      <c r="T488" s="10">
        <f t="shared" si="68"/>
        <v>42102.400567129633</v>
      </c>
      <c r="U488">
        <f t="shared" si="69"/>
        <v>2015</v>
      </c>
      <c r="V488" s="11">
        <f t="shared" si="70"/>
        <v>42148.375</v>
      </c>
      <c r="W488" s="15">
        <f t="shared" si="71"/>
        <v>45.974432870367309</v>
      </c>
    </row>
    <row r="489" spans="1:23" ht="43.2" x14ac:dyDescent="0.3">
      <c r="A489">
        <v>607</v>
      </c>
      <c r="B489" s="3" t="s">
        <v>608</v>
      </c>
      <c r="C489" s="3" t="s">
        <v>4717</v>
      </c>
      <c r="D489">
        <v>250</v>
      </c>
      <c r="E489">
        <v>0</v>
      </c>
      <c r="F489" t="s">
        <v>8220</v>
      </c>
      <c r="G489" t="s">
        <v>8224</v>
      </c>
      <c r="H489" t="s">
        <v>8246</v>
      </c>
      <c r="I489">
        <v>1448225336</v>
      </c>
      <c r="J489">
        <v>1445629736</v>
      </c>
      <c r="K489" t="b">
        <v>0</v>
      </c>
      <c r="L489">
        <v>0</v>
      </c>
      <c r="M489" t="b">
        <v>0</v>
      </c>
      <c r="N489" t="s">
        <v>8272</v>
      </c>
      <c r="O489" s="5" t="e">
        <f t="shared" si="63"/>
        <v>#DIV/0!</v>
      </c>
      <c r="P489" s="7" t="e">
        <f t="shared" si="64"/>
        <v>#DIV/0!</v>
      </c>
      <c r="Q489" t="str">
        <f t="shared" si="65"/>
        <v>technology</v>
      </c>
      <c r="R489" t="str">
        <f t="shared" si="66"/>
        <v>web</v>
      </c>
      <c r="S489" s="10">
        <f t="shared" si="67"/>
        <v>42330.617314814815</v>
      </c>
      <c r="T489" s="10">
        <f t="shared" si="68"/>
        <v>42300.575648148151</v>
      </c>
      <c r="U489">
        <f t="shared" si="69"/>
        <v>2015</v>
      </c>
      <c r="V489" s="11">
        <f t="shared" si="70"/>
        <v>42330.617314814815</v>
      </c>
      <c r="W489" s="15">
        <f t="shared" si="71"/>
        <v>30.041666666664241</v>
      </c>
    </row>
    <row r="490" spans="1:23" ht="43.2" x14ac:dyDescent="0.3">
      <c r="A490">
        <v>608</v>
      </c>
      <c r="B490" s="3" t="s">
        <v>609</v>
      </c>
      <c r="C490" s="3" t="s">
        <v>4718</v>
      </c>
      <c r="D490">
        <v>150000</v>
      </c>
      <c r="E490">
        <v>1461</v>
      </c>
      <c r="F490" t="s">
        <v>8220</v>
      </c>
      <c r="G490" t="s">
        <v>8224</v>
      </c>
      <c r="H490" t="s">
        <v>8246</v>
      </c>
      <c r="I490">
        <v>1434405980</v>
      </c>
      <c r="J490">
        <v>1431813980</v>
      </c>
      <c r="K490" t="b">
        <v>0</v>
      </c>
      <c r="L490">
        <v>5</v>
      </c>
      <c r="M490" t="b">
        <v>0</v>
      </c>
      <c r="N490" t="s">
        <v>8272</v>
      </c>
      <c r="O490" s="5">
        <f t="shared" si="63"/>
        <v>102.6694045174538</v>
      </c>
      <c r="P490" s="7">
        <f t="shared" si="64"/>
        <v>292.2</v>
      </c>
      <c r="Q490" t="str">
        <f t="shared" si="65"/>
        <v>technology</v>
      </c>
      <c r="R490" t="str">
        <f t="shared" si="66"/>
        <v>web</v>
      </c>
      <c r="S490" s="10">
        <f t="shared" si="67"/>
        <v>42170.671064814815</v>
      </c>
      <c r="T490" s="10">
        <f t="shared" si="68"/>
        <v>42140.671064814815</v>
      </c>
      <c r="U490">
        <f t="shared" si="69"/>
        <v>2015</v>
      </c>
      <c r="V490" s="11">
        <f t="shared" si="70"/>
        <v>42170.671064814815</v>
      </c>
      <c r="W490" s="15">
        <f t="shared" si="71"/>
        <v>30</v>
      </c>
    </row>
    <row r="491" spans="1:23" ht="43.2" x14ac:dyDescent="0.3">
      <c r="A491">
        <v>609</v>
      </c>
      <c r="B491" s="3" t="s">
        <v>610</v>
      </c>
      <c r="C491" s="3" t="s">
        <v>4719</v>
      </c>
      <c r="D491">
        <v>780</v>
      </c>
      <c r="E491">
        <v>5</v>
      </c>
      <c r="F491" t="s">
        <v>8220</v>
      </c>
      <c r="G491" t="s">
        <v>8225</v>
      </c>
      <c r="H491" t="s">
        <v>8247</v>
      </c>
      <c r="I491">
        <v>1448761744</v>
      </c>
      <c r="J491">
        <v>1446166144</v>
      </c>
      <c r="K491" t="b">
        <v>0</v>
      </c>
      <c r="L491">
        <v>1</v>
      </c>
      <c r="M491" t="b">
        <v>0</v>
      </c>
      <c r="N491" t="s">
        <v>8272</v>
      </c>
      <c r="O491" s="5">
        <f t="shared" si="63"/>
        <v>156</v>
      </c>
      <c r="P491" s="7">
        <f t="shared" si="64"/>
        <v>5</v>
      </c>
      <c r="Q491" t="str">
        <f t="shared" si="65"/>
        <v>technology</v>
      </c>
      <c r="R491" t="str">
        <f t="shared" si="66"/>
        <v>web</v>
      </c>
      <c r="S491" s="10">
        <f t="shared" si="67"/>
        <v>42336.825740740736</v>
      </c>
      <c r="T491" s="10">
        <f t="shared" si="68"/>
        <v>42306.784074074079</v>
      </c>
      <c r="U491">
        <f t="shared" si="69"/>
        <v>2015</v>
      </c>
      <c r="V491" s="11">
        <f t="shared" si="70"/>
        <v>42336.825740740736</v>
      </c>
      <c r="W491" s="15">
        <f t="shared" si="71"/>
        <v>30.041666666656965</v>
      </c>
    </row>
    <row r="492" spans="1:23" ht="43.2" x14ac:dyDescent="0.3">
      <c r="A492">
        <v>610</v>
      </c>
      <c r="B492" s="3" t="s">
        <v>611</v>
      </c>
      <c r="C492" s="3" t="s">
        <v>4720</v>
      </c>
      <c r="D492">
        <v>13803</v>
      </c>
      <c r="E492">
        <v>0</v>
      </c>
      <c r="F492" t="s">
        <v>8220</v>
      </c>
      <c r="G492" t="s">
        <v>8224</v>
      </c>
      <c r="H492" t="s">
        <v>8246</v>
      </c>
      <c r="I492">
        <v>1429732586</v>
      </c>
      <c r="J492">
        <v>1427140586</v>
      </c>
      <c r="K492" t="b">
        <v>0</v>
      </c>
      <c r="L492">
        <v>0</v>
      </c>
      <c r="M492" t="b">
        <v>0</v>
      </c>
      <c r="N492" t="s">
        <v>8272</v>
      </c>
      <c r="O492" s="5" t="e">
        <f t="shared" si="63"/>
        <v>#DIV/0!</v>
      </c>
      <c r="P492" s="7" t="e">
        <f t="shared" si="64"/>
        <v>#DIV/0!</v>
      </c>
      <c r="Q492" t="str">
        <f t="shared" si="65"/>
        <v>technology</v>
      </c>
      <c r="R492" t="str">
        <f t="shared" si="66"/>
        <v>web</v>
      </c>
      <c r="S492" s="10">
        <f t="shared" si="67"/>
        <v>42116.58085648148</v>
      </c>
      <c r="T492" s="10">
        <f t="shared" si="68"/>
        <v>42086.58085648148</v>
      </c>
      <c r="U492">
        <f t="shared" si="69"/>
        <v>2015</v>
      </c>
      <c r="V492" s="11">
        <f t="shared" si="70"/>
        <v>42116.58085648148</v>
      </c>
      <c r="W492" s="15">
        <f t="shared" si="71"/>
        <v>30</v>
      </c>
    </row>
    <row r="493" spans="1:23" ht="43.2" x14ac:dyDescent="0.3">
      <c r="A493">
        <v>611</v>
      </c>
      <c r="B493" s="3" t="s">
        <v>612</v>
      </c>
      <c r="C493" s="3" t="s">
        <v>4721</v>
      </c>
      <c r="D493">
        <v>80000</v>
      </c>
      <c r="E493">
        <v>0</v>
      </c>
      <c r="F493" t="s">
        <v>8220</v>
      </c>
      <c r="G493" t="s">
        <v>8230</v>
      </c>
      <c r="H493" t="s">
        <v>8249</v>
      </c>
      <c r="I493">
        <v>1453210037</v>
      </c>
      <c r="J493">
        <v>1448026037</v>
      </c>
      <c r="K493" t="b">
        <v>0</v>
      </c>
      <c r="L493">
        <v>0</v>
      </c>
      <c r="M493" t="b">
        <v>0</v>
      </c>
      <c r="N493" t="s">
        <v>8272</v>
      </c>
      <c r="O493" s="5" t="e">
        <f t="shared" si="63"/>
        <v>#DIV/0!</v>
      </c>
      <c r="P493" s="7" t="e">
        <f t="shared" si="64"/>
        <v>#DIV/0!</v>
      </c>
      <c r="Q493" t="str">
        <f t="shared" si="65"/>
        <v>technology</v>
      </c>
      <c r="R493" t="str">
        <f t="shared" si="66"/>
        <v>web</v>
      </c>
      <c r="S493" s="10">
        <f t="shared" si="67"/>
        <v>42388.310613425929</v>
      </c>
      <c r="T493" s="10">
        <f t="shared" si="68"/>
        <v>42328.310613425929</v>
      </c>
      <c r="U493">
        <f t="shared" si="69"/>
        <v>2016</v>
      </c>
      <c r="V493" s="11">
        <f t="shared" si="70"/>
        <v>42388.310613425929</v>
      </c>
      <c r="W493" s="15">
        <f t="shared" si="71"/>
        <v>60</v>
      </c>
    </row>
    <row r="494" spans="1:23" ht="28.8" x14ac:dyDescent="0.3">
      <c r="A494">
        <v>612</v>
      </c>
      <c r="B494" s="3" t="s">
        <v>613</v>
      </c>
      <c r="C494" s="3" t="s">
        <v>4722</v>
      </c>
      <c r="D494">
        <v>10000</v>
      </c>
      <c r="E494">
        <v>0</v>
      </c>
      <c r="F494" t="s">
        <v>8220</v>
      </c>
      <c r="G494" t="s">
        <v>8237</v>
      </c>
      <c r="H494" t="s">
        <v>8249</v>
      </c>
      <c r="I494">
        <v>1472777146</v>
      </c>
      <c r="J494">
        <v>1470185146</v>
      </c>
      <c r="K494" t="b">
        <v>0</v>
      </c>
      <c r="L494">
        <v>0</v>
      </c>
      <c r="M494" t="b">
        <v>0</v>
      </c>
      <c r="N494" t="s">
        <v>8272</v>
      </c>
      <c r="O494" s="5" t="e">
        <f t="shared" si="63"/>
        <v>#DIV/0!</v>
      </c>
      <c r="P494" s="7" t="e">
        <f t="shared" si="64"/>
        <v>#DIV/0!</v>
      </c>
      <c r="Q494" t="str">
        <f t="shared" si="65"/>
        <v>technology</v>
      </c>
      <c r="R494" t="str">
        <f t="shared" si="66"/>
        <v>web</v>
      </c>
      <c r="S494" s="10">
        <f t="shared" si="67"/>
        <v>42614.781782407401</v>
      </c>
      <c r="T494" s="10">
        <f t="shared" si="68"/>
        <v>42584.781782407401</v>
      </c>
      <c r="U494">
        <f t="shared" si="69"/>
        <v>2016</v>
      </c>
      <c r="V494" s="11">
        <f t="shared" si="70"/>
        <v>42614.781782407401</v>
      </c>
      <c r="W494" s="15">
        <f t="shared" si="71"/>
        <v>30</v>
      </c>
    </row>
    <row r="495" spans="1:23" ht="43.2" x14ac:dyDescent="0.3">
      <c r="A495">
        <v>613</v>
      </c>
      <c r="B495" s="3" t="s">
        <v>614</v>
      </c>
      <c r="C495" s="3" t="s">
        <v>4723</v>
      </c>
      <c r="D495">
        <v>60000</v>
      </c>
      <c r="E495">
        <v>12818</v>
      </c>
      <c r="F495" t="s">
        <v>8220</v>
      </c>
      <c r="G495" t="s">
        <v>8224</v>
      </c>
      <c r="H495" t="s">
        <v>8246</v>
      </c>
      <c r="I495">
        <v>1443675540</v>
      </c>
      <c r="J495">
        <v>1441022120</v>
      </c>
      <c r="K495" t="b">
        <v>0</v>
      </c>
      <c r="L495">
        <v>121</v>
      </c>
      <c r="M495" t="b">
        <v>0</v>
      </c>
      <c r="N495" t="s">
        <v>8272</v>
      </c>
      <c r="O495" s="5">
        <f t="shared" si="63"/>
        <v>4.6809174598221253</v>
      </c>
      <c r="P495" s="7">
        <f t="shared" si="64"/>
        <v>105.93388429752066</v>
      </c>
      <c r="Q495" t="str">
        <f t="shared" si="65"/>
        <v>technology</v>
      </c>
      <c r="R495" t="str">
        <f t="shared" si="66"/>
        <v>web</v>
      </c>
      <c r="S495" s="10">
        <f t="shared" si="67"/>
        <v>42277.957638888889</v>
      </c>
      <c r="T495" s="10">
        <f t="shared" si="68"/>
        <v>42247.246759259258</v>
      </c>
      <c r="U495">
        <f t="shared" si="69"/>
        <v>2015</v>
      </c>
      <c r="V495" s="11">
        <f t="shared" si="70"/>
        <v>42277.957638888889</v>
      </c>
      <c r="W495" s="15">
        <f t="shared" si="71"/>
        <v>30.710879629630654</v>
      </c>
    </row>
    <row r="496" spans="1:23" ht="43.2" x14ac:dyDescent="0.3">
      <c r="A496">
        <v>614</v>
      </c>
      <c r="B496" s="3" t="s">
        <v>615</v>
      </c>
      <c r="C496" s="3" t="s">
        <v>4724</v>
      </c>
      <c r="D496">
        <v>10000</v>
      </c>
      <c r="E496">
        <v>0</v>
      </c>
      <c r="F496" t="s">
        <v>8220</v>
      </c>
      <c r="G496" t="s">
        <v>8224</v>
      </c>
      <c r="H496" t="s">
        <v>8246</v>
      </c>
      <c r="I496">
        <v>1466731740</v>
      </c>
      <c r="J496">
        <v>1464139740</v>
      </c>
      <c r="K496" t="b">
        <v>0</v>
      </c>
      <c r="L496">
        <v>0</v>
      </c>
      <c r="M496" t="b">
        <v>0</v>
      </c>
      <c r="N496" t="s">
        <v>8272</v>
      </c>
      <c r="O496" s="5" t="e">
        <f t="shared" si="63"/>
        <v>#DIV/0!</v>
      </c>
      <c r="P496" s="7" t="e">
        <f t="shared" si="64"/>
        <v>#DIV/0!</v>
      </c>
      <c r="Q496" t="str">
        <f t="shared" si="65"/>
        <v>technology</v>
      </c>
      <c r="R496" t="str">
        <f t="shared" si="66"/>
        <v>web</v>
      </c>
      <c r="S496" s="10">
        <f t="shared" si="67"/>
        <v>42544.811805555553</v>
      </c>
      <c r="T496" s="10">
        <f t="shared" si="68"/>
        <v>42514.811805555553</v>
      </c>
      <c r="U496">
        <f t="shared" si="69"/>
        <v>2016</v>
      </c>
      <c r="V496" s="11">
        <f t="shared" si="70"/>
        <v>42544.811805555553</v>
      </c>
      <c r="W496" s="15">
        <f t="shared" si="71"/>
        <v>30</v>
      </c>
    </row>
    <row r="497" spans="1:23" ht="43.2" x14ac:dyDescent="0.3">
      <c r="A497">
        <v>615</v>
      </c>
      <c r="B497" s="3" t="s">
        <v>616</v>
      </c>
      <c r="C497" s="3" t="s">
        <v>4725</v>
      </c>
      <c r="D497">
        <v>515</v>
      </c>
      <c r="E497">
        <v>0</v>
      </c>
      <c r="F497" t="s">
        <v>8220</v>
      </c>
      <c r="G497" t="s">
        <v>8228</v>
      </c>
      <c r="H497" t="s">
        <v>8250</v>
      </c>
      <c r="I497">
        <v>1443149759</v>
      </c>
      <c r="J497">
        <v>1440557759</v>
      </c>
      <c r="K497" t="b">
        <v>0</v>
      </c>
      <c r="L497">
        <v>0</v>
      </c>
      <c r="M497" t="b">
        <v>0</v>
      </c>
      <c r="N497" t="s">
        <v>8272</v>
      </c>
      <c r="O497" s="5" t="e">
        <f t="shared" si="63"/>
        <v>#DIV/0!</v>
      </c>
      <c r="P497" s="7" t="e">
        <f t="shared" si="64"/>
        <v>#DIV/0!</v>
      </c>
      <c r="Q497" t="str">
        <f t="shared" si="65"/>
        <v>technology</v>
      </c>
      <c r="R497" t="str">
        <f t="shared" si="66"/>
        <v>web</v>
      </c>
      <c r="S497" s="10">
        <f t="shared" si="67"/>
        <v>42271.872210648144</v>
      </c>
      <c r="T497" s="10">
        <f t="shared" si="68"/>
        <v>42241.872210648144</v>
      </c>
      <c r="U497">
        <f t="shared" si="69"/>
        <v>2015</v>
      </c>
      <c r="V497" s="11">
        <f t="shared" si="70"/>
        <v>42271.872210648144</v>
      </c>
      <c r="W497" s="15">
        <f t="shared" si="71"/>
        <v>30</v>
      </c>
    </row>
    <row r="498" spans="1:23" ht="43.2" x14ac:dyDescent="0.3">
      <c r="A498">
        <v>616</v>
      </c>
      <c r="B498" s="3" t="s">
        <v>617</v>
      </c>
      <c r="C498" s="3" t="s">
        <v>4726</v>
      </c>
      <c r="D498">
        <v>5000</v>
      </c>
      <c r="E498">
        <v>0</v>
      </c>
      <c r="F498" t="s">
        <v>8220</v>
      </c>
      <c r="G498" t="s">
        <v>8230</v>
      </c>
      <c r="H498" t="s">
        <v>8249</v>
      </c>
      <c r="I498">
        <v>1488013307</v>
      </c>
      <c r="J498">
        <v>1485421307</v>
      </c>
      <c r="K498" t="b">
        <v>0</v>
      </c>
      <c r="L498">
        <v>0</v>
      </c>
      <c r="M498" t="b">
        <v>0</v>
      </c>
      <c r="N498" t="s">
        <v>8272</v>
      </c>
      <c r="O498" s="5" t="e">
        <f t="shared" si="63"/>
        <v>#DIV/0!</v>
      </c>
      <c r="P498" s="7" t="e">
        <f t="shared" si="64"/>
        <v>#DIV/0!</v>
      </c>
      <c r="Q498" t="str">
        <f t="shared" si="65"/>
        <v>technology</v>
      </c>
      <c r="R498" t="str">
        <f t="shared" si="66"/>
        <v>web</v>
      </c>
      <c r="S498" s="10">
        <f t="shared" si="67"/>
        <v>42791.126238425932</v>
      </c>
      <c r="T498" s="10">
        <f t="shared" si="68"/>
        <v>42761.126238425932</v>
      </c>
      <c r="U498">
        <f t="shared" si="69"/>
        <v>2017</v>
      </c>
      <c r="V498" s="11">
        <f t="shared" si="70"/>
        <v>42791.126238425932</v>
      </c>
      <c r="W498" s="15">
        <f t="shared" si="71"/>
        <v>30</v>
      </c>
    </row>
    <row r="499" spans="1:23" ht="57.6" x14ac:dyDescent="0.3">
      <c r="A499">
        <v>617</v>
      </c>
      <c r="B499" s="3" t="s">
        <v>618</v>
      </c>
      <c r="C499" s="3" t="s">
        <v>4727</v>
      </c>
      <c r="D499">
        <v>2000</v>
      </c>
      <c r="E499">
        <v>60</v>
      </c>
      <c r="F499" t="s">
        <v>8220</v>
      </c>
      <c r="G499" t="s">
        <v>8225</v>
      </c>
      <c r="H499" t="s">
        <v>8247</v>
      </c>
      <c r="I499">
        <v>1431072843</v>
      </c>
      <c r="J499">
        <v>1427184843</v>
      </c>
      <c r="K499" t="b">
        <v>0</v>
      </c>
      <c r="L499">
        <v>3</v>
      </c>
      <c r="M499" t="b">
        <v>0</v>
      </c>
      <c r="N499" t="s">
        <v>8272</v>
      </c>
      <c r="O499" s="5">
        <f t="shared" si="63"/>
        <v>33.333333333333336</v>
      </c>
      <c r="P499" s="7">
        <f t="shared" si="64"/>
        <v>20</v>
      </c>
      <c r="Q499" t="str">
        <f t="shared" si="65"/>
        <v>technology</v>
      </c>
      <c r="R499" t="str">
        <f t="shared" si="66"/>
        <v>web</v>
      </c>
      <c r="S499" s="10">
        <f t="shared" si="67"/>
        <v>42132.093090277776</v>
      </c>
      <c r="T499" s="10">
        <f t="shared" si="68"/>
        <v>42087.093090277776</v>
      </c>
      <c r="U499">
        <f t="shared" si="69"/>
        <v>2015</v>
      </c>
      <c r="V499" s="11">
        <f t="shared" si="70"/>
        <v>42132.093090277776</v>
      </c>
      <c r="W499" s="15">
        <f t="shared" si="71"/>
        <v>45</v>
      </c>
    </row>
    <row r="500" spans="1:23" ht="43.2" x14ac:dyDescent="0.3">
      <c r="A500">
        <v>618</v>
      </c>
      <c r="B500" s="3" t="s">
        <v>619</v>
      </c>
      <c r="C500" s="3" t="s">
        <v>4728</v>
      </c>
      <c r="D500">
        <v>400</v>
      </c>
      <c r="E500">
        <v>0</v>
      </c>
      <c r="F500" t="s">
        <v>8220</v>
      </c>
      <c r="G500" t="s">
        <v>8224</v>
      </c>
      <c r="H500" t="s">
        <v>8246</v>
      </c>
      <c r="I500">
        <v>1449689203</v>
      </c>
      <c r="J500">
        <v>1447097203</v>
      </c>
      <c r="K500" t="b">
        <v>0</v>
      </c>
      <c r="L500">
        <v>0</v>
      </c>
      <c r="M500" t="b">
        <v>0</v>
      </c>
      <c r="N500" t="s">
        <v>8272</v>
      </c>
      <c r="O500" s="5" t="e">
        <f t="shared" si="63"/>
        <v>#DIV/0!</v>
      </c>
      <c r="P500" s="7" t="e">
        <f t="shared" si="64"/>
        <v>#DIV/0!</v>
      </c>
      <c r="Q500" t="str">
        <f t="shared" si="65"/>
        <v>technology</v>
      </c>
      <c r="R500" t="str">
        <f t="shared" si="66"/>
        <v>web</v>
      </c>
      <c r="S500" s="10">
        <f t="shared" si="67"/>
        <v>42347.560219907406</v>
      </c>
      <c r="T500" s="10">
        <f t="shared" si="68"/>
        <v>42317.560219907406</v>
      </c>
      <c r="U500">
        <f t="shared" si="69"/>
        <v>2015</v>
      </c>
      <c r="V500" s="11">
        <f t="shared" si="70"/>
        <v>42347.560219907406</v>
      </c>
      <c r="W500" s="15">
        <f t="shared" si="71"/>
        <v>30</v>
      </c>
    </row>
    <row r="501" spans="1:23" ht="28.8" x14ac:dyDescent="0.3">
      <c r="A501">
        <v>619</v>
      </c>
      <c r="B501" s="3" t="s">
        <v>620</v>
      </c>
      <c r="C501" s="3" t="s">
        <v>4729</v>
      </c>
      <c r="D501">
        <v>2500000</v>
      </c>
      <c r="E501">
        <v>1</v>
      </c>
      <c r="F501" t="s">
        <v>8220</v>
      </c>
      <c r="G501" t="s">
        <v>8224</v>
      </c>
      <c r="H501" t="s">
        <v>8246</v>
      </c>
      <c r="I501">
        <v>1416933390</v>
      </c>
      <c r="J501">
        <v>1411745790</v>
      </c>
      <c r="K501" t="b">
        <v>0</v>
      </c>
      <c r="L501">
        <v>1</v>
      </c>
      <c r="M501" t="b">
        <v>0</v>
      </c>
      <c r="N501" t="s">
        <v>8272</v>
      </c>
      <c r="O501" s="5">
        <f t="shared" si="63"/>
        <v>2500000</v>
      </c>
      <c r="P501" s="7">
        <f t="shared" si="64"/>
        <v>1</v>
      </c>
      <c r="Q501" t="str">
        <f t="shared" si="65"/>
        <v>technology</v>
      </c>
      <c r="R501" t="str">
        <f t="shared" si="66"/>
        <v>web</v>
      </c>
      <c r="S501" s="10">
        <f t="shared" si="67"/>
        <v>41968.442013888889</v>
      </c>
      <c r="T501" s="10">
        <f t="shared" si="68"/>
        <v>41908.400347222225</v>
      </c>
      <c r="U501">
        <f t="shared" si="69"/>
        <v>2014</v>
      </c>
      <c r="V501" s="11">
        <f t="shared" si="70"/>
        <v>41968.442013888889</v>
      </c>
      <c r="W501" s="15">
        <f t="shared" si="71"/>
        <v>60.041666666664241</v>
      </c>
    </row>
    <row r="502" spans="1:23" ht="43.2" x14ac:dyDescent="0.3">
      <c r="A502">
        <v>620</v>
      </c>
      <c r="B502" s="3" t="s">
        <v>621</v>
      </c>
      <c r="C502" s="3" t="s">
        <v>4730</v>
      </c>
      <c r="D502">
        <v>30000</v>
      </c>
      <c r="E502">
        <v>300</v>
      </c>
      <c r="F502" t="s">
        <v>8220</v>
      </c>
      <c r="G502" t="s">
        <v>8229</v>
      </c>
      <c r="H502" t="s">
        <v>8251</v>
      </c>
      <c r="I502">
        <v>1408986738</v>
      </c>
      <c r="J502">
        <v>1405098738</v>
      </c>
      <c r="K502" t="b">
        <v>0</v>
      </c>
      <c r="L502">
        <v>1</v>
      </c>
      <c r="M502" t="b">
        <v>0</v>
      </c>
      <c r="N502" t="s">
        <v>8272</v>
      </c>
      <c r="O502" s="5">
        <f t="shared" si="63"/>
        <v>100</v>
      </c>
      <c r="P502" s="7">
        <f t="shared" si="64"/>
        <v>300</v>
      </c>
      <c r="Q502" t="str">
        <f t="shared" si="65"/>
        <v>technology</v>
      </c>
      <c r="R502" t="str">
        <f t="shared" si="66"/>
        <v>web</v>
      </c>
      <c r="S502" s="10">
        <f t="shared" si="67"/>
        <v>41876.466874999998</v>
      </c>
      <c r="T502" s="10">
        <f t="shared" si="68"/>
        <v>41831.466874999998</v>
      </c>
      <c r="U502">
        <f t="shared" si="69"/>
        <v>2014</v>
      </c>
      <c r="V502" s="11">
        <f t="shared" si="70"/>
        <v>41876.466874999998</v>
      </c>
      <c r="W502" s="15">
        <f t="shared" si="71"/>
        <v>45</v>
      </c>
    </row>
    <row r="503" spans="1:23" ht="43.2" x14ac:dyDescent="0.3">
      <c r="A503">
        <v>621</v>
      </c>
      <c r="B503" s="3" t="s">
        <v>622</v>
      </c>
      <c r="C503" s="3" t="s">
        <v>4731</v>
      </c>
      <c r="D503">
        <v>25000</v>
      </c>
      <c r="E503">
        <v>261</v>
      </c>
      <c r="F503" t="s">
        <v>8220</v>
      </c>
      <c r="G503" t="s">
        <v>8224</v>
      </c>
      <c r="H503" t="s">
        <v>8246</v>
      </c>
      <c r="I503">
        <v>1467934937</v>
      </c>
      <c r="J503">
        <v>1465342937</v>
      </c>
      <c r="K503" t="b">
        <v>0</v>
      </c>
      <c r="L503">
        <v>3</v>
      </c>
      <c r="M503" t="b">
        <v>0</v>
      </c>
      <c r="N503" t="s">
        <v>8272</v>
      </c>
      <c r="O503" s="5">
        <f t="shared" si="63"/>
        <v>95.785440613026822</v>
      </c>
      <c r="P503" s="7">
        <f t="shared" si="64"/>
        <v>87</v>
      </c>
      <c r="Q503" t="str">
        <f t="shared" si="65"/>
        <v>technology</v>
      </c>
      <c r="R503" t="str">
        <f t="shared" si="66"/>
        <v>web</v>
      </c>
      <c r="S503" s="10">
        <f t="shared" si="67"/>
        <v>42558.737696759257</v>
      </c>
      <c r="T503" s="10">
        <f t="shared" si="68"/>
        <v>42528.737696759257</v>
      </c>
      <c r="U503">
        <f t="shared" si="69"/>
        <v>2016</v>
      </c>
      <c r="V503" s="11">
        <f t="shared" si="70"/>
        <v>42558.737696759257</v>
      </c>
      <c r="W503" s="15">
        <f t="shared" si="71"/>
        <v>30</v>
      </c>
    </row>
    <row r="504" spans="1:23" ht="43.2" x14ac:dyDescent="0.3">
      <c r="A504">
        <v>622</v>
      </c>
      <c r="B504" s="3" t="s">
        <v>623</v>
      </c>
      <c r="C504" s="3" t="s">
        <v>4732</v>
      </c>
      <c r="D504">
        <v>6000</v>
      </c>
      <c r="E504">
        <v>341</v>
      </c>
      <c r="F504" t="s">
        <v>8220</v>
      </c>
      <c r="G504" t="s">
        <v>8224</v>
      </c>
      <c r="H504" t="s">
        <v>8246</v>
      </c>
      <c r="I504">
        <v>1467398138</v>
      </c>
      <c r="J504">
        <v>1465670138</v>
      </c>
      <c r="K504" t="b">
        <v>0</v>
      </c>
      <c r="L504">
        <v>9</v>
      </c>
      <c r="M504" t="b">
        <v>0</v>
      </c>
      <c r="N504" t="s">
        <v>8272</v>
      </c>
      <c r="O504" s="5">
        <f t="shared" si="63"/>
        <v>17.595307917888562</v>
      </c>
      <c r="P504" s="7">
        <f t="shared" si="64"/>
        <v>37.888888888888886</v>
      </c>
      <c r="Q504" t="str">
        <f t="shared" si="65"/>
        <v>technology</v>
      </c>
      <c r="R504" t="str">
        <f t="shared" si="66"/>
        <v>web</v>
      </c>
      <c r="S504" s="10">
        <f t="shared" si="67"/>
        <v>42552.524745370371</v>
      </c>
      <c r="T504" s="10">
        <f t="shared" si="68"/>
        <v>42532.524745370371</v>
      </c>
      <c r="U504">
        <f t="shared" si="69"/>
        <v>2016</v>
      </c>
      <c r="V504" s="11">
        <f t="shared" si="70"/>
        <v>42552.524745370371</v>
      </c>
      <c r="W504" s="15">
        <f t="shared" si="71"/>
        <v>20</v>
      </c>
    </row>
    <row r="505" spans="1:23" ht="57.6" x14ac:dyDescent="0.3">
      <c r="A505">
        <v>623</v>
      </c>
      <c r="B505" s="3" t="s">
        <v>624</v>
      </c>
      <c r="C505" s="3" t="s">
        <v>4733</v>
      </c>
      <c r="D505">
        <v>75000</v>
      </c>
      <c r="E505">
        <v>0</v>
      </c>
      <c r="F505" t="s">
        <v>8220</v>
      </c>
      <c r="G505" t="s">
        <v>8226</v>
      </c>
      <c r="H505" t="s">
        <v>8248</v>
      </c>
      <c r="I505">
        <v>1432771997</v>
      </c>
      <c r="J505">
        <v>1430179997</v>
      </c>
      <c r="K505" t="b">
        <v>0</v>
      </c>
      <c r="L505">
        <v>0</v>
      </c>
      <c r="M505" t="b">
        <v>0</v>
      </c>
      <c r="N505" t="s">
        <v>8272</v>
      </c>
      <c r="O505" s="5" t="e">
        <f t="shared" si="63"/>
        <v>#DIV/0!</v>
      </c>
      <c r="P505" s="7" t="e">
        <f t="shared" si="64"/>
        <v>#DIV/0!</v>
      </c>
      <c r="Q505" t="str">
        <f t="shared" si="65"/>
        <v>technology</v>
      </c>
      <c r="R505" t="str">
        <f t="shared" si="66"/>
        <v>web</v>
      </c>
      <c r="S505" s="10">
        <f t="shared" si="67"/>
        <v>42151.759224537032</v>
      </c>
      <c r="T505" s="10">
        <f t="shared" si="68"/>
        <v>42121.759224537032</v>
      </c>
      <c r="U505">
        <f t="shared" si="69"/>
        <v>2015</v>
      </c>
      <c r="V505" s="11">
        <f t="shared" si="70"/>
        <v>42151.759224537032</v>
      </c>
      <c r="W505" s="15">
        <f t="shared" si="71"/>
        <v>30</v>
      </c>
    </row>
    <row r="506" spans="1:23" ht="43.2" x14ac:dyDescent="0.3">
      <c r="A506">
        <v>624</v>
      </c>
      <c r="B506" s="3" t="s">
        <v>625</v>
      </c>
      <c r="C506" s="3" t="s">
        <v>4734</v>
      </c>
      <c r="D506">
        <v>5000</v>
      </c>
      <c r="E506">
        <v>0</v>
      </c>
      <c r="F506" t="s">
        <v>8220</v>
      </c>
      <c r="G506" t="s">
        <v>8224</v>
      </c>
      <c r="H506" t="s">
        <v>8246</v>
      </c>
      <c r="I506">
        <v>1431647041</v>
      </c>
      <c r="J506">
        <v>1429055041</v>
      </c>
      <c r="K506" t="b">
        <v>0</v>
      </c>
      <c r="L506">
        <v>0</v>
      </c>
      <c r="M506" t="b">
        <v>0</v>
      </c>
      <c r="N506" t="s">
        <v>8272</v>
      </c>
      <c r="O506" s="5" t="e">
        <f t="shared" si="63"/>
        <v>#DIV/0!</v>
      </c>
      <c r="P506" s="7" t="e">
        <f t="shared" si="64"/>
        <v>#DIV/0!</v>
      </c>
      <c r="Q506" t="str">
        <f t="shared" si="65"/>
        <v>technology</v>
      </c>
      <c r="R506" t="str">
        <f t="shared" si="66"/>
        <v>web</v>
      </c>
      <c r="S506" s="10">
        <f t="shared" si="67"/>
        <v>42138.738900462966</v>
      </c>
      <c r="T506" s="10">
        <f t="shared" si="68"/>
        <v>42108.738900462966</v>
      </c>
      <c r="U506">
        <f t="shared" si="69"/>
        <v>2015</v>
      </c>
      <c r="V506" s="11">
        <f t="shared" si="70"/>
        <v>42138.738900462966</v>
      </c>
      <c r="W506" s="15">
        <f t="shared" si="71"/>
        <v>30</v>
      </c>
    </row>
    <row r="507" spans="1:23" ht="43.2" x14ac:dyDescent="0.3">
      <c r="A507">
        <v>625</v>
      </c>
      <c r="B507" s="3" t="s">
        <v>626</v>
      </c>
      <c r="C507" s="3" t="s">
        <v>4735</v>
      </c>
      <c r="D507">
        <v>25000</v>
      </c>
      <c r="E507">
        <v>0</v>
      </c>
      <c r="F507" t="s">
        <v>8220</v>
      </c>
      <c r="G507" t="s">
        <v>8229</v>
      </c>
      <c r="H507" t="s">
        <v>8251</v>
      </c>
      <c r="I507">
        <v>1490560177</v>
      </c>
      <c r="J507">
        <v>1487971777</v>
      </c>
      <c r="K507" t="b">
        <v>0</v>
      </c>
      <c r="L507">
        <v>0</v>
      </c>
      <c r="M507" t="b">
        <v>0</v>
      </c>
      <c r="N507" t="s">
        <v>8272</v>
      </c>
      <c r="O507" s="5" t="e">
        <f t="shared" si="63"/>
        <v>#DIV/0!</v>
      </c>
      <c r="P507" s="7" t="e">
        <f t="shared" si="64"/>
        <v>#DIV/0!</v>
      </c>
      <c r="Q507" t="str">
        <f t="shared" si="65"/>
        <v>technology</v>
      </c>
      <c r="R507" t="str">
        <f t="shared" si="66"/>
        <v>web</v>
      </c>
      <c r="S507" s="10">
        <f t="shared" si="67"/>
        <v>42820.603900462964</v>
      </c>
      <c r="T507" s="10">
        <f t="shared" si="68"/>
        <v>42790.645567129628</v>
      </c>
      <c r="U507">
        <f t="shared" si="69"/>
        <v>2017</v>
      </c>
      <c r="V507" s="11">
        <f t="shared" si="70"/>
        <v>42820.603900462964</v>
      </c>
      <c r="W507" s="15">
        <f t="shared" si="71"/>
        <v>29.958333333335759</v>
      </c>
    </row>
    <row r="508" spans="1:23" ht="43.2" x14ac:dyDescent="0.3">
      <c r="A508">
        <v>626</v>
      </c>
      <c r="B508" s="3" t="s">
        <v>627</v>
      </c>
      <c r="C508" s="3" t="s">
        <v>4736</v>
      </c>
      <c r="D508">
        <v>25000</v>
      </c>
      <c r="E508">
        <v>4345</v>
      </c>
      <c r="F508" t="s">
        <v>8220</v>
      </c>
      <c r="G508" t="s">
        <v>8224</v>
      </c>
      <c r="H508" t="s">
        <v>8246</v>
      </c>
      <c r="I508">
        <v>1439644920</v>
      </c>
      <c r="J508">
        <v>1436793939</v>
      </c>
      <c r="K508" t="b">
        <v>0</v>
      </c>
      <c r="L508">
        <v>39</v>
      </c>
      <c r="M508" t="b">
        <v>0</v>
      </c>
      <c r="N508" t="s">
        <v>8272</v>
      </c>
      <c r="O508" s="5">
        <f t="shared" si="63"/>
        <v>5.7537399309551205</v>
      </c>
      <c r="P508" s="7">
        <f t="shared" si="64"/>
        <v>111.41025641025641</v>
      </c>
      <c r="Q508" t="str">
        <f t="shared" si="65"/>
        <v>technology</v>
      </c>
      <c r="R508" t="str">
        <f t="shared" si="66"/>
        <v>web</v>
      </c>
      <c r="S508" s="10">
        <f t="shared" si="67"/>
        <v>42231.306944444441</v>
      </c>
      <c r="T508" s="10">
        <f t="shared" si="68"/>
        <v>42198.309479166666</v>
      </c>
      <c r="U508">
        <f t="shared" si="69"/>
        <v>2015</v>
      </c>
      <c r="V508" s="11">
        <f t="shared" si="70"/>
        <v>42231.306944444441</v>
      </c>
      <c r="W508" s="15">
        <f t="shared" si="71"/>
        <v>32.997465277774609</v>
      </c>
    </row>
    <row r="509" spans="1:23" ht="43.2" x14ac:dyDescent="0.3">
      <c r="A509">
        <v>627</v>
      </c>
      <c r="B509" s="3" t="s">
        <v>628</v>
      </c>
      <c r="C509" s="3" t="s">
        <v>4737</v>
      </c>
      <c r="D509">
        <v>450000</v>
      </c>
      <c r="E509">
        <v>90</v>
      </c>
      <c r="F509" t="s">
        <v>8220</v>
      </c>
      <c r="G509" t="s">
        <v>8235</v>
      </c>
      <c r="H509" t="s">
        <v>8255</v>
      </c>
      <c r="I509">
        <v>1457996400</v>
      </c>
      <c r="J509">
        <v>1452842511</v>
      </c>
      <c r="K509" t="b">
        <v>0</v>
      </c>
      <c r="L509">
        <v>1</v>
      </c>
      <c r="M509" t="b">
        <v>0</v>
      </c>
      <c r="N509" t="s">
        <v>8272</v>
      </c>
      <c r="O509" s="5">
        <f t="shared" si="63"/>
        <v>5000</v>
      </c>
      <c r="P509" s="7">
        <f t="shared" si="64"/>
        <v>90</v>
      </c>
      <c r="Q509" t="str">
        <f t="shared" si="65"/>
        <v>technology</v>
      </c>
      <c r="R509" t="str">
        <f t="shared" si="66"/>
        <v>web</v>
      </c>
      <c r="S509" s="10">
        <f t="shared" si="67"/>
        <v>42443.708333333328</v>
      </c>
      <c r="T509" s="10">
        <f t="shared" si="68"/>
        <v>42384.056840277779</v>
      </c>
      <c r="U509">
        <f t="shared" si="69"/>
        <v>2016</v>
      </c>
      <c r="V509" s="11">
        <f t="shared" si="70"/>
        <v>42443.708333333328</v>
      </c>
      <c r="W509" s="15">
        <f t="shared" si="71"/>
        <v>59.651493055549508</v>
      </c>
    </row>
    <row r="510" spans="1:23" ht="43.2" x14ac:dyDescent="0.3">
      <c r="A510">
        <v>628</v>
      </c>
      <c r="B510" s="3" t="s">
        <v>629</v>
      </c>
      <c r="C510" s="3" t="s">
        <v>4738</v>
      </c>
      <c r="D510">
        <v>5000</v>
      </c>
      <c r="E510">
        <v>0</v>
      </c>
      <c r="F510" t="s">
        <v>8220</v>
      </c>
      <c r="G510" t="s">
        <v>8224</v>
      </c>
      <c r="H510" t="s">
        <v>8246</v>
      </c>
      <c r="I510">
        <v>1405269457</v>
      </c>
      <c r="J510">
        <v>1402677457</v>
      </c>
      <c r="K510" t="b">
        <v>0</v>
      </c>
      <c r="L510">
        <v>0</v>
      </c>
      <c r="M510" t="b">
        <v>0</v>
      </c>
      <c r="N510" t="s">
        <v>8272</v>
      </c>
      <c r="O510" s="5" t="e">
        <f t="shared" si="63"/>
        <v>#DIV/0!</v>
      </c>
      <c r="P510" s="7" t="e">
        <f t="shared" si="64"/>
        <v>#DIV/0!</v>
      </c>
      <c r="Q510" t="str">
        <f t="shared" si="65"/>
        <v>technology</v>
      </c>
      <c r="R510" t="str">
        <f t="shared" si="66"/>
        <v>web</v>
      </c>
      <c r="S510" s="10">
        <f t="shared" si="67"/>
        <v>41833.442789351851</v>
      </c>
      <c r="T510" s="10">
        <f t="shared" si="68"/>
        <v>41803.442789351851</v>
      </c>
      <c r="U510">
        <f t="shared" si="69"/>
        <v>2014</v>
      </c>
      <c r="V510" s="11">
        <f t="shared" si="70"/>
        <v>41833.442789351851</v>
      </c>
      <c r="W510" s="15">
        <f t="shared" si="71"/>
        <v>30</v>
      </c>
    </row>
    <row r="511" spans="1:23" ht="43.2" x14ac:dyDescent="0.3">
      <c r="A511">
        <v>629</v>
      </c>
      <c r="B511" s="3" t="s">
        <v>630</v>
      </c>
      <c r="C511" s="3" t="s">
        <v>4739</v>
      </c>
      <c r="D511">
        <v>200000</v>
      </c>
      <c r="E511">
        <v>350</v>
      </c>
      <c r="F511" t="s">
        <v>8220</v>
      </c>
      <c r="G511" t="s">
        <v>8226</v>
      </c>
      <c r="H511" t="s">
        <v>8248</v>
      </c>
      <c r="I511">
        <v>1463239108</v>
      </c>
      <c r="J511">
        <v>1460647108</v>
      </c>
      <c r="K511" t="b">
        <v>0</v>
      </c>
      <c r="L511">
        <v>3</v>
      </c>
      <c r="M511" t="b">
        <v>0</v>
      </c>
      <c r="N511" t="s">
        <v>8272</v>
      </c>
      <c r="O511" s="5">
        <f t="shared" si="63"/>
        <v>571.42857142857144</v>
      </c>
      <c r="P511" s="7">
        <f t="shared" si="64"/>
        <v>116.66666666666667</v>
      </c>
      <c r="Q511" t="str">
        <f t="shared" si="65"/>
        <v>technology</v>
      </c>
      <c r="R511" t="str">
        <f t="shared" si="66"/>
        <v>web</v>
      </c>
      <c r="S511" s="10">
        <f t="shared" si="67"/>
        <v>42504.387824074074</v>
      </c>
      <c r="T511" s="10">
        <f t="shared" si="68"/>
        <v>42474.387824074074</v>
      </c>
      <c r="U511">
        <f t="shared" si="69"/>
        <v>2016</v>
      </c>
      <c r="V511" s="11">
        <f t="shared" si="70"/>
        <v>42504.387824074074</v>
      </c>
      <c r="W511" s="15">
        <f t="shared" si="71"/>
        <v>30</v>
      </c>
    </row>
    <row r="512" spans="1:23" ht="57.6" x14ac:dyDescent="0.3">
      <c r="A512">
        <v>630</v>
      </c>
      <c r="B512" s="3" t="s">
        <v>631</v>
      </c>
      <c r="C512" s="3" t="s">
        <v>4740</v>
      </c>
      <c r="D512">
        <v>11999</v>
      </c>
      <c r="E512">
        <v>10</v>
      </c>
      <c r="F512" t="s">
        <v>8220</v>
      </c>
      <c r="G512" t="s">
        <v>8224</v>
      </c>
      <c r="H512" t="s">
        <v>8246</v>
      </c>
      <c r="I512">
        <v>1441516200</v>
      </c>
      <c r="J512">
        <v>1438959121</v>
      </c>
      <c r="K512" t="b">
        <v>0</v>
      </c>
      <c r="L512">
        <v>1</v>
      </c>
      <c r="M512" t="b">
        <v>0</v>
      </c>
      <c r="N512" t="s">
        <v>8272</v>
      </c>
      <c r="O512" s="5">
        <f t="shared" si="63"/>
        <v>1199.9000000000001</v>
      </c>
      <c r="P512" s="7">
        <f t="shared" si="64"/>
        <v>10</v>
      </c>
      <c r="Q512" t="str">
        <f t="shared" si="65"/>
        <v>technology</v>
      </c>
      <c r="R512" t="str">
        <f t="shared" si="66"/>
        <v>web</v>
      </c>
      <c r="S512" s="10">
        <f t="shared" si="67"/>
        <v>42252.965277777781</v>
      </c>
      <c r="T512" s="10">
        <f t="shared" si="68"/>
        <v>42223.369456018518</v>
      </c>
      <c r="U512">
        <f t="shared" si="69"/>
        <v>2015</v>
      </c>
      <c r="V512" s="11">
        <f t="shared" si="70"/>
        <v>42252.965277777781</v>
      </c>
      <c r="W512" s="15">
        <f t="shared" si="71"/>
        <v>29.595821759263345</v>
      </c>
    </row>
    <row r="513" spans="1:23" ht="28.8" x14ac:dyDescent="0.3">
      <c r="A513">
        <v>631</v>
      </c>
      <c r="B513" s="3" t="s">
        <v>632</v>
      </c>
      <c r="C513" s="3" t="s">
        <v>4741</v>
      </c>
      <c r="D513">
        <v>50000</v>
      </c>
      <c r="E513">
        <v>690</v>
      </c>
      <c r="F513" t="s">
        <v>8220</v>
      </c>
      <c r="G513" t="s">
        <v>8229</v>
      </c>
      <c r="H513" t="s">
        <v>8251</v>
      </c>
      <c r="I513">
        <v>1464460329</v>
      </c>
      <c r="J513">
        <v>1461954729</v>
      </c>
      <c r="K513" t="b">
        <v>0</v>
      </c>
      <c r="L513">
        <v>9</v>
      </c>
      <c r="M513" t="b">
        <v>0</v>
      </c>
      <c r="N513" t="s">
        <v>8272</v>
      </c>
      <c r="O513" s="5">
        <f t="shared" si="63"/>
        <v>72.463768115942031</v>
      </c>
      <c r="P513" s="7">
        <f t="shared" si="64"/>
        <v>76.666666666666671</v>
      </c>
      <c r="Q513" t="str">
        <f t="shared" si="65"/>
        <v>technology</v>
      </c>
      <c r="R513" t="str">
        <f t="shared" si="66"/>
        <v>web</v>
      </c>
      <c r="S513" s="10">
        <f t="shared" si="67"/>
        <v>42518.522326388891</v>
      </c>
      <c r="T513" s="10">
        <f t="shared" si="68"/>
        <v>42489.522326388891</v>
      </c>
      <c r="U513">
        <f t="shared" si="69"/>
        <v>2016</v>
      </c>
      <c r="V513" s="11">
        <f t="shared" si="70"/>
        <v>42518.522326388891</v>
      </c>
      <c r="W513" s="15">
        <f t="shared" si="71"/>
        <v>29</v>
      </c>
    </row>
    <row r="514" spans="1:23" ht="28.8" x14ac:dyDescent="0.3">
      <c r="A514">
        <v>632</v>
      </c>
      <c r="B514" s="3" t="s">
        <v>633</v>
      </c>
      <c r="C514" s="3" t="s">
        <v>4742</v>
      </c>
      <c r="D514">
        <v>20000</v>
      </c>
      <c r="E514">
        <v>0</v>
      </c>
      <c r="F514" t="s">
        <v>8220</v>
      </c>
      <c r="G514" t="s">
        <v>8233</v>
      </c>
      <c r="H514" t="s">
        <v>8249</v>
      </c>
      <c r="I514">
        <v>1448470165</v>
      </c>
      <c r="J514">
        <v>1445874565</v>
      </c>
      <c r="K514" t="b">
        <v>0</v>
      </c>
      <c r="L514">
        <v>0</v>
      </c>
      <c r="M514" t="b">
        <v>0</v>
      </c>
      <c r="N514" t="s">
        <v>8272</v>
      </c>
      <c r="O514" s="5" t="e">
        <f t="shared" ref="O514:O577" si="72">$D514/$E514</f>
        <v>#DIV/0!</v>
      </c>
      <c r="P514" s="7" t="e">
        <f t="shared" ref="P514:P577" si="73">$E514/$L514</f>
        <v>#DIV/0!</v>
      </c>
      <c r="Q514" t="str">
        <f t="shared" ref="Q514:Q577" si="74">LEFT($N514,SEARCH("/",$N514,1)-1)</f>
        <v>technology</v>
      </c>
      <c r="R514" t="str">
        <f t="shared" ref="R514:R577" si="75">MID($N514,FIND("/",$N514)+1,256)</f>
        <v>web</v>
      </c>
      <c r="S514" s="10">
        <f t="shared" ref="S514:S577" si="76">((($I514/60)/60)/24)+DATE(1970,1,1)+(-6/24)</f>
        <v>42333.450983796298</v>
      </c>
      <c r="T514" s="10">
        <f t="shared" ref="T514:T577" si="77">((($J514/60)/60)/24)+DATE(1970,1,1)+(-6/24)</f>
        <v>42303.409317129626</v>
      </c>
      <c r="U514">
        <f t="shared" ref="U514:U577" si="78">YEAR(S514)</f>
        <v>2015</v>
      </c>
      <c r="V514" s="11">
        <f t="shared" ref="V514:V577" si="79">S514</f>
        <v>42333.450983796298</v>
      </c>
      <c r="W514" s="15">
        <f t="shared" si="71"/>
        <v>30.041666666671517</v>
      </c>
    </row>
    <row r="515" spans="1:23" ht="43.2" x14ac:dyDescent="0.3">
      <c r="A515">
        <v>633</v>
      </c>
      <c r="B515" s="3" t="s">
        <v>634</v>
      </c>
      <c r="C515" s="3" t="s">
        <v>4743</v>
      </c>
      <c r="D515">
        <v>10000</v>
      </c>
      <c r="E515">
        <v>1245</v>
      </c>
      <c r="F515" t="s">
        <v>8220</v>
      </c>
      <c r="G515" t="s">
        <v>8224</v>
      </c>
      <c r="H515" t="s">
        <v>8246</v>
      </c>
      <c r="I515">
        <v>1466204400</v>
      </c>
      <c r="J515">
        <v>1463469062</v>
      </c>
      <c r="K515" t="b">
        <v>0</v>
      </c>
      <c r="L515">
        <v>25</v>
      </c>
      <c r="M515" t="b">
        <v>0</v>
      </c>
      <c r="N515" t="s">
        <v>8272</v>
      </c>
      <c r="O515" s="5">
        <f t="shared" si="72"/>
        <v>8.0321285140562253</v>
      </c>
      <c r="P515" s="7">
        <f t="shared" si="73"/>
        <v>49.8</v>
      </c>
      <c r="Q515" t="str">
        <f t="shared" si="74"/>
        <v>technology</v>
      </c>
      <c r="R515" t="str">
        <f t="shared" si="75"/>
        <v>web</v>
      </c>
      <c r="S515" s="10">
        <f t="shared" si="76"/>
        <v>42538.708333333328</v>
      </c>
      <c r="T515" s="10">
        <f t="shared" si="77"/>
        <v>42507.04932870371</v>
      </c>
      <c r="U515">
        <f t="shared" si="78"/>
        <v>2016</v>
      </c>
      <c r="V515" s="11">
        <f t="shared" si="79"/>
        <v>42538.708333333328</v>
      </c>
      <c r="W515" s="15">
        <f t="shared" ref="W515:W578" si="80">S515-T515</f>
        <v>31.659004629618721</v>
      </c>
    </row>
    <row r="516" spans="1:23" ht="28.8" x14ac:dyDescent="0.3">
      <c r="A516">
        <v>634</v>
      </c>
      <c r="B516" s="3" t="s">
        <v>635</v>
      </c>
      <c r="C516" s="3" t="s">
        <v>4744</v>
      </c>
      <c r="D516">
        <v>5000</v>
      </c>
      <c r="E516">
        <v>1</v>
      </c>
      <c r="F516" t="s">
        <v>8220</v>
      </c>
      <c r="G516" t="s">
        <v>8224</v>
      </c>
      <c r="H516" t="s">
        <v>8246</v>
      </c>
      <c r="I516">
        <v>1424989029</v>
      </c>
      <c r="J516">
        <v>1422397029</v>
      </c>
      <c r="K516" t="b">
        <v>0</v>
      </c>
      <c r="L516">
        <v>1</v>
      </c>
      <c r="M516" t="b">
        <v>0</v>
      </c>
      <c r="N516" t="s">
        <v>8272</v>
      </c>
      <c r="O516" s="5">
        <f t="shared" si="72"/>
        <v>5000</v>
      </c>
      <c r="P516" s="7">
        <f t="shared" si="73"/>
        <v>1</v>
      </c>
      <c r="Q516" t="str">
        <f t="shared" si="74"/>
        <v>technology</v>
      </c>
      <c r="R516" t="str">
        <f t="shared" si="75"/>
        <v>web</v>
      </c>
      <c r="S516" s="10">
        <f t="shared" si="76"/>
        <v>42061.678576388891</v>
      </c>
      <c r="T516" s="10">
        <f t="shared" si="77"/>
        <v>42031.678576388891</v>
      </c>
      <c r="U516">
        <f t="shared" si="78"/>
        <v>2015</v>
      </c>
      <c r="V516" s="11">
        <f t="shared" si="79"/>
        <v>42061.678576388891</v>
      </c>
      <c r="W516" s="15">
        <f t="shared" si="80"/>
        <v>30</v>
      </c>
    </row>
    <row r="517" spans="1:23" ht="28.8" x14ac:dyDescent="0.3">
      <c r="A517">
        <v>635</v>
      </c>
      <c r="B517" s="3" t="s">
        <v>636</v>
      </c>
      <c r="C517" s="3" t="s">
        <v>4745</v>
      </c>
      <c r="D517">
        <v>25000</v>
      </c>
      <c r="E517">
        <v>2</v>
      </c>
      <c r="F517" t="s">
        <v>8220</v>
      </c>
      <c r="G517" t="s">
        <v>8224</v>
      </c>
      <c r="H517" t="s">
        <v>8246</v>
      </c>
      <c r="I517">
        <v>1428804762</v>
      </c>
      <c r="J517">
        <v>1426212762</v>
      </c>
      <c r="K517" t="b">
        <v>0</v>
      </c>
      <c r="L517">
        <v>1</v>
      </c>
      <c r="M517" t="b">
        <v>0</v>
      </c>
      <c r="N517" t="s">
        <v>8272</v>
      </c>
      <c r="O517" s="5">
        <f t="shared" si="72"/>
        <v>12500</v>
      </c>
      <c r="P517" s="7">
        <f t="shared" si="73"/>
        <v>2</v>
      </c>
      <c r="Q517" t="str">
        <f t="shared" si="74"/>
        <v>technology</v>
      </c>
      <c r="R517" t="str">
        <f t="shared" si="75"/>
        <v>web</v>
      </c>
      <c r="S517" s="10">
        <f t="shared" si="76"/>
        <v>42105.842152777783</v>
      </c>
      <c r="T517" s="10">
        <f t="shared" si="77"/>
        <v>42075.842152777783</v>
      </c>
      <c r="U517">
        <f t="shared" si="78"/>
        <v>2015</v>
      </c>
      <c r="V517" s="11">
        <f t="shared" si="79"/>
        <v>42105.842152777783</v>
      </c>
      <c r="W517" s="15">
        <f t="shared" si="80"/>
        <v>30</v>
      </c>
    </row>
    <row r="518" spans="1:23" ht="43.2" x14ac:dyDescent="0.3">
      <c r="A518">
        <v>636</v>
      </c>
      <c r="B518" s="3" t="s">
        <v>637</v>
      </c>
      <c r="C518" s="3" t="s">
        <v>4746</v>
      </c>
      <c r="D518">
        <v>2000</v>
      </c>
      <c r="E518">
        <v>4</v>
      </c>
      <c r="F518" t="s">
        <v>8220</v>
      </c>
      <c r="G518" t="s">
        <v>8225</v>
      </c>
      <c r="H518" t="s">
        <v>8247</v>
      </c>
      <c r="I518">
        <v>1433587620</v>
      </c>
      <c r="J518">
        <v>1430996150</v>
      </c>
      <c r="K518" t="b">
        <v>0</v>
      </c>
      <c r="L518">
        <v>1</v>
      </c>
      <c r="M518" t="b">
        <v>0</v>
      </c>
      <c r="N518" t="s">
        <v>8272</v>
      </c>
      <c r="O518" s="5">
        <f t="shared" si="72"/>
        <v>500</v>
      </c>
      <c r="P518" s="7">
        <f t="shared" si="73"/>
        <v>4</v>
      </c>
      <c r="Q518" t="str">
        <f t="shared" si="74"/>
        <v>technology</v>
      </c>
      <c r="R518" t="str">
        <f t="shared" si="75"/>
        <v>web</v>
      </c>
      <c r="S518" s="10">
        <f t="shared" si="76"/>
        <v>42161.19930555555</v>
      </c>
      <c r="T518" s="10">
        <f t="shared" si="77"/>
        <v>42131.205439814818</v>
      </c>
      <c r="U518">
        <f t="shared" si="78"/>
        <v>2015</v>
      </c>
      <c r="V518" s="11">
        <f t="shared" si="79"/>
        <v>42161.19930555555</v>
      </c>
      <c r="W518" s="15">
        <f t="shared" si="80"/>
        <v>29.993865740732872</v>
      </c>
    </row>
    <row r="519" spans="1:23" ht="43.2" x14ac:dyDescent="0.3">
      <c r="A519">
        <v>637</v>
      </c>
      <c r="B519" s="3" t="s">
        <v>638</v>
      </c>
      <c r="C519" s="3" t="s">
        <v>4747</v>
      </c>
      <c r="D519">
        <v>100000</v>
      </c>
      <c r="E519">
        <v>0</v>
      </c>
      <c r="F519" t="s">
        <v>8220</v>
      </c>
      <c r="G519" t="s">
        <v>8225</v>
      </c>
      <c r="H519" t="s">
        <v>8247</v>
      </c>
      <c r="I519">
        <v>1488063840</v>
      </c>
      <c r="J519">
        <v>1485558318</v>
      </c>
      <c r="K519" t="b">
        <v>0</v>
      </c>
      <c r="L519">
        <v>0</v>
      </c>
      <c r="M519" t="b">
        <v>0</v>
      </c>
      <c r="N519" t="s">
        <v>8272</v>
      </c>
      <c r="O519" s="5" t="e">
        <f t="shared" si="72"/>
        <v>#DIV/0!</v>
      </c>
      <c r="P519" s="7" t="e">
        <f t="shared" si="73"/>
        <v>#DIV/0!</v>
      </c>
      <c r="Q519" t="str">
        <f t="shared" si="74"/>
        <v>technology</v>
      </c>
      <c r="R519" t="str">
        <f t="shared" si="75"/>
        <v>web</v>
      </c>
      <c r="S519" s="10">
        <f t="shared" si="76"/>
        <v>42791.711111111115</v>
      </c>
      <c r="T519" s="10">
        <f t="shared" si="77"/>
        <v>42762.712013888886</v>
      </c>
      <c r="U519">
        <f t="shared" si="78"/>
        <v>2017</v>
      </c>
      <c r="V519" s="11">
        <f t="shared" si="79"/>
        <v>42791.711111111115</v>
      </c>
      <c r="W519" s="15">
        <f t="shared" si="80"/>
        <v>28.999097222229466</v>
      </c>
    </row>
    <row r="520" spans="1:23" x14ac:dyDescent="0.3">
      <c r="A520">
        <v>638</v>
      </c>
      <c r="B520" s="3" t="s">
        <v>639</v>
      </c>
      <c r="C520" s="3" t="s">
        <v>4748</v>
      </c>
      <c r="D520">
        <v>200000</v>
      </c>
      <c r="E520">
        <v>18</v>
      </c>
      <c r="F520" t="s">
        <v>8220</v>
      </c>
      <c r="G520" t="s">
        <v>8236</v>
      </c>
      <c r="H520" t="s">
        <v>8249</v>
      </c>
      <c r="I520">
        <v>1490447662</v>
      </c>
      <c r="J520">
        <v>1485267262</v>
      </c>
      <c r="K520" t="b">
        <v>0</v>
      </c>
      <c r="L520">
        <v>6</v>
      </c>
      <c r="M520" t="b">
        <v>0</v>
      </c>
      <c r="N520" t="s">
        <v>8272</v>
      </c>
      <c r="O520" s="5">
        <f t="shared" si="72"/>
        <v>11111.111111111111</v>
      </c>
      <c r="P520" s="7">
        <f t="shared" si="73"/>
        <v>3</v>
      </c>
      <c r="Q520" t="str">
        <f t="shared" si="74"/>
        <v>technology</v>
      </c>
      <c r="R520" t="str">
        <f t="shared" si="75"/>
        <v>web</v>
      </c>
      <c r="S520" s="10">
        <f t="shared" si="76"/>
        <v>42819.30164351852</v>
      </c>
      <c r="T520" s="10">
        <f t="shared" si="77"/>
        <v>42759.343310185184</v>
      </c>
      <c r="U520">
        <f t="shared" si="78"/>
        <v>2017</v>
      </c>
      <c r="V520" s="11">
        <f t="shared" si="79"/>
        <v>42819.30164351852</v>
      </c>
      <c r="W520" s="15">
        <f t="shared" si="80"/>
        <v>59.958333333335759</v>
      </c>
    </row>
    <row r="521" spans="1:23" ht="28.8" x14ac:dyDescent="0.3">
      <c r="A521">
        <v>639</v>
      </c>
      <c r="B521" s="3" t="s">
        <v>640</v>
      </c>
      <c r="C521" s="3" t="s">
        <v>4749</v>
      </c>
      <c r="D521">
        <v>1000000</v>
      </c>
      <c r="E521">
        <v>1</v>
      </c>
      <c r="F521" t="s">
        <v>8220</v>
      </c>
      <c r="G521" t="s">
        <v>8224</v>
      </c>
      <c r="H521" t="s">
        <v>8246</v>
      </c>
      <c r="I521">
        <v>1413208795</v>
      </c>
      <c r="J521">
        <v>1408024795</v>
      </c>
      <c r="K521" t="b">
        <v>0</v>
      </c>
      <c r="L521">
        <v>1</v>
      </c>
      <c r="M521" t="b">
        <v>0</v>
      </c>
      <c r="N521" t="s">
        <v>8272</v>
      </c>
      <c r="O521" s="5">
        <f t="shared" si="72"/>
        <v>1000000</v>
      </c>
      <c r="P521" s="7">
        <f t="shared" si="73"/>
        <v>1</v>
      </c>
      <c r="Q521" t="str">
        <f t="shared" si="74"/>
        <v>technology</v>
      </c>
      <c r="R521" t="str">
        <f t="shared" si="75"/>
        <v>web</v>
      </c>
      <c r="S521" s="10">
        <f t="shared" si="76"/>
        <v>41925.333275462966</v>
      </c>
      <c r="T521" s="10">
        <f t="shared" si="77"/>
        <v>41865.333275462966</v>
      </c>
      <c r="U521">
        <f t="shared" si="78"/>
        <v>2014</v>
      </c>
      <c r="V521" s="11">
        <f t="shared" si="79"/>
        <v>41925.333275462966</v>
      </c>
      <c r="W521" s="15">
        <f t="shared" si="80"/>
        <v>60</v>
      </c>
    </row>
    <row r="522" spans="1:23" ht="43.2" x14ac:dyDescent="0.3">
      <c r="A522">
        <v>640</v>
      </c>
      <c r="B522" s="3" t="s">
        <v>641</v>
      </c>
      <c r="C522" s="3" t="s">
        <v>4750</v>
      </c>
      <c r="D522">
        <v>70</v>
      </c>
      <c r="E522">
        <v>101</v>
      </c>
      <c r="F522" t="s">
        <v>8219</v>
      </c>
      <c r="G522" t="s">
        <v>8230</v>
      </c>
      <c r="H522" t="s">
        <v>8249</v>
      </c>
      <c r="I522">
        <v>1480028400</v>
      </c>
      <c r="J522">
        <v>1478685915</v>
      </c>
      <c r="K522" t="b">
        <v>0</v>
      </c>
      <c r="L522">
        <v>2</v>
      </c>
      <c r="M522" t="b">
        <v>1</v>
      </c>
      <c r="N522" t="s">
        <v>8273</v>
      </c>
      <c r="O522" s="5">
        <f t="shared" si="72"/>
        <v>0.69306930693069302</v>
      </c>
      <c r="P522" s="7">
        <f t="shared" si="73"/>
        <v>50.5</v>
      </c>
      <c r="Q522" t="str">
        <f t="shared" si="74"/>
        <v>technology</v>
      </c>
      <c r="R522" t="str">
        <f t="shared" si="75"/>
        <v>wearables</v>
      </c>
      <c r="S522" s="10">
        <f t="shared" si="76"/>
        <v>42698.708333333328</v>
      </c>
      <c r="T522" s="10">
        <f t="shared" si="77"/>
        <v>42683.170312500006</v>
      </c>
      <c r="U522">
        <f t="shared" si="78"/>
        <v>2016</v>
      </c>
      <c r="V522" s="11">
        <f t="shared" si="79"/>
        <v>42698.708333333328</v>
      </c>
      <c r="W522" s="15">
        <f t="shared" si="80"/>
        <v>15.538020833322662</v>
      </c>
    </row>
    <row r="523" spans="1:23" ht="43.2" x14ac:dyDescent="0.3">
      <c r="A523">
        <v>641</v>
      </c>
      <c r="B523" s="3" t="s">
        <v>642</v>
      </c>
      <c r="C523" s="3" t="s">
        <v>4751</v>
      </c>
      <c r="D523">
        <v>40000</v>
      </c>
      <c r="E523">
        <v>47665</v>
      </c>
      <c r="F523" t="s">
        <v>8219</v>
      </c>
      <c r="G523" t="s">
        <v>8224</v>
      </c>
      <c r="H523" t="s">
        <v>8246</v>
      </c>
      <c r="I523">
        <v>1439473248</v>
      </c>
      <c r="J523">
        <v>1436881248</v>
      </c>
      <c r="K523" t="b">
        <v>0</v>
      </c>
      <c r="L523">
        <v>315</v>
      </c>
      <c r="M523" t="b">
        <v>1</v>
      </c>
      <c r="N523" t="s">
        <v>8273</v>
      </c>
      <c r="O523" s="5">
        <f t="shared" si="72"/>
        <v>0.83919018147487678</v>
      </c>
      <c r="P523" s="7">
        <f t="shared" si="73"/>
        <v>151.31746031746033</v>
      </c>
      <c r="Q523" t="str">
        <f t="shared" si="74"/>
        <v>technology</v>
      </c>
      <c r="R523" t="str">
        <f t="shared" si="75"/>
        <v>wearables</v>
      </c>
      <c r="S523" s="10">
        <f t="shared" si="76"/>
        <v>42229.32</v>
      </c>
      <c r="T523" s="10">
        <f t="shared" si="77"/>
        <v>42199.32</v>
      </c>
      <c r="U523">
        <f t="shared" si="78"/>
        <v>2015</v>
      </c>
      <c r="V523" s="11">
        <f t="shared" si="79"/>
        <v>42229.32</v>
      </c>
      <c r="W523" s="15">
        <f t="shared" si="80"/>
        <v>30</v>
      </c>
    </row>
    <row r="524" spans="1:23" ht="43.2" x14ac:dyDescent="0.3">
      <c r="A524">
        <v>642</v>
      </c>
      <c r="B524" s="3" t="s">
        <v>643</v>
      </c>
      <c r="C524" s="3" t="s">
        <v>4752</v>
      </c>
      <c r="D524">
        <v>20000</v>
      </c>
      <c r="E524">
        <v>292097</v>
      </c>
      <c r="F524" t="s">
        <v>8219</v>
      </c>
      <c r="G524" t="s">
        <v>8236</v>
      </c>
      <c r="H524" t="s">
        <v>8249</v>
      </c>
      <c r="I524">
        <v>1439998674</v>
      </c>
      <c r="J524">
        <v>1436888274</v>
      </c>
      <c r="K524" t="b">
        <v>0</v>
      </c>
      <c r="L524">
        <v>2174</v>
      </c>
      <c r="M524" t="b">
        <v>1</v>
      </c>
      <c r="N524" t="s">
        <v>8273</v>
      </c>
      <c r="O524" s="5">
        <f t="shared" si="72"/>
        <v>6.8470405379035051E-2</v>
      </c>
      <c r="P524" s="7">
        <f t="shared" si="73"/>
        <v>134.3592456301748</v>
      </c>
      <c r="Q524" t="str">
        <f t="shared" si="74"/>
        <v>technology</v>
      </c>
      <c r="R524" t="str">
        <f t="shared" si="75"/>
        <v>wearables</v>
      </c>
      <c r="S524" s="10">
        <f t="shared" si="76"/>
        <v>42235.401319444441</v>
      </c>
      <c r="T524" s="10">
        <f t="shared" si="77"/>
        <v>42199.401319444441</v>
      </c>
      <c r="U524">
        <f t="shared" si="78"/>
        <v>2015</v>
      </c>
      <c r="V524" s="11">
        <f t="shared" si="79"/>
        <v>42235.401319444441</v>
      </c>
      <c r="W524" s="15">
        <f t="shared" si="80"/>
        <v>36</v>
      </c>
    </row>
    <row r="525" spans="1:23" ht="43.2" x14ac:dyDescent="0.3">
      <c r="A525">
        <v>643</v>
      </c>
      <c r="B525" s="3" t="s">
        <v>644</v>
      </c>
      <c r="C525" s="3" t="s">
        <v>4753</v>
      </c>
      <c r="D525">
        <v>25000</v>
      </c>
      <c r="E525">
        <v>26452</v>
      </c>
      <c r="F525" t="s">
        <v>8219</v>
      </c>
      <c r="G525" t="s">
        <v>8224</v>
      </c>
      <c r="H525" t="s">
        <v>8246</v>
      </c>
      <c r="I525">
        <v>1433085875</v>
      </c>
      <c r="J525">
        <v>1428333875</v>
      </c>
      <c r="K525" t="b">
        <v>0</v>
      </c>
      <c r="L525">
        <v>152</v>
      </c>
      <c r="M525" t="b">
        <v>1</v>
      </c>
      <c r="N525" t="s">
        <v>8273</v>
      </c>
      <c r="O525" s="5">
        <f t="shared" si="72"/>
        <v>0.94510812036897018</v>
      </c>
      <c r="P525" s="7">
        <f t="shared" si="73"/>
        <v>174.02631578947367</v>
      </c>
      <c r="Q525" t="str">
        <f t="shared" si="74"/>
        <v>technology</v>
      </c>
      <c r="R525" t="str">
        <f t="shared" si="75"/>
        <v>wearables</v>
      </c>
      <c r="S525" s="10">
        <f t="shared" si="76"/>
        <v>42155.392071759255</v>
      </c>
      <c r="T525" s="10">
        <f t="shared" si="77"/>
        <v>42100.392071759255</v>
      </c>
      <c r="U525">
        <f t="shared" si="78"/>
        <v>2015</v>
      </c>
      <c r="V525" s="11">
        <f t="shared" si="79"/>
        <v>42155.392071759255</v>
      </c>
      <c r="W525" s="15">
        <f t="shared" si="80"/>
        <v>55</v>
      </c>
    </row>
    <row r="526" spans="1:23" ht="43.2" x14ac:dyDescent="0.3">
      <c r="A526">
        <v>644</v>
      </c>
      <c r="B526" s="3" t="s">
        <v>645</v>
      </c>
      <c r="C526" s="3" t="s">
        <v>4754</v>
      </c>
      <c r="D526">
        <v>25000</v>
      </c>
      <c r="E526">
        <v>75029.48</v>
      </c>
      <c r="F526" t="s">
        <v>8219</v>
      </c>
      <c r="G526" t="s">
        <v>8224</v>
      </c>
      <c r="H526" t="s">
        <v>8246</v>
      </c>
      <c r="I526">
        <v>1414544400</v>
      </c>
      <c r="J526">
        <v>1410883139</v>
      </c>
      <c r="K526" t="b">
        <v>0</v>
      </c>
      <c r="L526">
        <v>1021</v>
      </c>
      <c r="M526" t="b">
        <v>1</v>
      </c>
      <c r="N526" t="s">
        <v>8273</v>
      </c>
      <c r="O526" s="5">
        <f t="shared" si="72"/>
        <v>0.33320236259134411</v>
      </c>
      <c r="P526" s="7">
        <f t="shared" si="73"/>
        <v>73.486268364348675</v>
      </c>
      <c r="Q526" t="str">
        <f t="shared" si="74"/>
        <v>technology</v>
      </c>
      <c r="R526" t="str">
        <f t="shared" si="75"/>
        <v>wearables</v>
      </c>
      <c r="S526" s="10">
        <f t="shared" si="76"/>
        <v>41940.791666666664</v>
      </c>
      <c r="T526" s="10">
        <f t="shared" si="77"/>
        <v>41898.415960648148</v>
      </c>
      <c r="U526">
        <f t="shared" si="78"/>
        <v>2014</v>
      </c>
      <c r="V526" s="11">
        <f t="shared" si="79"/>
        <v>41940.791666666664</v>
      </c>
      <c r="W526" s="15">
        <f t="shared" si="80"/>
        <v>42.375706018516212</v>
      </c>
    </row>
    <row r="527" spans="1:23" ht="28.8" x14ac:dyDescent="0.3">
      <c r="A527">
        <v>645</v>
      </c>
      <c r="B527" s="3" t="s">
        <v>646</v>
      </c>
      <c r="C527" s="3" t="s">
        <v>4755</v>
      </c>
      <c r="D527">
        <v>2000</v>
      </c>
      <c r="E527">
        <v>5574</v>
      </c>
      <c r="F527" t="s">
        <v>8219</v>
      </c>
      <c r="G527" t="s">
        <v>8224</v>
      </c>
      <c r="H527" t="s">
        <v>8246</v>
      </c>
      <c r="I527">
        <v>1470962274</v>
      </c>
      <c r="J527">
        <v>1468370274</v>
      </c>
      <c r="K527" t="b">
        <v>0</v>
      </c>
      <c r="L527">
        <v>237</v>
      </c>
      <c r="M527" t="b">
        <v>1</v>
      </c>
      <c r="N527" t="s">
        <v>8273</v>
      </c>
      <c r="O527" s="5">
        <f t="shared" si="72"/>
        <v>0.35880875493362036</v>
      </c>
      <c r="P527" s="7">
        <f t="shared" si="73"/>
        <v>23.518987341772153</v>
      </c>
      <c r="Q527" t="str">
        <f t="shared" si="74"/>
        <v>technology</v>
      </c>
      <c r="R527" t="str">
        <f t="shared" si="75"/>
        <v>wearables</v>
      </c>
      <c r="S527" s="10">
        <f t="shared" si="76"/>
        <v>42593.776319444441</v>
      </c>
      <c r="T527" s="10">
        <f t="shared" si="77"/>
        <v>42563.776319444441</v>
      </c>
      <c r="U527">
        <f t="shared" si="78"/>
        <v>2016</v>
      </c>
      <c r="V527" s="11">
        <f t="shared" si="79"/>
        <v>42593.776319444441</v>
      </c>
      <c r="W527" s="15">
        <f t="shared" si="80"/>
        <v>30</v>
      </c>
    </row>
    <row r="528" spans="1:23" ht="43.2" x14ac:dyDescent="0.3">
      <c r="A528">
        <v>646</v>
      </c>
      <c r="B528" s="3" t="s">
        <v>647</v>
      </c>
      <c r="C528" s="3" t="s">
        <v>4756</v>
      </c>
      <c r="D528">
        <v>800</v>
      </c>
      <c r="E528">
        <v>1055.01</v>
      </c>
      <c r="F528" t="s">
        <v>8219</v>
      </c>
      <c r="G528" t="s">
        <v>8224</v>
      </c>
      <c r="H528" t="s">
        <v>8246</v>
      </c>
      <c r="I528">
        <v>1407788867</v>
      </c>
      <c r="J528">
        <v>1405196867</v>
      </c>
      <c r="K528" t="b">
        <v>0</v>
      </c>
      <c r="L528">
        <v>27</v>
      </c>
      <c r="M528" t="b">
        <v>1</v>
      </c>
      <c r="N528" t="s">
        <v>8273</v>
      </c>
      <c r="O528" s="5">
        <f t="shared" si="72"/>
        <v>0.75828665131136197</v>
      </c>
      <c r="P528" s="7">
        <f t="shared" si="73"/>
        <v>39.074444444444445</v>
      </c>
      <c r="Q528" t="str">
        <f t="shared" si="74"/>
        <v>technology</v>
      </c>
      <c r="R528" t="str">
        <f t="shared" si="75"/>
        <v>wearables</v>
      </c>
      <c r="S528" s="10">
        <f t="shared" si="76"/>
        <v>41862.602627314816</v>
      </c>
      <c r="T528" s="10">
        <f t="shared" si="77"/>
        <v>41832.602627314816</v>
      </c>
      <c r="U528">
        <f t="shared" si="78"/>
        <v>2014</v>
      </c>
      <c r="V528" s="11">
        <f t="shared" si="79"/>
        <v>41862.602627314816</v>
      </c>
      <c r="W528" s="15">
        <f t="shared" si="80"/>
        <v>30</v>
      </c>
    </row>
    <row r="529" spans="1:23" ht="43.2" x14ac:dyDescent="0.3">
      <c r="A529">
        <v>647</v>
      </c>
      <c r="B529" s="3" t="s">
        <v>648</v>
      </c>
      <c r="C529" s="3" t="s">
        <v>4757</v>
      </c>
      <c r="D529">
        <v>2000</v>
      </c>
      <c r="E529">
        <v>2141</v>
      </c>
      <c r="F529" t="s">
        <v>8219</v>
      </c>
      <c r="G529" t="s">
        <v>8229</v>
      </c>
      <c r="H529" t="s">
        <v>8251</v>
      </c>
      <c r="I529">
        <v>1458235549</v>
      </c>
      <c r="J529">
        <v>1455647149</v>
      </c>
      <c r="K529" t="b">
        <v>0</v>
      </c>
      <c r="L529">
        <v>17</v>
      </c>
      <c r="M529" t="b">
        <v>1</v>
      </c>
      <c r="N529" t="s">
        <v>8273</v>
      </c>
      <c r="O529" s="5">
        <f t="shared" si="72"/>
        <v>0.93414292386735176</v>
      </c>
      <c r="P529" s="7">
        <f t="shared" si="73"/>
        <v>125.94117647058823</v>
      </c>
      <c r="Q529" t="str">
        <f t="shared" si="74"/>
        <v>technology</v>
      </c>
      <c r="R529" t="str">
        <f t="shared" si="75"/>
        <v>wearables</v>
      </c>
      <c r="S529" s="10">
        <f t="shared" si="76"/>
        <v>42446.476261574076</v>
      </c>
      <c r="T529" s="10">
        <f t="shared" si="77"/>
        <v>42416.517928240741</v>
      </c>
      <c r="U529">
        <f t="shared" si="78"/>
        <v>2016</v>
      </c>
      <c r="V529" s="11">
        <f t="shared" si="79"/>
        <v>42446.476261574076</v>
      </c>
      <c r="W529" s="15">
        <f t="shared" si="80"/>
        <v>29.958333333335759</v>
      </c>
    </row>
    <row r="530" spans="1:23" ht="28.8" x14ac:dyDescent="0.3">
      <c r="A530">
        <v>648</v>
      </c>
      <c r="B530" s="3" t="s">
        <v>649</v>
      </c>
      <c r="C530" s="3" t="s">
        <v>4758</v>
      </c>
      <c r="D530">
        <v>35000</v>
      </c>
      <c r="E530">
        <v>44388</v>
      </c>
      <c r="F530" t="s">
        <v>8219</v>
      </c>
      <c r="G530" t="s">
        <v>8224</v>
      </c>
      <c r="H530" t="s">
        <v>8246</v>
      </c>
      <c r="I530">
        <v>1413304708</v>
      </c>
      <c r="J530">
        <v>1410280708</v>
      </c>
      <c r="K530" t="b">
        <v>0</v>
      </c>
      <c r="L530">
        <v>27</v>
      </c>
      <c r="M530" t="b">
        <v>1</v>
      </c>
      <c r="N530" t="s">
        <v>8273</v>
      </c>
      <c r="O530" s="5">
        <f t="shared" si="72"/>
        <v>0.78850139677390285</v>
      </c>
      <c r="P530" s="7">
        <f t="shared" si="73"/>
        <v>1644</v>
      </c>
      <c r="Q530" t="str">
        <f t="shared" si="74"/>
        <v>technology</v>
      </c>
      <c r="R530" t="str">
        <f t="shared" si="75"/>
        <v>wearables</v>
      </c>
      <c r="S530" s="10">
        <f t="shared" si="76"/>
        <v>41926.443379629629</v>
      </c>
      <c r="T530" s="10">
        <f t="shared" si="77"/>
        <v>41891.443379629629</v>
      </c>
      <c r="U530">
        <f t="shared" si="78"/>
        <v>2014</v>
      </c>
      <c r="V530" s="11">
        <f t="shared" si="79"/>
        <v>41926.443379629629</v>
      </c>
      <c r="W530" s="15">
        <f t="shared" si="80"/>
        <v>35</v>
      </c>
    </row>
    <row r="531" spans="1:23" ht="43.2" x14ac:dyDescent="0.3">
      <c r="A531">
        <v>649</v>
      </c>
      <c r="B531" s="3" t="s">
        <v>650</v>
      </c>
      <c r="C531" s="3" t="s">
        <v>4759</v>
      </c>
      <c r="D531">
        <v>2500</v>
      </c>
      <c r="E531">
        <v>3499</v>
      </c>
      <c r="F531" t="s">
        <v>8219</v>
      </c>
      <c r="G531" t="s">
        <v>8224</v>
      </c>
      <c r="H531" t="s">
        <v>8246</v>
      </c>
      <c r="I531">
        <v>1410904413</v>
      </c>
      <c r="J531">
        <v>1409090013</v>
      </c>
      <c r="K531" t="b">
        <v>0</v>
      </c>
      <c r="L531">
        <v>82</v>
      </c>
      <c r="M531" t="b">
        <v>1</v>
      </c>
      <c r="N531" t="s">
        <v>8273</v>
      </c>
      <c r="O531" s="5">
        <f t="shared" si="72"/>
        <v>0.71448985424406974</v>
      </c>
      <c r="P531" s="7">
        <f t="shared" si="73"/>
        <v>42.670731707317074</v>
      </c>
      <c r="Q531" t="str">
        <f t="shared" si="74"/>
        <v>technology</v>
      </c>
      <c r="R531" t="str">
        <f t="shared" si="75"/>
        <v>wearables</v>
      </c>
      <c r="S531" s="10">
        <f t="shared" si="76"/>
        <v>41898.662187499998</v>
      </c>
      <c r="T531" s="10">
        <f t="shared" si="77"/>
        <v>41877.662187499998</v>
      </c>
      <c r="U531">
        <f t="shared" si="78"/>
        <v>2014</v>
      </c>
      <c r="V531" s="11">
        <f t="shared" si="79"/>
        <v>41898.662187499998</v>
      </c>
      <c r="W531" s="15">
        <f t="shared" si="80"/>
        <v>21</v>
      </c>
    </row>
    <row r="532" spans="1:23" ht="43.2" x14ac:dyDescent="0.3">
      <c r="A532">
        <v>650</v>
      </c>
      <c r="B532" s="3" t="s">
        <v>651</v>
      </c>
      <c r="C532" s="3" t="s">
        <v>4760</v>
      </c>
      <c r="D532">
        <v>1500</v>
      </c>
      <c r="E532">
        <v>1686</v>
      </c>
      <c r="F532" t="s">
        <v>8219</v>
      </c>
      <c r="G532" t="s">
        <v>8224</v>
      </c>
      <c r="H532" t="s">
        <v>8246</v>
      </c>
      <c r="I532">
        <v>1418953984</v>
      </c>
      <c r="J532">
        <v>1413766384</v>
      </c>
      <c r="K532" t="b">
        <v>0</v>
      </c>
      <c r="L532">
        <v>48</v>
      </c>
      <c r="M532" t="b">
        <v>1</v>
      </c>
      <c r="N532" t="s">
        <v>8273</v>
      </c>
      <c r="O532" s="5">
        <f t="shared" si="72"/>
        <v>0.88967971530249113</v>
      </c>
      <c r="P532" s="7">
        <f t="shared" si="73"/>
        <v>35.125</v>
      </c>
      <c r="Q532" t="str">
        <f t="shared" si="74"/>
        <v>technology</v>
      </c>
      <c r="R532" t="str">
        <f t="shared" si="75"/>
        <v>wearables</v>
      </c>
      <c r="S532" s="10">
        <f t="shared" si="76"/>
        <v>41991.828518518523</v>
      </c>
      <c r="T532" s="10">
        <f t="shared" si="77"/>
        <v>41931.786851851852</v>
      </c>
      <c r="U532">
        <f t="shared" si="78"/>
        <v>2014</v>
      </c>
      <c r="V532" s="11">
        <f t="shared" si="79"/>
        <v>41991.828518518523</v>
      </c>
      <c r="W532" s="15">
        <f t="shared" si="80"/>
        <v>60.041666666671517</v>
      </c>
    </row>
    <row r="533" spans="1:23" ht="43.2" x14ac:dyDescent="0.3">
      <c r="A533">
        <v>651</v>
      </c>
      <c r="B533" s="3" t="s">
        <v>652</v>
      </c>
      <c r="C533" s="3" t="s">
        <v>4761</v>
      </c>
      <c r="D533">
        <v>25000</v>
      </c>
      <c r="E533">
        <v>25132</v>
      </c>
      <c r="F533" t="s">
        <v>8219</v>
      </c>
      <c r="G533" t="s">
        <v>8224</v>
      </c>
      <c r="H533" t="s">
        <v>8246</v>
      </c>
      <c r="I533">
        <v>1418430311</v>
      </c>
      <c r="J533">
        <v>1415838311</v>
      </c>
      <c r="K533" t="b">
        <v>0</v>
      </c>
      <c r="L533">
        <v>105</v>
      </c>
      <c r="M533" t="b">
        <v>1</v>
      </c>
      <c r="N533" t="s">
        <v>8273</v>
      </c>
      <c r="O533" s="5">
        <f t="shared" si="72"/>
        <v>0.99474773197517108</v>
      </c>
      <c r="P533" s="7">
        <f t="shared" si="73"/>
        <v>239.35238095238094</v>
      </c>
      <c r="Q533" t="str">
        <f t="shared" si="74"/>
        <v>technology</v>
      </c>
      <c r="R533" t="str">
        <f t="shared" si="75"/>
        <v>wearables</v>
      </c>
      <c r="S533" s="10">
        <f t="shared" si="76"/>
        <v>41985.767488425925</v>
      </c>
      <c r="T533" s="10">
        <f t="shared" si="77"/>
        <v>41955.767488425925</v>
      </c>
      <c r="U533">
        <f t="shared" si="78"/>
        <v>2014</v>
      </c>
      <c r="V533" s="11">
        <f t="shared" si="79"/>
        <v>41985.767488425925</v>
      </c>
      <c r="W533" s="15">
        <f t="shared" si="80"/>
        <v>30</v>
      </c>
    </row>
    <row r="534" spans="1:23" ht="57.6" x14ac:dyDescent="0.3">
      <c r="A534">
        <v>652</v>
      </c>
      <c r="B534" s="3" t="s">
        <v>653</v>
      </c>
      <c r="C534" s="3" t="s">
        <v>4762</v>
      </c>
      <c r="D534">
        <v>3000</v>
      </c>
      <c r="E534">
        <v>3014</v>
      </c>
      <c r="F534" t="s">
        <v>8219</v>
      </c>
      <c r="G534" t="s">
        <v>8224</v>
      </c>
      <c r="H534" t="s">
        <v>8246</v>
      </c>
      <c r="I534">
        <v>1480613650</v>
      </c>
      <c r="J534">
        <v>1478018050</v>
      </c>
      <c r="K534" t="b">
        <v>0</v>
      </c>
      <c r="L534">
        <v>28</v>
      </c>
      <c r="M534" t="b">
        <v>1</v>
      </c>
      <c r="N534" t="s">
        <v>8273</v>
      </c>
      <c r="O534" s="5">
        <f t="shared" si="72"/>
        <v>0.99535500995355009</v>
      </c>
      <c r="P534" s="7">
        <f t="shared" si="73"/>
        <v>107.64285714285714</v>
      </c>
      <c r="Q534" t="str">
        <f t="shared" si="74"/>
        <v>technology</v>
      </c>
      <c r="R534" t="str">
        <f t="shared" si="75"/>
        <v>wearables</v>
      </c>
      <c r="S534" s="10">
        <f t="shared" si="76"/>
        <v>42705.482060185182</v>
      </c>
      <c r="T534" s="10">
        <f t="shared" si="77"/>
        <v>42675.440393518518</v>
      </c>
      <c r="U534">
        <f t="shared" si="78"/>
        <v>2016</v>
      </c>
      <c r="V534" s="11">
        <f t="shared" si="79"/>
        <v>42705.482060185182</v>
      </c>
      <c r="W534" s="15">
        <f t="shared" si="80"/>
        <v>30.041666666664241</v>
      </c>
    </row>
    <row r="535" spans="1:23" ht="57.6" x14ac:dyDescent="0.3">
      <c r="A535">
        <v>653</v>
      </c>
      <c r="B535" s="3" t="s">
        <v>654</v>
      </c>
      <c r="C535" s="3" t="s">
        <v>4763</v>
      </c>
      <c r="D535">
        <v>75000</v>
      </c>
      <c r="E535">
        <v>106084.5</v>
      </c>
      <c r="F535" t="s">
        <v>8219</v>
      </c>
      <c r="G535" t="s">
        <v>8224</v>
      </c>
      <c r="H535" t="s">
        <v>8246</v>
      </c>
      <c r="I535">
        <v>1440082240</v>
      </c>
      <c r="J535">
        <v>1436885440</v>
      </c>
      <c r="K535" t="b">
        <v>0</v>
      </c>
      <c r="L535">
        <v>1107</v>
      </c>
      <c r="M535" t="b">
        <v>1</v>
      </c>
      <c r="N535" t="s">
        <v>8273</v>
      </c>
      <c r="O535" s="5">
        <f t="shared" si="72"/>
        <v>0.70698358384118321</v>
      </c>
      <c r="P535" s="7">
        <f t="shared" si="73"/>
        <v>95.830623306233065</v>
      </c>
      <c r="Q535" t="str">
        <f t="shared" si="74"/>
        <v>technology</v>
      </c>
      <c r="R535" t="str">
        <f t="shared" si="75"/>
        <v>wearables</v>
      </c>
      <c r="S535" s="10">
        <f t="shared" si="76"/>
        <v>42236.368518518517</v>
      </c>
      <c r="T535" s="10">
        <f t="shared" si="77"/>
        <v>42199.368518518517</v>
      </c>
      <c r="U535">
        <f t="shared" si="78"/>
        <v>2015</v>
      </c>
      <c r="V535" s="11">
        <f t="shared" si="79"/>
        <v>42236.368518518517</v>
      </c>
      <c r="W535" s="15">
        <f t="shared" si="80"/>
        <v>37</v>
      </c>
    </row>
    <row r="536" spans="1:23" ht="43.2" x14ac:dyDescent="0.3">
      <c r="A536">
        <v>654</v>
      </c>
      <c r="B536" s="3" t="s">
        <v>655</v>
      </c>
      <c r="C536" s="3" t="s">
        <v>4764</v>
      </c>
      <c r="D536">
        <v>12000</v>
      </c>
      <c r="E536">
        <v>32075</v>
      </c>
      <c r="F536" t="s">
        <v>8219</v>
      </c>
      <c r="G536" t="s">
        <v>8224</v>
      </c>
      <c r="H536" t="s">
        <v>8246</v>
      </c>
      <c r="I536">
        <v>1436396313</v>
      </c>
      <c r="J536">
        <v>1433804313</v>
      </c>
      <c r="K536" t="b">
        <v>0</v>
      </c>
      <c r="L536">
        <v>1013</v>
      </c>
      <c r="M536" t="b">
        <v>1</v>
      </c>
      <c r="N536" t="s">
        <v>8273</v>
      </c>
      <c r="O536" s="5">
        <f t="shared" si="72"/>
        <v>0.37412314886983633</v>
      </c>
      <c r="P536" s="7">
        <f t="shared" si="73"/>
        <v>31.663376110562684</v>
      </c>
      <c r="Q536" t="str">
        <f t="shared" si="74"/>
        <v>technology</v>
      </c>
      <c r="R536" t="str">
        <f t="shared" si="75"/>
        <v>wearables</v>
      </c>
      <c r="S536" s="10">
        <f t="shared" si="76"/>
        <v>42193.707326388889</v>
      </c>
      <c r="T536" s="10">
        <f t="shared" si="77"/>
        <v>42163.707326388889</v>
      </c>
      <c r="U536">
        <f t="shared" si="78"/>
        <v>2015</v>
      </c>
      <c r="V536" s="11">
        <f t="shared" si="79"/>
        <v>42193.707326388889</v>
      </c>
      <c r="W536" s="15">
        <f t="shared" si="80"/>
        <v>30</v>
      </c>
    </row>
    <row r="537" spans="1:23" ht="43.2" x14ac:dyDescent="0.3">
      <c r="A537">
        <v>655</v>
      </c>
      <c r="B537" s="3" t="s">
        <v>656</v>
      </c>
      <c r="C537" s="3" t="s">
        <v>4765</v>
      </c>
      <c r="D537">
        <v>8000</v>
      </c>
      <c r="E537">
        <v>11751</v>
      </c>
      <c r="F537" t="s">
        <v>8219</v>
      </c>
      <c r="G537" t="s">
        <v>8224</v>
      </c>
      <c r="H537" t="s">
        <v>8246</v>
      </c>
      <c r="I537">
        <v>1426197512</v>
      </c>
      <c r="J537">
        <v>1423609112</v>
      </c>
      <c r="K537" t="b">
        <v>0</v>
      </c>
      <c r="L537">
        <v>274</v>
      </c>
      <c r="M537" t="b">
        <v>1</v>
      </c>
      <c r="N537" t="s">
        <v>8273</v>
      </c>
      <c r="O537" s="5">
        <f t="shared" si="72"/>
        <v>0.68079312398944769</v>
      </c>
      <c r="P537" s="7">
        <f t="shared" si="73"/>
        <v>42.886861313868614</v>
      </c>
      <c r="Q537" t="str">
        <f t="shared" si="74"/>
        <v>technology</v>
      </c>
      <c r="R537" t="str">
        <f t="shared" si="75"/>
        <v>wearables</v>
      </c>
      <c r="S537" s="10">
        <f t="shared" si="76"/>
        <v>42075.665648148148</v>
      </c>
      <c r="T537" s="10">
        <f t="shared" si="77"/>
        <v>42045.707314814819</v>
      </c>
      <c r="U537">
        <f t="shared" si="78"/>
        <v>2015</v>
      </c>
      <c r="V537" s="11">
        <f t="shared" si="79"/>
        <v>42075.665648148148</v>
      </c>
      <c r="W537" s="15">
        <f t="shared" si="80"/>
        <v>29.958333333328483</v>
      </c>
    </row>
    <row r="538" spans="1:23" ht="43.2" x14ac:dyDescent="0.3">
      <c r="A538">
        <v>656</v>
      </c>
      <c r="B538" s="3" t="s">
        <v>657</v>
      </c>
      <c r="C538" s="3" t="s">
        <v>4766</v>
      </c>
      <c r="D538">
        <v>5000</v>
      </c>
      <c r="E538">
        <v>10678</v>
      </c>
      <c r="F538" t="s">
        <v>8219</v>
      </c>
      <c r="G538" t="s">
        <v>8224</v>
      </c>
      <c r="H538" t="s">
        <v>8246</v>
      </c>
      <c r="I538">
        <v>1460917119</v>
      </c>
      <c r="J538">
        <v>1455736719</v>
      </c>
      <c r="K538" t="b">
        <v>0</v>
      </c>
      <c r="L538">
        <v>87</v>
      </c>
      <c r="M538" t="b">
        <v>1</v>
      </c>
      <c r="N538" t="s">
        <v>8273</v>
      </c>
      <c r="O538" s="5">
        <f t="shared" si="72"/>
        <v>0.4682524817381532</v>
      </c>
      <c r="P538" s="7">
        <f t="shared" si="73"/>
        <v>122.73563218390805</v>
      </c>
      <c r="Q538" t="str">
        <f t="shared" si="74"/>
        <v>technology</v>
      </c>
      <c r="R538" t="str">
        <f t="shared" si="75"/>
        <v>wearables</v>
      </c>
      <c r="S538" s="10">
        <f t="shared" si="76"/>
        <v>42477.512951388882</v>
      </c>
      <c r="T538" s="10">
        <f t="shared" si="77"/>
        <v>42417.554618055554</v>
      </c>
      <c r="U538">
        <f t="shared" si="78"/>
        <v>2016</v>
      </c>
      <c r="V538" s="11">
        <f t="shared" si="79"/>
        <v>42477.512951388882</v>
      </c>
      <c r="W538" s="15">
        <f t="shared" si="80"/>
        <v>59.958333333328483</v>
      </c>
    </row>
    <row r="539" spans="1:23" ht="43.2" x14ac:dyDescent="0.3">
      <c r="A539">
        <v>657</v>
      </c>
      <c r="B539" s="3" t="s">
        <v>658</v>
      </c>
      <c r="C539" s="3" t="s">
        <v>4767</v>
      </c>
      <c r="D539">
        <v>15000</v>
      </c>
      <c r="E539">
        <v>18855</v>
      </c>
      <c r="F539" t="s">
        <v>8219</v>
      </c>
      <c r="G539" t="s">
        <v>8224</v>
      </c>
      <c r="H539" t="s">
        <v>8246</v>
      </c>
      <c r="I539">
        <v>1450901872</v>
      </c>
      <c r="J539">
        <v>1448309872</v>
      </c>
      <c r="K539" t="b">
        <v>0</v>
      </c>
      <c r="L539">
        <v>99</v>
      </c>
      <c r="M539" t="b">
        <v>1</v>
      </c>
      <c r="N539" t="s">
        <v>8273</v>
      </c>
      <c r="O539" s="5">
        <f t="shared" si="72"/>
        <v>0.79554494828957834</v>
      </c>
      <c r="P539" s="7">
        <f t="shared" si="73"/>
        <v>190.45454545454547</v>
      </c>
      <c r="Q539" t="str">
        <f t="shared" si="74"/>
        <v>technology</v>
      </c>
      <c r="R539" t="str">
        <f t="shared" si="75"/>
        <v>wearables</v>
      </c>
      <c r="S539" s="10">
        <f t="shared" si="76"/>
        <v>42361.59574074074</v>
      </c>
      <c r="T539" s="10">
        <f t="shared" si="77"/>
        <v>42331.59574074074</v>
      </c>
      <c r="U539">
        <f t="shared" si="78"/>
        <v>2015</v>
      </c>
      <c r="V539" s="11">
        <f t="shared" si="79"/>
        <v>42361.59574074074</v>
      </c>
      <c r="W539" s="15">
        <f t="shared" si="80"/>
        <v>30</v>
      </c>
    </row>
    <row r="540" spans="1:23" ht="43.2" x14ac:dyDescent="0.3">
      <c r="A540">
        <v>658</v>
      </c>
      <c r="B540" s="3" t="s">
        <v>659</v>
      </c>
      <c r="C540" s="3" t="s">
        <v>4768</v>
      </c>
      <c r="D540">
        <v>28888</v>
      </c>
      <c r="E540">
        <v>30177</v>
      </c>
      <c r="F540" t="s">
        <v>8219</v>
      </c>
      <c r="G540" t="s">
        <v>8224</v>
      </c>
      <c r="H540" t="s">
        <v>8246</v>
      </c>
      <c r="I540">
        <v>1437933600</v>
      </c>
      <c r="J540">
        <v>1435117889</v>
      </c>
      <c r="K540" t="b">
        <v>0</v>
      </c>
      <c r="L540">
        <v>276</v>
      </c>
      <c r="M540" t="b">
        <v>1</v>
      </c>
      <c r="N540" t="s">
        <v>8273</v>
      </c>
      <c r="O540" s="5">
        <f t="shared" si="72"/>
        <v>0.95728534976969215</v>
      </c>
      <c r="P540" s="7">
        <f t="shared" si="73"/>
        <v>109.33695652173913</v>
      </c>
      <c r="Q540" t="str">
        <f t="shared" si="74"/>
        <v>technology</v>
      </c>
      <c r="R540" t="str">
        <f t="shared" si="75"/>
        <v>wearables</v>
      </c>
      <c r="S540" s="10">
        <f t="shared" si="76"/>
        <v>42211.5</v>
      </c>
      <c r="T540" s="10">
        <f t="shared" si="77"/>
        <v>42178.910752314812</v>
      </c>
      <c r="U540">
        <f t="shared" si="78"/>
        <v>2015</v>
      </c>
      <c r="V540" s="11">
        <f t="shared" si="79"/>
        <v>42211.5</v>
      </c>
      <c r="W540" s="15">
        <f t="shared" si="80"/>
        <v>32.589247685187729</v>
      </c>
    </row>
    <row r="541" spans="1:23" x14ac:dyDescent="0.3">
      <c r="A541">
        <v>659</v>
      </c>
      <c r="B541" s="3" t="s">
        <v>660</v>
      </c>
      <c r="C541" s="3" t="s">
        <v>4769</v>
      </c>
      <c r="D541">
        <v>3000</v>
      </c>
      <c r="E541">
        <v>3017</v>
      </c>
      <c r="F541" t="s">
        <v>8219</v>
      </c>
      <c r="G541" t="s">
        <v>8224</v>
      </c>
      <c r="H541" t="s">
        <v>8246</v>
      </c>
      <c r="I541">
        <v>1440339295</v>
      </c>
      <c r="J541">
        <v>1437747295</v>
      </c>
      <c r="K541" t="b">
        <v>0</v>
      </c>
      <c r="L541">
        <v>21</v>
      </c>
      <c r="M541" t="b">
        <v>1</v>
      </c>
      <c r="N541" t="s">
        <v>8273</v>
      </c>
      <c r="O541" s="5">
        <f t="shared" si="72"/>
        <v>0.99436526350679488</v>
      </c>
      <c r="P541" s="7">
        <f t="shared" si="73"/>
        <v>143.66666666666666</v>
      </c>
      <c r="Q541" t="str">
        <f t="shared" si="74"/>
        <v>technology</v>
      </c>
      <c r="R541" t="str">
        <f t="shared" si="75"/>
        <v>wearables</v>
      </c>
      <c r="S541" s="10">
        <f t="shared" si="76"/>
        <v>42239.343692129631</v>
      </c>
      <c r="T541" s="10">
        <f t="shared" si="77"/>
        <v>42209.343692129631</v>
      </c>
      <c r="U541">
        <f t="shared" si="78"/>
        <v>2015</v>
      </c>
      <c r="V541" s="11">
        <f t="shared" si="79"/>
        <v>42239.343692129631</v>
      </c>
      <c r="W541" s="15">
        <f t="shared" si="80"/>
        <v>30</v>
      </c>
    </row>
    <row r="542" spans="1:23" ht="43.2" x14ac:dyDescent="0.3">
      <c r="A542">
        <v>660</v>
      </c>
      <c r="B542" s="3" t="s">
        <v>661</v>
      </c>
      <c r="C542" s="3" t="s">
        <v>4770</v>
      </c>
      <c r="D542">
        <v>50000</v>
      </c>
      <c r="E542">
        <v>1529</v>
      </c>
      <c r="F542" t="s">
        <v>8221</v>
      </c>
      <c r="G542" t="s">
        <v>8224</v>
      </c>
      <c r="H542" t="s">
        <v>8246</v>
      </c>
      <c r="I542">
        <v>1415558879</v>
      </c>
      <c r="J542">
        <v>1412963279</v>
      </c>
      <c r="K542" t="b">
        <v>0</v>
      </c>
      <c r="L542">
        <v>18</v>
      </c>
      <c r="M542" t="b">
        <v>0</v>
      </c>
      <c r="N542" t="s">
        <v>8273</v>
      </c>
      <c r="O542" s="5">
        <f t="shared" si="72"/>
        <v>32.701111837802486</v>
      </c>
      <c r="P542" s="7">
        <f t="shared" si="73"/>
        <v>84.944444444444443</v>
      </c>
      <c r="Q542" t="str">
        <f t="shared" si="74"/>
        <v>technology</v>
      </c>
      <c r="R542" t="str">
        <f t="shared" si="75"/>
        <v>wearables</v>
      </c>
      <c r="S542" s="10">
        <f t="shared" si="76"/>
        <v>41952.533321759263</v>
      </c>
      <c r="T542" s="10">
        <f t="shared" si="77"/>
        <v>41922.491655092592</v>
      </c>
      <c r="U542">
        <f t="shared" si="78"/>
        <v>2014</v>
      </c>
      <c r="V542" s="11">
        <f t="shared" si="79"/>
        <v>41952.533321759263</v>
      </c>
      <c r="W542" s="15">
        <f t="shared" si="80"/>
        <v>30.041666666671517</v>
      </c>
    </row>
    <row r="543" spans="1:23" ht="43.2" x14ac:dyDescent="0.3">
      <c r="A543">
        <v>661</v>
      </c>
      <c r="B543" s="3" t="s">
        <v>662</v>
      </c>
      <c r="C543" s="3" t="s">
        <v>4771</v>
      </c>
      <c r="D543">
        <v>10000</v>
      </c>
      <c r="E543">
        <v>95</v>
      </c>
      <c r="F543" t="s">
        <v>8221</v>
      </c>
      <c r="G543" t="s">
        <v>8224</v>
      </c>
      <c r="H543" t="s">
        <v>8246</v>
      </c>
      <c r="I543">
        <v>1477236559</v>
      </c>
      <c r="J543">
        <v>1474644559</v>
      </c>
      <c r="K543" t="b">
        <v>0</v>
      </c>
      <c r="L543">
        <v>9</v>
      </c>
      <c r="M543" t="b">
        <v>0</v>
      </c>
      <c r="N543" t="s">
        <v>8273</v>
      </c>
      <c r="O543" s="5">
        <f t="shared" si="72"/>
        <v>105.26315789473684</v>
      </c>
      <c r="P543" s="7">
        <f t="shared" si="73"/>
        <v>10.555555555555555</v>
      </c>
      <c r="Q543" t="str">
        <f t="shared" si="74"/>
        <v>technology</v>
      </c>
      <c r="R543" t="str">
        <f t="shared" si="75"/>
        <v>wearables</v>
      </c>
      <c r="S543" s="10">
        <f t="shared" si="76"/>
        <v>42666.395358796297</v>
      </c>
      <c r="T543" s="10">
        <f t="shared" si="77"/>
        <v>42636.395358796297</v>
      </c>
      <c r="U543">
        <f t="shared" si="78"/>
        <v>2016</v>
      </c>
      <c r="V543" s="11">
        <f t="shared" si="79"/>
        <v>42666.395358796297</v>
      </c>
      <c r="W543" s="15">
        <f t="shared" si="80"/>
        <v>30</v>
      </c>
    </row>
    <row r="544" spans="1:23" ht="43.2" x14ac:dyDescent="0.3">
      <c r="A544">
        <v>662</v>
      </c>
      <c r="B544" s="3" t="s">
        <v>663</v>
      </c>
      <c r="C544" s="3" t="s">
        <v>4772</v>
      </c>
      <c r="D544">
        <v>39000</v>
      </c>
      <c r="E544">
        <v>156</v>
      </c>
      <c r="F544" t="s">
        <v>8221</v>
      </c>
      <c r="G544" t="s">
        <v>8224</v>
      </c>
      <c r="H544" t="s">
        <v>8246</v>
      </c>
      <c r="I544">
        <v>1421404247</v>
      </c>
      <c r="J544">
        <v>1418812247</v>
      </c>
      <c r="K544" t="b">
        <v>0</v>
      </c>
      <c r="L544">
        <v>4</v>
      </c>
      <c r="M544" t="b">
        <v>0</v>
      </c>
      <c r="N544" t="s">
        <v>8273</v>
      </c>
      <c r="O544" s="5">
        <f t="shared" si="72"/>
        <v>250</v>
      </c>
      <c r="P544" s="7">
        <f t="shared" si="73"/>
        <v>39</v>
      </c>
      <c r="Q544" t="str">
        <f t="shared" si="74"/>
        <v>technology</v>
      </c>
      <c r="R544" t="str">
        <f t="shared" si="75"/>
        <v>wearables</v>
      </c>
      <c r="S544" s="10">
        <f t="shared" si="76"/>
        <v>42020.188043981485</v>
      </c>
      <c r="T544" s="10">
        <f t="shared" si="77"/>
        <v>41990.188043981485</v>
      </c>
      <c r="U544">
        <f t="shared" si="78"/>
        <v>2015</v>
      </c>
      <c r="V544" s="11">
        <f t="shared" si="79"/>
        <v>42020.188043981485</v>
      </c>
      <c r="W544" s="15">
        <f t="shared" si="80"/>
        <v>30</v>
      </c>
    </row>
    <row r="545" spans="1:23" ht="43.2" x14ac:dyDescent="0.3">
      <c r="A545">
        <v>663</v>
      </c>
      <c r="B545" s="3" t="s">
        <v>664</v>
      </c>
      <c r="C545" s="3" t="s">
        <v>4773</v>
      </c>
      <c r="D545">
        <v>200000</v>
      </c>
      <c r="E545">
        <v>700</v>
      </c>
      <c r="F545" t="s">
        <v>8221</v>
      </c>
      <c r="G545" t="s">
        <v>8232</v>
      </c>
      <c r="H545" t="s">
        <v>8253</v>
      </c>
      <c r="I545">
        <v>1437250456</v>
      </c>
      <c r="J545">
        <v>1434658456</v>
      </c>
      <c r="K545" t="b">
        <v>0</v>
      </c>
      <c r="L545">
        <v>7</v>
      </c>
      <c r="M545" t="b">
        <v>0</v>
      </c>
      <c r="N545" t="s">
        <v>8273</v>
      </c>
      <c r="O545" s="5">
        <f t="shared" si="72"/>
        <v>285.71428571428572</v>
      </c>
      <c r="P545" s="7">
        <f t="shared" si="73"/>
        <v>100</v>
      </c>
      <c r="Q545" t="str">
        <f t="shared" si="74"/>
        <v>technology</v>
      </c>
      <c r="R545" t="str">
        <f t="shared" si="75"/>
        <v>wearables</v>
      </c>
      <c r="S545" s="10">
        <f t="shared" si="76"/>
        <v>42203.593240740738</v>
      </c>
      <c r="T545" s="10">
        <f t="shared" si="77"/>
        <v>42173.593240740738</v>
      </c>
      <c r="U545">
        <f t="shared" si="78"/>
        <v>2015</v>
      </c>
      <c r="V545" s="11">
        <f t="shared" si="79"/>
        <v>42203.593240740738</v>
      </c>
      <c r="W545" s="15">
        <f t="shared" si="80"/>
        <v>30</v>
      </c>
    </row>
    <row r="546" spans="1:23" ht="43.2" x14ac:dyDescent="0.3">
      <c r="A546">
        <v>664</v>
      </c>
      <c r="B546" s="3" t="s">
        <v>665</v>
      </c>
      <c r="C546" s="3" t="s">
        <v>4774</v>
      </c>
      <c r="D546">
        <v>12000</v>
      </c>
      <c r="E546">
        <v>904</v>
      </c>
      <c r="F546" t="s">
        <v>8221</v>
      </c>
      <c r="G546" t="s">
        <v>8224</v>
      </c>
      <c r="H546" t="s">
        <v>8246</v>
      </c>
      <c r="I546">
        <v>1428940775</v>
      </c>
      <c r="J546">
        <v>1426348775</v>
      </c>
      <c r="K546" t="b">
        <v>0</v>
      </c>
      <c r="L546">
        <v>29</v>
      </c>
      <c r="M546" t="b">
        <v>0</v>
      </c>
      <c r="N546" t="s">
        <v>8273</v>
      </c>
      <c r="O546" s="5">
        <f t="shared" si="72"/>
        <v>13.274336283185841</v>
      </c>
      <c r="P546" s="7">
        <f t="shared" si="73"/>
        <v>31.172413793103448</v>
      </c>
      <c r="Q546" t="str">
        <f t="shared" si="74"/>
        <v>technology</v>
      </c>
      <c r="R546" t="str">
        <f t="shared" si="75"/>
        <v>wearables</v>
      </c>
      <c r="S546" s="10">
        <f t="shared" si="76"/>
        <v>42107.416377314818</v>
      </c>
      <c r="T546" s="10">
        <f t="shared" si="77"/>
        <v>42077.416377314818</v>
      </c>
      <c r="U546">
        <f t="shared" si="78"/>
        <v>2015</v>
      </c>
      <c r="V546" s="11">
        <f t="shared" si="79"/>
        <v>42107.416377314818</v>
      </c>
      <c r="W546" s="15">
        <f t="shared" si="80"/>
        <v>30</v>
      </c>
    </row>
    <row r="547" spans="1:23" ht="43.2" x14ac:dyDescent="0.3">
      <c r="A547">
        <v>665</v>
      </c>
      <c r="B547" s="3" t="s">
        <v>666</v>
      </c>
      <c r="C547" s="3" t="s">
        <v>4775</v>
      </c>
      <c r="D547">
        <v>10000</v>
      </c>
      <c r="E547">
        <v>1864</v>
      </c>
      <c r="F547" t="s">
        <v>8221</v>
      </c>
      <c r="G547" t="s">
        <v>8224</v>
      </c>
      <c r="H547" t="s">
        <v>8246</v>
      </c>
      <c r="I547">
        <v>1484327061</v>
      </c>
      <c r="J547">
        <v>1479143061</v>
      </c>
      <c r="K547" t="b">
        <v>0</v>
      </c>
      <c r="L547">
        <v>12</v>
      </c>
      <c r="M547" t="b">
        <v>0</v>
      </c>
      <c r="N547" t="s">
        <v>8273</v>
      </c>
      <c r="O547" s="5">
        <f t="shared" si="72"/>
        <v>5.3648068669527893</v>
      </c>
      <c r="P547" s="7">
        <f t="shared" si="73"/>
        <v>155.33333333333334</v>
      </c>
      <c r="Q547" t="str">
        <f t="shared" si="74"/>
        <v>technology</v>
      </c>
      <c r="R547" t="str">
        <f t="shared" si="75"/>
        <v>wearables</v>
      </c>
      <c r="S547" s="10">
        <f t="shared" si="76"/>
        <v>42748.461354166662</v>
      </c>
      <c r="T547" s="10">
        <f t="shared" si="77"/>
        <v>42688.461354166662</v>
      </c>
      <c r="U547">
        <f t="shared" si="78"/>
        <v>2017</v>
      </c>
      <c r="V547" s="11">
        <f t="shared" si="79"/>
        <v>42748.461354166662</v>
      </c>
      <c r="W547" s="15">
        <f t="shared" si="80"/>
        <v>60</v>
      </c>
    </row>
    <row r="548" spans="1:23" ht="43.2" x14ac:dyDescent="0.3">
      <c r="A548">
        <v>666</v>
      </c>
      <c r="B548" s="3" t="s">
        <v>667</v>
      </c>
      <c r="C548" s="3" t="s">
        <v>4776</v>
      </c>
      <c r="D548">
        <v>200000</v>
      </c>
      <c r="E548">
        <v>8</v>
      </c>
      <c r="F548" t="s">
        <v>8221</v>
      </c>
      <c r="G548" t="s">
        <v>8224</v>
      </c>
      <c r="H548" t="s">
        <v>8246</v>
      </c>
      <c r="I548">
        <v>1408305498</v>
      </c>
      <c r="J548">
        <v>1405713498</v>
      </c>
      <c r="K548" t="b">
        <v>0</v>
      </c>
      <c r="L548">
        <v>4</v>
      </c>
      <c r="M548" t="b">
        <v>0</v>
      </c>
      <c r="N548" t="s">
        <v>8273</v>
      </c>
      <c r="O548" s="5">
        <f t="shared" si="72"/>
        <v>25000</v>
      </c>
      <c r="P548" s="7">
        <f t="shared" si="73"/>
        <v>2</v>
      </c>
      <c r="Q548" t="str">
        <f t="shared" si="74"/>
        <v>technology</v>
      </c>
      <c r="R548" t="str">
        <f t="shared" si="75"/>
        <v>wearables</v>
      </c>
      <c r="S548" s="10">
        <f t="shared" si="76"/>
        <v>41868.582152777781</v>
      </c>
      <c r="T548" s="10">
        <f t="shared" si="77"/>
        <v>41838.582152777781</v>
      </c>
      <c r="U548">
        <f t="shared" si="78"/>
        <v>2014</v>
      </c>
      <c r="V548" s="11">
        <f t="shared" si="79"/>
        <v>41868.582152777781</v>
      </c>
      <c r="W548" s="15">
        <f t="shared" si="80"/>
        <v>30</v>
      </c>
    </row>
    <row r="549" spans="1:23" ht="43.2" x14ac:dyDescent="0.3">
      <c r="A549">
        <v>667</v>
      </c>
      <c r="B549" s="3" t="s">
        <v>668</v>
      </c>
      <c r="C549" s="3" t="s">
        <v>4777</v>
      </c>
      <c r="D549">
        <v>50000</v>
      </c>
      <c r="E549">
        <v>5010</v>
      </c>
      <c r="F549" t="s">
        <v>8221</v>
      </c>
      <c r="G549" t="s">
        <v>8237</v>
      </c>
      <c r="H549" t="s">
        <v>8249</v>
      </c>
      <c r="I549">
        <v>1477731463</v>
      </c>
      <c r="J549">
        <v>1474275463</v>
      </c>
      <c r="K549" t="b">
        <v>0</v>
      </c>
      <c r="L549">
        <v>28</v>
      </c>
      <c r="M549" t="b">
        <v>0</v>
      </c>
      <c r="N549" t="s">
        <v>8273</v>
      </c>
      <c r="O549" s="5">
        <f t="shared" si="72"/>
        <v>9.9800399201596814</v>
      </c>
      <c r="P549" s="7">
        <f t="shared" si="73"/>
        <v>178.92857142857142</v>
      </c>
      <c r="Q549" t="str">
        <f t="shared" si="74"/>
        <v>technology</v>
      </c>
      <c r="R549" t="str">
        <f t="shared" si="75"/>
        <v>wearables</v>
      </c>
      <c r="S549" s="10">
        <f t="shared" si="76"/>
        <v>42672.123414351852</v>
      </c>
      <c r="T549" s="10">
        <f t="shared" si="77"/>
        <v>42632.123414351852</v>
      </c>
      <c r="U549">
        <f t="shared" si="78"/>
        <v>2016</v>
      </c>
      <c r="V549" s="11">
        <f t="shared" si="79"/>
        <v>42672.123414351852</v>
      </c>
      <c r="W549" s="15">
        <f t="shared" si="80"/>
        <v>40</v>
      </c>
    </row>
    <row r="550" spans="1:23" ht="43.2" x14ac:dyDescent="0.3">
      <c r="A550">
        <v>668</v>
      </c>
      <c r="B550" s="3" t="s">
        <v>669</v>
      </c>
      <c r="C550" s="3" t="s">
        <v>4778</v>
      </c>
      <c r="D550">
        <v>15000</v>
      </c>
      <c r="E550">
        <v>684</v>
      </c>
      <c r="F550" t="s">
        <v>8221</v>
      </c>
      <c r="G550" t="s">
        <v>8224</v>
      </c>
      <c r="H550" t="s">
        <v>8246</v>
      </c>
      <c r="I550">
        <v>1431374222</v>
      </c>
      <c r="J550">
        <v>1427486222</v>
      </c>
      <c r="K550" t="b">
        <v>0</v>
      </c>
      <c r="L550">
        <v>25</v>
      </c>
      <c r="M550" t="b">
        <v>0</v>
      </c>
      <c r="N550" t="s">
        <v>8273</v>
      </c>
      <c r="O550" s="5">
        <f t="shared" si="72"/>
        <v>21.92982456140351</v>
      </c>
      <c r="P550" s="7">
        <f t="shared" si="73"/>
        <v>27.36</v>
      </c>
      <c r="Q550" t="str">
        <f t="shared" si="74"/>
        <v>technology</v>
      </c>
      <c r="R550" t="str">
        <f t="shared" si="75"/>
        <v>wearables</v>
      </c>
      <c r="S550" s="10">
        <f t="shared" si="76"/>
        <v>42135.581273148149</v>
      </c>
      <c r="T550" s="10">
        <f t="shared" si="77"/>
        <v>42090.581273148149</v>
      </c>
      <c r="U550">
        <f t="shared" si="78"/>
        <v>2015</v>
      </c>
      <c r="V550" s="11">
        <f t="shared" si="79"/>
        <v>42135.581273148149</v>
      </c>
      <c r="W550" s="15">
        <f t="shared" si="80"/>
        <v>45</v>
      </c>
    </row>
    <row r="551" spans="1:23" ht="57.6" x14ac:dyDescent="0.3">
      <c r="A551">
        <v>669</v>
      </c>
      <c r="B551" s="3" t="s">
        <v>670</v>
      </c>
      <c r="C551" s="3" t="s">
        <v>4779</v>
      </c>
      <c r="D551">
        <v>200000</v>
      </c>
      <c r="E551">
        <v>43015</v>
      </c>
      <c r="F551" t="s">
        <v>8221</v>
      </c>
      <c r="G551" t="s">
        <v>8235</v>
      </c>
      <c r="H551" t="s">
        <v>8255</v>
      </c>
      <c r="I551">
        <v>1467817258</v>
      </c>
      <c r="J551">
        <v>1465225258</v>
      </c>
      <c r="K551" t="b">
        <v>0</v>
      </c>
      <c r="L551">
        <v>28</v>
      </c>
      <c r="M551" t="b">
        <v>0</v>
      </c>
      <c r="N551" t="s">
        <v>8273</v>
      </c>
      <c r="O551" s="5">
        <f t="shared" si="72"/>
        <v>4.6495408578402886</v>
      </c>
      <c r="P551" s="7">
        <f t="shared" si="73"/>
        <v>1536.25</v>
      </c>
      <c r="Q551" t="str">
        <f t="shared" si="74"/>
        <v>technology</v>
      </c>
      <c r="R551" t="str">
        <f t="shared" si="75"/>
        <v>wearables</v>
      </c>
      <c r="S551" s="10">
        <f t="shared" si="76"/>
        <v>42557.375671296293</v>
      </c>
      <c r="T551" s="10">
        <f t="shared" si="77"/>
        <v>42527.375671296293</v>
      </c>
      <c r="U551">
        <f t="shared" si="78"/>
        <v>2016</v>
      </c>
      <c r="V551" s="11">
        <f t="shared" si="79"/>
        <v>42557.375671296293</v>
      </c>
      <c r="W551" s="15">
        <f t="shared" si="80"/>
        <v>30</v>
      </c>
    </row>
    <row r="552" spans="1:23" ht="57.6" x14ac:dyDescent="0.3">
      <c r="A552">
        <v>670</v>
      </c>
      <c r="B552" s="3" t="s">
        <v>671</v>
      </c>
      <c r="C552" s="3" t="s">
        <v>4780</v>
      </c>
      <c r="D552">
        <v>90000</v>
      </c>
      <c r="E552">
        <v>26349</v>
      </c>
      <c r="F552" t="s">
        <v>8221</v>
      </c>
      <c r="G552" t="s">
        <v>8237</v>
      </c>
      <c r="H552" t="s">
        <v>8249</v>
      </c>
      <c r="I552">
        <v>1466323800</v>
      </c>
      <c r="J552">
        <v>1463418120</v>
      </c>
      <c r="K552" t="b">
        <v>0</v>
      </c>
      <c r="L552">
        <v>310</v>
      </c>
      <c r="M552" t="b">
        <v>0</v>
      </c>
      <c r="N552" t="s">
        <v>8273</v>
      </c>
      <c r="O552" s="5">
        <f t="shared" si="72"/>
        <v>3.4156893999772286</v>
      </c>
      <c r="P552" s="7">
        <f t="shared" si="73"/>
        <v>84.99677419354839</v>
      </c>
      <c r="Q552" t="str">
        <f t="shared" si="74"/>
        <v>technology</v>
      </c>
      <c r="R552" t="str">
        <f t="shared" si="75"/>
        <v>wearables</v>
      </c>
      <c r="S552" s="10">
        <f t="shared" si="76"/>
        <v>42540.090277777781</v>
      </c>
      <c r="T552" s="10">
        <f t="shared" si="77"/>
        <v>42506.459722222222</v>
      </c>
      <c r="U552">
        <f t="shared" si="78"/>
        <v>2016</v>
      </c>
      <c r="V552" s="11">
        <f t="shared" si="79"/>
        <v>42540.090277777781</v>
      </c>
      <c r="W552" s="15">
        <f t="shared" si="80"/>
        <v>33.630555555559113</v>
      </c>
    </row>
    <row r="553" spans="1:23" ht="57.6" x14ac:dyDescent="0.3">
      <c r="A553">
        <v>671</v>
      </c>
      <c r="B553" s="3" t="s">
        <v>672</v>
      </c>
      <c r="C553" s="3" t="s">
        <v>4781</v>
      </c>
      <c r="D553">
        <v>30000</v>
      </c>
      <c r="E553">
        <v>11828</v>
      </c>
      <c r="F553" t="s">
        <v>8221</v>
      </c>
      <c r="G553" t="s">
        <v>8224</v>
      </c>
      <c r="H553" t="s">
        <v>8246</v>
      </c>
      <c r="I553">
        <v>1421208000</v>
      </c>
      <c r="J553">
        <v>1418315852</v>
      </c>
      <c r="K553" t="b">
        <v>0</v>
      </c>
      <c r="L553">
        <v>15</v>
      </c>
      <c r="M553" t="b">
        <v>0</v>
      </c>
      <c r="N553" t="s">
        <v>8273</v>
      </c>
      <c r="O553" s="5">
        <f t="shared" si="72"/>
        <v>2.5363544132566789</v>
      </c>
      <c r="P553" s="7">
        <f t="shared" si="73"/>
        <v>788.5333333333333</v>
      </c>
      <c r="Q553" t="str">
        <f t="shared" si="74"/>
        <v>technology</v>
      </c>
      <c r="R553" t="str">
        <f t="shared" si="75"/>
        <v>wearables</v>
      </c>
      <c r="S553" s="10">
        <f t="shared" si="76"/>
        <v>42017.916666666672</v>
      </c>
      <c r="T553" s="10">
        <f t="shared" si="77"/>
        <v>41984.442731481482</v>
      </c>
      <c r="U553">
        <f t="shared" si="78"/>
        <v>2015</v>
      </c>
      <c r="V553" s="11">
        <f t="shared" si="79"/>
        <v>42017.916666666672</v>
      </c>
      <c r="W553" s="15">
        <f t="shared" si="80"/>
        <v>33.473935185189475</v>
      </c>
    </row>
    <row r="554" spans="1:23" ht="43.2" x14ac:dyDescent="0.3">
      <c r="A554">
        <v>672</v>
      </c>
      <c r="B554" s="3" t="s">
        <v>673</v>
      </c>
      <c r="C554" s="3" t="s">
        <v>4782</v>
      </c>
      <c r="D554">
        <v>50000</v>
      </c>
      <c r="E554">
        <v>10814</v>
      </c>
      <c r="F554" t="s">
        <v>8221</v>
      </c>
      <c r="G554" t="s">
        <v>8224</v>
      </c>
      <c r="H554" t="s">
        <v>8246</v>
      </c>
      <c r="I554">
        <v>1420088340</v>
      </c>
      <c r="J554">
        <v>1417410964</v>
      </c>
      <c r="K554" t="b">
        <v>0</v>
      </c>
      <c r="L554">
        <v>215</v>
      </c>
      <c r="M554" t="b">
        <v>0</v>
      </c>
      <c r="N554" t="s">
        <v>8273</v>
      </c>
      <c r="O554" s="5">
        <f t="shared" si="72"/>
        <v>4.6236360273719255</v>
      </c>
      <c r="P554" s="7">
        <f t="shared" si="73"/>
        <v>50.29767441860465</v>
      </c>
      <c r="Q554" t="str">
        <f t="shared" si="74"/>
        <v>technology</v>
      </c>
      <c r="R554" t="str">
        <f t="shared" si="75"/>
        <v>wearables</v>
      </c>
      <c r="S554" s="10">
        <f t="shared" si="76"/>
        <v>42004.957638888889</v>
      </c>
      <c r="T554" s="10">
        <f t="shared" si="77"/>
        <v>41973.969490740739</v>
      </c>
      <c r="U554">
        <f t="shared" si="78"/>
        <v>2014</v>
      </c>
      <c r="V554" s="11">
        <f t="shared" si="79"/>
        <v>42004.957638888889</v>
      </c>
      <c r="W554" s="15">
        <f t="shared" si="80"/>
        <v>30.988148148149776</v>
      </c>
    </row>
    <row r="555" spans="1:23" ht="57.6" x14ac:dyDescent="0.3">
      <c r="A555">
        <v>673</v>
      </c>
      <c r="B555" s="3" t="s">
        <v>674</v>
      </c>
      <c r="C555" s="3" t="s">
        <v>4783</v>
      </c>
      <c r="D555">
        <v>100000</v>
      </c>
      <c r="E555">
        <v>205</v>
      </c>
      <c r="F555" t="s">
        <v>8221</v>
      </c>
      <c r="G555" t="s">
        <v>8224</v>
      </c>
      <c r="H555" t="s">
        <v>8246</v>
      </c>
      <c r="I555">
        <v>1409602217</v>
      </c>
      <c r="J555">
        <v>1405714217</v>
      </c>
      <c r="K555" t="b">
        <v>0</v>
      </c>
      <c r="L555">
        <v>3</v>
      </c>
      <c r="M555" t="b">
        <v>0</v>
      </c>
      <c r="N555" t="s">
        <v>8273</v>
      </c>
      <c r="O555" s="5">
        <f t="shared" si="72"/>
        <v>487.80487804878049</v>
      </c>
      <c r="P555" s="7">
        <f t="shared" si="73"/>
        <v>68.333333333333329</v>
      </c>
      <c r="Q555" t="str">
        <f t="shared" si="74"/>
        <v>technology</v>
      </c>
      <c r="R555" t="str">
        <f t="shared" si="75"/>
        <v>wearables</v>
      </c>
      <c r="S555" s="10">
        <f t="shared" si="76"/>
        <v>41883.590474537035</v>
      </c>
      <c r="T555" s="10">
        <f t="shared" si="77"/>
        <v>41838.590474537035</v>
      </c>
      <c r="U555">
        <f t="shared" si="78"/>
        <v>2014</v>
      </c>
      <c r="V555" s="11">
        <f t="shared" si="79"/>
        <v>41883.590474537035</v>
      </c>
      <c r="W555" s="15">
        <f t="shared" si="80"/>
        <v>45</v>
      </c>
    </row>
    <row r="556" spans="1:23" ht="28.8" x14ac:dyDescent="0.3">
      <c r="A556">
        <v>674</v>
      </c>
      <c r="B556" s="3" t="s">
        <v>675</v>
      </c>
      <c r="C556" s="3" t="s">
        <v>4784</v>
      </c>
      <c r="D556">
        <v>50000</v>
      </c>
      <c r="E556">
        <v>15</v>
      </c>
      <c r="F556" t="s">
        <v>8221</v>
      </c>
      <c r="G556" t="s">
        <v>8224</v>
      </c>
      <c r="H556" t="s">
        <v>8246</v>
      </c>
      <c r="I556">
        <v>1407811627</v>
      </c>
      <c r="J556">
        <v>1402627627</v>
      </c>
      <c r="K556" t="b">
        <v>0</v>
      </c>
      <c r="L556">
        <v>2</v>
      </c>
      <c r="M556" t="b">
        <v>0</v>
      </c>
      <c r="N556" t="s">
        <v>8273</v>
      </c>
      <c r="O556" s="5">
        <f t="shared" si="72"/>
        <v>3333.3333333333335</v>
      </c>
      <c r="P556" s="7">
        <f t="shared" si="73"/>
        <v>7.5</v>
      </c>
      <c r="Q556" t="str">
        <f t="shared" si="74"/>
        <v>technology</v>
      </c>
      <c r="R556" t="str">
        <f t="shared" si="75"/>
        <v>wearables</v>
      </c>
      <c r="S556" s="10">
        <f t="shared" si="76"/>
        <v>41862.866053240738</v>
      </c>
      <c r="T556" s="10">
        <f t="shared" si="77"/>
        <v>41802.866053240738</v>
      </c>
      <c r="U556">
        <f t="shared" si="78"/>
        <v>2014</v>
      </c>
      <c r="V556" s="11">
        <f t="shared" si="79"/>
        <v>41862.866053240738</v>
      </c>
      <c r="W556" s="15">
        <f t="shared" si="80"/>
        <v>60</v>
      </c>
    </row>
    <row r="557" spans="1:23" ht="43.2" x14ac:dyDescent="0.3">
      <c r="A557">
        <v>675</v>
      </c>
      <c r="B557" s="3" t="s">
        <v>676</v>
      </c>
      <c r="C557" s="3" t="s">
        <v>4785</v>
      </c>
      <c r="D557">
        <v>6000</v>
      </c>
      <c r="E557">
        <v>891</v>
      </c>
      <c r="F557" t="s">
        <v>8221</v>
      </c>
      <c r="G557" t="s">
        <v>8224</v>
      </c>
      <c r="H557" t="s">
        <v>8246</v>
      </c>
      <c r="I557">
        <v>1420095540</v>
      </c>
      <c r="J557">
        <v>1417558804</v>
      </c>
      <c r="K557" t="b">
        <v>0</v>
      </c>
      <c r="L557">
        <v>26</v>
      </c>
      <c r="M557" t="b">
        <v>0</v>
      </c>
      <c r="N557" t="s">
        <v>8273</v>
      </c>
      <c r="O557" s="5">
        <f t="shared" si="72"/>
        <v>6.7340067340067344</v>
      </c>
      <c r="P557" s="7">
        <f t="shared" si="73"/>
        <v>34.269230769230766</v>
      </c>
      <c r="Q557" t="str">
        <f t="shared" si="74"/>
        <v>technology</v>
      </c>
      <c r="R557" t="str">
        <f t="shared" si="75"/>
        <v>wearables</v>
      </c>
      <c r="S557" s="10">
        <f t="shared" si="76"/>
        <v>42005.040972222225</v>
      </c>
      <c r="T557" s="10">
        <f t="shared" si="77"/>
        <v>41975.680601851855</v>
      </c>
      <c r="U557">
        <f t="shared" si="78"/>
        <v>2015</v>
      </c>
      <c r="V557" s="11">
        <f t="shared" si="79"/>
        <v>42005.040972222225</v>
      </c>
      <c r="W557" s="15">
        <f t="shared" si="80"/>
        <v>29.360370370370219</v>
      </c>
    </row>
    <row r="558" spans="1:23" ht="57.6" x14ac:dyDescent="0.3">
      <c r="A558">
        <v>676</v>
      </c>
      <c r="B558" s="3" t="s">
        <v>677</v>
      </c>
      <c r="C558" s="3" t="s">
        <v>4786</v>
      </c>
      <c r="D558">
        <v>100000</v>
      </c>
      <c r="E558">
        <v>1471</v>
      </c>
      <c r="F558" t="s">
        <v>8221</v>
      </c>
      <c r="G558" t="s">
        <v>8229</v>
      </c>
      <c r="H558" t="s">
        <v>8251</v>
      </c>
      <c r="I558">
        <v>1423333581</v>
      </c>
      <c r="J558">
        <v>1420741581</v>
      </c>
      <c r="K558" t="b">
        <v>0</v>
      </c>
      <c r="L558">
        <v>24</v>
      </c>
      <c r="M558" t="b">
        <v>0</v>
      </c>
      <c r="N558" t="s">
        <v>8273</v>
      </c>
      <c r="O558" s="5">
        <f t="shared" si="72"/>
        <v>67.980965329707686</v>
      </c>
      <c r="P558" s="7">
        <f t="shared" si="73"/>
        <v>61.291666666666664</v>
      </c>
      <c r="Q558" t="str">
        <f t="shared" si="74"/>
        <v>technology</v>
      </c>
      <c r="R558" t="str">
        <f t="shared" si="75"/>
        <v>wearables</v>
      </c>
      <c r="S558" s="10">
        <f t="shared" si="76"/>
        <v>42042.518298611118</v>
      </c>
      <c r="T558" s="10">
        <f t="shared" si="77"/>
        <v>42012.518298611118</v>
      </c>
      <c r="U558">
        <f t="shared" si="78"/>
        <v>2015</v>
      </c>
      <c r="V558" s="11">
        <f t="shared" si="79"/>
        <v>42042.518298611118</v>
      </c>
      <c r="W558" s="15">
        <f t="shared" si="80"/>
        <v>30</v>
      </c>
    </row>
    <row r="559" spans="1:23" ht="57.6" x14ac:dyDescent="0.3">
      <c r="A559">
        <v>677</v>
      </c>
      <c r="B559" s="3" t="s">
        <v>678</v>
      </c>
      <c r="C559" s="3" t="s">
        <v>4787</v>
      </c>
      <c r="D559">
        <v>50000</v>
      </c>
      <c r="E559">
        <v>12792</v>
      </c>
      <c r="F559" t="s">
        <v>8221</v>
      </c>
      <c r="G559" t="s">
        <v>8237</v>
      </c>
      <c r="H559" t="s">
        <v>8249</v>
      </c>
      <c r="I559">
        <v>1467106895</v>
      </c>
      <c r="J559">
        <v>1463218895</v>
      </c>
      <c r="K559" t="b">
        <v>0</v>
      </c>
      <c r="L559">
        <v>96</v>
      </c>
      <c r="M559" t="b">
        <v>0</v>
      </c>
      <c r="N559" t="s">
        <v>8273</v>
      </c>
      <c r="O559" s="5">
        <f t="shared" si="72"/>
        <v>3.9086929330831768</v>
      </c>
      <c r="P559" s="7">
        <f t="shared" si="73"/>
        <v>133.25</v>
      </c>
      <c r="Q559" t="str">
        <f t="shared" si="74"/>
        <v>technology</v>
      </c>
      <c r="R559" t="str">
        <f t="shared" si="75"/>
        <v>wearables</v>
      </c>
      <c r="S559" s="10">
        <f t="shared" si="76"/>
        <v>42549.153877314813</v>
      </c>
      <c r="T559" s="10">
        <f t="shared" si="77"/>
        <v>42504.153877314813</v>
      </c>
      <c r="U559">
        <f t="shared" si="78"/>
        <v>2016</v>
      </c>
      <c r="V559" s="11">
        <f t="shared" si="79"/>
        <v>42549.153877314813</v>
      </c>
      <c r="W559" s="15">
        <f t="shared" si="80"/>
        <v>45</v>
      </c>
    </row>
    <row r="560" spans="1:23" ht="43.2" x14ac:dyDescent="0.3">
      <c r="A560">
        <v>678</v>
      </c>
      <c r="B560" s="3" t="s">
        <v>679</v>
      </c>
      <c r="C560" s="3" t="s">
        <v>4788</v>
      </c>
      <c r="D560">
        <v>29000</v>
      </c>
      <c r="E560">
        <v>1108</v>
      </c>
      <c r="F560" t="s">
        <v>8221</v>
      </c>
      <c r="G560" t="s">
        <v>8224</v>
      </c>
      <c r="H560" t="s">
        <v>8246</v>
      </c>
      <c r="I560">
        <v>1463821338</v>
      </c>
      <c r="J560">
        <v>1461229338</v>
      </c>
      <c r="K560" t="b">
        <v>0</v>
      </c>
      <c r="L560">
        <v>17</v>
      </c>
      <c r="M560" t="b">
        <v>0</v>
      </c>
      <c r="N560" t="s">
        <v>8273</v>
      </c>
      <c r="O560" s="5">
        <f t="shared" si="72"/>
        <v>26.173285198555956</v>
      </c>
      <c r="P560" s="7">
        <f t="shared" si="73"/>
        <v>65.17647058823529</v>
      </c>
      <c r="Q560" t="str">
        <f t="shared" si="74"/>
        <v>technology</v>
      </c>
      <c r="R560" t="str">
        <f t="shared" si="75"/>
        <v>wearables</v>
      </c>
      <c r="S560" s="10">
        <f t="shared" si="76"/>
        <v>42511.126597222217</v>
      </c>
      <c r="T560" s="10">
        <f t="shared" si="77"/>
        <v>42481.126597222217</v>
      </c>
      <c r="U560">
        <f t="shared" si="78"/>
        <v>2016</v>
      </c>
      <c r="V560" s="11">
        <f t="shared" si="79"/>
        <v>42511.126597222217</v>
      </c>
      <c r="W560" s="15">
        <f t="shared" si="80"/>
        <v>30</v>
      </c>
    </row>
    <row r="561" spans="1:23" ht="43.2" x14ac:dyDescent="0.3">
      <c r="A561">
        <v>679</v>
      </c>
      <c r="B561" s="3" t="s">
        <v>680</v>
      </c>
      <c r="C561" s="3" t="s">
        <v>4789</v>
      </c>
      <c r="D561">
        <v>57000</v>
      </c>
      <c r="E561">
        <v>8827</v>
      </c>
      <c r="F561" t="s">
        <v>8221</v>
      </c>
      <c r="G561" t="s">
        <v>8224</v>
      </c>
      <c r="H561" t="s">
        <v>8246</v>
      </c>
      <c r="I561">
        <v>1472920909</v>
      </c>
      <c r="J561">
        <v>1467736909</v>
      </c>
      <c r="K561" t="b">
        <v>0</v>
      </c>
      <c r="L561">
        <v>94</v>
      </c>
      <c r="M561" t="b">
        <v>0</v>
      </c>
      <c r="N561" t="s">
        <v>8273</v>
      </c>
      <c r="O561" s="5">
        <f t="shared" si="72"/>
        <v>6.4574600657074885</v>
      </c>
      <c r="P561" s="7">
        <f t="shared" si="73"/>
        <v>93.90425531914893</v>
      </c>
      <c r="Q561" t="str">
        <f t="shared" si="74"/>
        <v>technology</v>
      </c>
      <c r="R561" t="str">
        <f t="shared" si="75"/>
        <v>wearables</v>
      </c>
      <c r="S561" s="10">
        <f t="shared" si="76"/>
        <v>42616.445706018523</v>
      </c>
      <c r="T561" s="10">
        <f t="shared" si="77"/>
        <v>42556.445706018523</v>
      </c>
      <c r="U561">
        <f t="shared" si="78"/>
        <v>2016</v>
      </c>
      <c r="V561" s="11">
        <f t="shared" si="79"/>
        <v>42616.445706018523</v>
      </c>
      <c r="W561" s="15">
        <f t="shared" si="80"/>
        <v>60</v>
      </c>
    </row>
    <row r="562" spans="1:23" ht="43.2" x14ac:dyDescent="0.3">
      <c r="A562">
        <v>680</v>
      </c>
      <c r="B562" s="3" t="s">
        <v>681</v>
      </c>
      <c r="C562" s="3" t="s">
        <v>4790</v>
      </c>
      <c r="D562">
        <v>75000</v>
      </c>
      <c r="E562">
        <v>19434</v>
      </c>
      <c r="F562" t="s">
        <v>8221</v>
      </c>
      <c r="G562" t="s">
        <v>8224</v>
      </c>
      <c r="H562" t="s">
        <v>8246</v>
      </c>
      <c r="I562">
        <v>1410955331</v>
      </c>
      <c r="J562">
        <v>1407931331</v>
      </c>
      <c r="K562" t="b">
        <v>0</v>
      </c>
      <c r="L562">
        <v>129</v>
      </c>
      <c r="M562" t="b">
        <v>0</v>
      </c>
      <c r="N562" t="s">
        <v>8273</v>
      </c>
      <c r="O562" s="5">
        <f t="shared" si="72"/>
        <v>3.859215807347947</v>
      </c>
      <c r="P562" s="7">
        <f t="shared" si="73"/>
        <v>150.65116279069767</v>
      </c>
      <c r="Q562" t="str">
        <f t="shared" si="74"/>
        <v>technology</v>
      </c>
      <c r="R562" t="str">
        <f t="shared" si="75"/>
        <v>wearables</v>
      </c>
      <c r="S562" s="10">
        <f t="shared" si="76"/>
        <v>41899.251516203702</v>
      </c>
      <c r="T562" s="10">
        <f t="shared" si="77"/>
        <v>41864.251516203702</v>
      </c>
      <c r="U562">
        <f t="shared" si="78"/>
        <v>2014</v>
      </c>
      <c r="V562" s="11">
        <f t="shared" si="79"/>
        <v>41899.251516203702</v>
      </c>
      <c r="W562" s="15">
        <f t="shared" si="80"/>
        <v>35</v>
      </c>
    </row>
    <row r="563" spans="1:23" ht="43.2" x14ac:dyDescent="0.3">
      <c r="A563">
        <v>681</v>
      </c>
      <c r="B563" s="3" t="s">
        <v>682</v>
      </c>
      <c r="C563" s="3" t="s">
        <v>4791</v>
      </c>
      <c r="D563">
        <v>2500</v>
      </c>
      <c r="E563">
        <v>1</v>
      </c>
      <c r="F563" t="s">
        <v>8221</v>
      </c>
      <c r="G563" t="s">
        <v>8224</v>
      </c>
      <c r="H563" t="s">
        <v>8246</v>
      </c>
      <c r="I563">
        <v>1477509604</v>
      </c>
      <c r="J563">
        <v>1474917604</v>
      </c>
      <c r="K563" t="b">
        <v>0</v>
      </c>
      <c r="L563">
        <v>1</v>
      </c>
      <c r="M563" t="b">
        <v>0</v>
      </c>
      <c r="N563" t="s">
        <v>8273</v>
      </c>
      <c r="O563" s="5">
        <f t="shared" si="72"/>
        <v>2500</v>
      </c>
      <c r="P563" s="7">
        <f t="shared" si="73"/>
        <v>1</v>
      </c>
      <c r="Q563" t="str">
        <f t="shared" si="74"/>
        <v>technology</v>
      </c>
      <c r="R563" t="str">
        <f t="shared" si="75"/>
        <v>wearables</v>
      </c>
      <c r="S563" s="10">
        <f t="shared" si="76"/>
        <v>42669.555601851855</v>
      </c>
      <c r="T563" s="10">
        <f t="shared" si="77"/>
        <v>42639.555601851855</v>
      </c>
      <c r="U563">
        <f t="shared" si="78"/>
        <v>2016</v>
      </c>
      <c r="V563" s="11">
        <f t="shared" si="79"/>
        <v>42669.555601851855</v>
      </c>
      <c r="W563" s="15">
        <f t="shared" si="80"/>
        <v>30</v>
      </c>
    </row>
    <row r="564" spans="1:23" ht="43.2" x14ac:dyDescent="0.3">
      <c r="A564">
        <v>682</v>
      </c>
      <c r="B564" s="3" t="s">
        <v>683</v>
      </c>
      <c r="C564" s="3" t="s">
        <v>4792</v>
      </c>
      <c r="D564">
        <v>50000</v>
      </c>
      <c r="E564">
        <v>53</v>
      </c>
      <c r="F564" t="s">
        <v>8221</v>
      </c>
      <c r="G564" t="s">
        <v>8224</v>
      </c>
      <c r="H564" t="s">
        <v>8246</v>
      </c>
      <c r="I564">
        <v>1489512122</v>
      </c>
      <c r="J564">
        <v>1486923722</v>
      </c>
      <c r="K564" t="b">
        <v>0</v>
      </c>
      <c r="L564">
        <v>4</v>
      </c>
      <c r="M564" t="b">
        <v>0</v>
      </c>
      <c r="N564" t="s">
        <v>8273</v>
      </c>
      <c r="O564" s="5">
        <f t="shared" si="72"/>
        <v>943.39622641509436</v>
      </c>
      <c r="P564" s="7">
        <f t="shared" si="73"/>
        <v>13.25</v>
      </c>
      <c r="Q564" t="str">
        <f t="shared" si="74"/>
        <v>technology</v>
      </c>
      <c r="R564" t="str">
        <f t="shared" si="75"/>
        <v>wearables</v>
      </c>
      <c r="S564" s="10">
        <f t="shared" si="76"/>
        <v>42808.473634259266</v>
      </c>
      <c r="T564" s="10">
        <f t="shared" si="77"/>
        <v>42778.515300925923</v>
      </c>
      <c r="U564">
        <f t="shared" si="78"/>
        <v>2017</v>
      </c>
      <c r="V564" s="11">
        <f t="shared" si="79"/>
        <v>42808.473634259266</v>
      </c>
      <c r="W564" s="15">
        <f t="shared" si="80"/>
        <v>29.958333333343035</v>
      </c>
    </row>
    <row r="565" spans="1:23" ht="43.2" x14ac:dyDescent="0.3">
      <c r="A565">
        <v>683</v>
      </c>
      <c r="B565" s="3" t="s">
        <v>684</v>
      </c>
      <c r="C565" s="3" t="s">
        <v>4793</v>
      </c>
      <c r="D565">
        <v>35000</v>
      </c>
      <c r="E565">
        <v>298</v>
      </c>
      <c r="F565" t="s">
        <v>8221</v>
      </c>
      <c r="G565" t="s">
        <v>8224</v>
      </c>
      <c r="H565" t="s">
        <v>8246</v>
      </c>
      <c r="I565">
        <v>1477949764</v>
      </c>
      <c r="J565">
        <v>1474493764</v>
      </c>
      <c r="K565" t="b">
        <v>0</v>
      </c>
      <c r="L565">
        <v>3</v>
      </c>
      <c r="M565" t="b">
        <v>0</v>
      </c>
      <c r="N565" t="s">
        <v>8273</v>
      </c>
      <c r="O565" s="5">
        <f t="shared" si="72"/>
        <v>117.4496644295302</v>
      </c>
      <c r="P565" s="7">
        <f t="shared" si="73"/>
        <v>99.333333333333329</v>
      </c>
      <c r="Q565" t="str">
        <f t="shared" si="74"/>
        <v>technology</v>
      </c>
      <c r="R565" t="str">
        <f t="shared" si="75"/>
        <v>wearables</v>
      </c>
      <c r="S565" s="10">
        <f t="shared" si="76"/>
        <v>42674.650046296301</v>
      </c>
      <c r="T565" s="10">
        <f t="shared" si="77"/>
        <v>42634.650046296301</v>
      </c>
      <c r="U565">
        <f t="shared" si="78"/>
        <v>2016</v>
      </c>
      <c r="V565" s="11">
        <f t="shared" si="79"/>
        <v>42674.650046296301</v>
      </c>
      <c r="W565" s="15">
        <f t="shared" si="80"/>
        <v>40</v>
      </c>
    </row>
    <row r="566" spans="1:23" ht="28.8" x14ac:dyDescent="0.3">
      <c r="A566">
        <v>684</v>
      </c>
      <c r="B566" s="3" t="s">
        <v>685</v>
      </c>
      <c r="C566" s="3" t="s">
        <v>4794</v>
      </c>
      <c r="D566">
        <v>320000</v>
      </c>
      <c r="E566">
        <v>23948</v>
      </c>
      <c r="F566" t="s">
        <v>8221</v>
      </c>
      <c r="G566" t="s">
        <v>8224</v>
      </c>
      <c r="H566" t="s">
        <v>8246</v>
      </c>
      <c r="I566">
        <v>1406257200</v>
      </c>
      <c r="J566">
        <v>1403176891</v>
      </c>
      <c r="K566" t="b">
        <v>0</v>
      </c>
      <c r="L566">
        <v>135</v>
      </c>
      <c r="M566" t="b">
        <v>0</v>
      </c>
      <c r="N566" t="s">
        <v>8273</v>
      </c>
      <c r="O566" s="5">
        <f t="shared" si="72"/>
        <v>13.362284950726574</v>
      </c>
      <c r="P566" s="7">
        <f t="shared" si="73"/>
        <v>177.39259259259259</v>
      </c>
      <c r="Q566" t="str">
        <f t="shared" si="74"/>
        <v>technology</v>
      </c>
      <c r="R566" t="str">
        <f t="shared" si="75"/>
        <v>wearables</v>
      </c>
      <c r="S566" s="10">
        <f t="shared" si="76"/>
        <v>41844.875</v>
      </c>
      <c r="T566" s="10">
        <f t="shared" si="77"/>
        <v>41809.223275462966</v>
      </c>
      <c r="U566">
        <f t="shared" si="78"/>
        <v>2014</v>
      </c>
      <c r="V566" s="11">
        <f t="shared" si="79"/>
        <v>41844.875</v>
      </c>
      <c r="W566" s="15">
        <f t="shared" si="80"/>
        <v>35.65172453703417</v>
      </c>
    </row>
    <row r="567" spans="1:23" ht="43.2" x14ac:dyDescent="0.3">
      <c r="A567">
        <v>685</v>
      </c>
      <c r="B567" s="3" t="s">
        <v>686</v>
      </c>
      <c r="C567" s="3" t="s">
        <v>4795</v>
      </c>
      <c r="D567">
        <v>2000</v>
      </c>
      <c r="E567">
        <v>553</v>
      </c>
      <c r="F567" t="s">
        <v>8221</v>
      </c>
      <c r="G567" t="s">
        <v>8224</v>
      </c>
      <c r="H567" t="s">
        <v>8246</v>
      </c>
      <c r="I567">
        <v>1421095672</v>
      </c>
      <c r="J567">
        <v>1417207672</v>
      </c>
      <c r="K567" t="b">
        <v>0</v>
      </c>
      <c r="L567">
        <v>10</v>
      </c>
      <c r="M567" t="b">
        <v>0</v>
      </c>
      <c r="N567" t="s">
        <v>8273</v>
      </c>
      <c r="O567" s="5">
        <f t="shared" si="72"/>
        <v>3.6166365280289332</v>
      </c>
      <c r="P567" s="7">
        <f t="shared" si="73"/>
        <v>55.3</v>
      </c>
      <c r="Q567" t="str">
        <f t="shared" si="74"/>
        <v>technology</v>
      </c>
      <c r="R567" t="str">
        <f t="shared" si="75"/>
        <v>wearables</v>
      </c>
      <c r="S567" s="10">
        <f t="shared" si="76"/>
        <v>42016.616574074069</v>
      </c>
      <c r="T567" s="10">
        <f t="shared" si="77"/>
        <v>41971.616574074069</v>
      </c>
      <c r="U567">
        <f t="shared" si="78"/>
        <v>2015</v>
      </c>
      <c r="V567" s="11">
        <f t="shared" si="79"/>
        <v>42016.616574074069</v>
      </c>
      <c r="W567" s="15">
        <f t="shared" si="80"/>
        <v>45</v>
      </c>
    </row>
    <row r="568" spans="1:23" ht="57.6" x14ac:dyDescent="0.3">
      <c r="A568">
        <v>686</v>
      </c>
      <c r="B568" s="3" t="s">
        <v>687</v>
      </c>
      <c r="C568" s="3" t="s">
        <v>4796</v>
      </c>
      <c r="D568">
        <v>500000</v>
      </c>
      <c r="E568">
        <v>0</v>
      </c>
      <c r="F568" t="s">
        <v>8221</v>
      </c>
      <c r="G568" t="s">
        <v>8237</v>
      </c>
      <c r="H568" t="s">
        <v>8249</v>
      </c>
      <c r="I568">
        <v>1438618170</v>
      </c>
      <c r="J568">
        <v>1436026170</v>
      </c>
      <c r="K568" t="b">
        <v>0</v>
      </c>
      <c r="L568">
        <v>0</v>
      </c>
      <c r="M568" t="b">
        <v>0</v>
      </c>
      <c r="N568" t="s">
        <v>8273</v>
      </c>
      <c r="O568" s="5" t="e">
        <f t="shared" si="72"/>
        <v>#DIV/0!</v>
      </c>
      <c r="P568" s="7" t="e">
        <f t="shared" si="73"/>
        <v>#DIV/0!</v>
      </c>
      <c r="Q568" t="str">
        <f t="shared" si="74"/>
        <v>technology</v>
      </c>
      <c r="R568" t="str">
        <f t="shared" si="75"/>
        <v>wearables</v>
      </c>
      <c r="S568" s="10">
        <f t="shared" si="76"/>
        <v>42219.423263888893</v>
      </c>
      <c r="T568" s="10">
        <f t="shared" si="77"/>
        <v>42189.423263888893</v>
      </c>
      <c r="U568">
        <f t="shared" si="78"/>
        <v>2015</v>
      </c>
      <c r="V568" s="11">
        <f t="shared" si="79"/>
        <v>42219.423263888893</v>
      </c>
      <c r="W568" s="15">
        <f t="shared" si="80"/>
        <v>30</v>
      </c>
    </row>
    <row r="569" spans="1:23" ht="43.2" x14ac:dyDescent="0.3">
      <c r="A569">
        <v>687</v>
      </c>
      <c r="B569" s="3" t="s">
        <v>688</v>
      </c>
      <c r="C569" s="3" t="s">
        <v>4797</v>
      </c>
      <c r="D569">
        <v>100000</v>
      </c>
      <c r="E569">
        <v>3550</v>
      </c>
      <c r="F569" t="s">
        <v>8221</v>
      </c>
      <c r="G569" t="s">
        <v>8238</v>
      </c>
      <c r="H569" t="s">
        <v>8256</v>
      </c>
      <c r="I569">
        <v>1486317653</v>
      </c>
      <c r="J569">
        <v>1481133653</v>
      </c>
      <c r="K569" t="b">
        <v>0</v>
      </c>
      <c r="L569">
        <v>6</v>
      </c>
      <c r="M569" t="b">
        <v>0</v>
      </c>
      <c r="N569" t="s">
        <v>8273</v>
      </c>
      <c r="O569" s="5">
        <f t="shared" si="72"/>
        <v>28.169014084507044</v>
      </c>
      <c r="P569" s="7">
        <f t="shared" si="73"/>
        <v>591.66666666666663</v>
      </c>
      <c r="Q569" t="str">
        <f t="shared" si="74"/>
        <v>technology</v>
      </c>
      <c r="R569" t="str">
        <f t="shared" si="75"/>
        <v>wearables</v>
      </c>
      <c r="S569" s="10">
        <f t="shared" si="76"/>
        <v>42771.500613425931</v>
      </c>
      <c r="T569" s="10">
        <f t="shared" si="77"/>
        <v>42711.500613425931</v>
      </c>
      <c r="U569">
        <f t="shared" si="78"/>
        <v>2017</v>
      </c>
      <c r="V569" s="11">
        <f t="shared" si="79"/>
        <v>42771.500613425931</v>
      </c>
      <c r="W569" s="15">
        <f t="shared" si="80"/>
        <v>60</v>
      </c>
    </row>
    <row r="570" spans="1:23" ht="43.2" x14ac:dyDescent="0.3">
      <c r="A570">
        <v>688</v>
      </c>
      <c r="B570" s="3" t="s">
        <v>689</v>
      </c>
      <c r="C570" s="3" t="s">
        <v>4798</v>
      </c>
      <c r="D570">
        <v>20000</v>
      </c>
      <c r="E570">
        <v>14598</v>
      </c>
      <c r="F570" t="s">
        <v>8221</v>
      </c>
      <c r="G570" t="s">
        <v>8224</v>
      </c>
      <c r="H570" t="s">
        <v>8246</v>
      </c>
      <c r="I570">
        <v>1444876253</v>
      </c>
      <c r="J570">
        <v>1442284253</v>
      </c>
      <c r="K570" t="b">
        <v>0</v>
      </c>
      <c r="L570">
        <v>36</v>
      </c>
      <c r="M570" t="b">
        <v>0</v>
      </c>
      <c r="N570" t="s">
        <v>8273</v>
      </c>
      <c r="O570" s="5">
        <f t="shared" si="72"/>
        <v>1.3700506918755995</v>
      </c>
      <c r="P570" s="7">
        <f t="shared" si="73"/>
        <v>405.5</v>
      </c>
      <c r="Q570" t="str">
        <f t="shared" si="74"/>
        <v>technology</v>
      </c>
      <c r="R570" t="str">
        <f t="shared" si="75"/>
        <v>wearables</v>
      </c>
      <c r="S570" s="10">
        <f t="shared" si="76"/>
        <v>42291.854780092588</v>
      </c>
      <c r="T570" s="10">
        <f t="shared" si="77"/>
        <v>42261.854780092588</v>
      </c>
      <c r="U570">
        <f t="shared" si="78"/>
        <v>2015</v>
      </c>
      <c r="V570" s="11">
        <f t="shared" si="79"/>
        <v>42291.854780092588</v>
      </c>
      <c r="W570" s="15">
        <f t="shared" si="80"/>
        <v>30</v>
      </c>
    </row>
    <row r="571" spans="1:23" ht="43.2" x14ac:dyDescent="0.3">
      <c r="A571">
        <v>689</v>
      </c>
      <c r="B571" s="3" t="s">
        <v>690</v>
      </c>
      <c r="C571" s="3" t="s">
        <v>4799</v>
      </c>
      <c r="D571">
        <v>200000</v>
      </c>
      <c r="E571">
        <v>115297.5</v>
      </c>
      <c r="F571" t="s">
        <v>8221</v>
      </c>
      <c r="G571" t="s">
        <v>8224</v>
      </c>
      <c r="H571" t="s">
        <v>8246</v>
      </c>
      <c r="I571">
        <v>1481173140</v>
      </c>
      <c r="J571">
        <v>1478016097</v>
      </c>
      <c r="K571" t="b">
        <v>0</v>
      </c>
      <c r="L571">
        <v>336</v>
      </c>
      <c r="M571" t="b">
        <v>0</v>
      </c>
      <c r="N571" t="s">
        <v>8273</v>
      </c>
      <c r="O571" s="5">
        <f t="shared" si="72"/>
        <v>1.7346429887898698</v>
      </c>
      <c r="P571" s="7">
        <f t="shared" si="73"/>
        <v>343.14732142857144</v>
      </c>
      <c r="Q571" t="str">
        <f t="shared" si="74"/>
        <v>technology</v>
      </c>
      <c r="R571" t="str">
        <f t="shared" si="75"/>
        <v>wearables</v>
      </c>
      <c r="S571" s="10">
        <f t="shared" si="76"/>
        <v>42711.957638888889</v>
      </c>
      <c r="T571" s="10">
        <f t="shared" si="77"/>
        <v>42675.41778935185</v>
      </c>
      <c r="U571">
        <f t="shared" si="78"/>
        <v>2016</v>
      </c>
      <c r="V571" s="11">
        <f t="shared" si="79"/>
        <v>42711.957638888889</v>
      </c>
      <c r="W571" s="15">
        <f t="shared" si="80"/>
        <v>36.539849537039117</v>
      </c>
    </row>
    <row r="572" spans="1:23" ht="28.8" x14ac:dyDescent="0.3">
      <c r="A572">
        <v>690</v>
      </c>
      <c r="B572" s="3" t="s">
        <v>691</v>
      </c>
      <c r="C572" s="3" t="s">
        <v>4800</v>
      </c>
      <c r="D572">
        <v>20000</v>
      </c>
      <c r="E572">
        <v>2468</v>
      </c>
      <c r="F572" t="s">
        <v>8221</v>
      </c>
      <c r="G572" t="s">
        <v>8224</v>
      </c>
      <c r="H572" t="s">
        <v>8246</v>
      </c>
      <c r="I572">
        <v>1473400800</v>
      </c>
      <c r="J572">
        <v>1469718841</v>
      </c>
      <c r="K572" t="b">
        <v>0</v>
      </c>
      <c r="L572">
        <v>34</v>
      </c>
      <c r="M572" t="b">
        <v>0</v>
      </c>
      <c r="N572" t="s">
        <v>8273</v>
      </c>
      <c r="O572" s="5">
        <f t="shared" si="72"/>
        <v>8.1037277147487838</v>
      </c>
      <c r="P572" s="7">
        <f t="shared" si="73"/>
        <v>72.588235294117652</v>
      </c>
      <c r="Q572" t="str">
        <f t="shared" si="74"/>
        <v>technology</v>
      </c>
      <c r="R572" t="str">
        <f t="shared" si="75"/>
        <v>wearables</v>
      </c>
      <c r="S572" s="10">
        <f t="shared" si="76"/>
        <v>42622</v>
      </c>
      <c r="T572" s="10">
        <f t="shared" si="77"/>
        <v>42579.384733796294</v>
      </c>
      <c r="U572">
        <f t="shared" si="78"/>
        <v>2016</v>
      </c>
      <c r="V572" s="11">
        <f t="shared" si="79"/>
        <v>42622</v>
      </c>
      <c r="W572" s="15">
        <f t="shared" si="80"/>
        <v>42.615266203705687</v>
      </c>
    </row>
    <row r="573" spans="1:23" ht="43.2" x14ac:dyDescent="0.3">
      <c r="A573">
        <v>691</v>
      </c>
      <c r="B573" s="3" t="s">
        <v>692</v>
      </c>
      <c r="C573" s="3" t="s">
        <v>4801</v>
      </c>
      <c r="D573">
        <v>50000</v>
      </c>
      <c r="E573">
        <v>260</v>
      </c>
      <c r="F573" t="s">
        <v>8221</v>
      </c>
      <c r="G573" t="s">
        <v>8224</v>
      </c>
      <c r="H573" t="s">
        <v>8246</v>
      </c>
      <c r="I573">
        <v>1435711246</v>
      </c>
      <c r="J573">
        <v>1433292046</v>
      </c>
      <c r="K573" t="b">
        <v>0</v>
      </c>
      <c r="L573">
        <v>10</v>
      </c>
      <c r="M573" t="b">
        <v>0</v>
      </c>
      <c r="N573" t="s">
        <v>8273</v>
      </c>
      <c r="O573" s="5">
        <f t="shared" si="72"/>
        <v>192.30769230769232</v>
      </c>
      <c r="P573" s="7">
        <f t="shared" si="73"/>
        <v>26</v>
      </c>
      <c r="Q573" t="str">
        <f t="shared" si="74"/>
        <v>technology</v>
      </c>
      <c r="R573" t="str">
        <f t="shared" si="75"/>
        <v>wearables</v>
      </c>
      <c r="S573" s="10">
        <f t="shared" si="76"/>
        <v>42185.778310185182</v>
      </c>
      <c r="T573" s="10">
        <f t="shared" si="77"/>
        <v>42157.778310185182</v>
      </c>
      <c r="U573">
        <f t="shared" si="78"/>
        <v>2015</v>
      </c>
      <c r="V573" s="11">
        <f t="shared" si="79"/>
        <v>42185.778310185182</v>
      </c>
      <c r="W573" s="15">
        <f t="shared" si="80"/>
        <v>28</v>
      </c>
    </row>
    <row r="574" spans="1:23" ht="43.2" x14ac:dyDescent="0.3">
      <c r="A574">
        <v>692</v>
      </c>
      <c r="B574" s="3" t="s">
        <v>693</v>
      </c>
      <c r="C574" s="3" t="s">
        <v>4802</v>
      </c>
      <c r="D574">
        <v>20000</v>
      </c>
      <c r="E574">
        <v>1306</v>
      </c>
      <c r="F574" t="s">
        <v>8221</v>
      </c>
      <c r="G574" t="s">
        <v>8225</v>
      </c>
      <c r="H574" t="s">
        <v>8247</v>
      </c>
      <c r="I574">
        <v>1482397263</v>
      </c>
      <c r="J574">
        <v>1479805263</v>
      </c>
      <c r="K574" t="b">
        <v>0</v>
      </c>
      <c r="L574">
        <v>201</v>
      </c>
      <c r="M574" t="b">
        <v>0</v>
      </c>
      <c r="N574" t="s">
        <v>8273</v>
      </c>
      <c r="O574" s="5">
        <f t="shared" si="72"/>
        <v>15.313935681470138</v>
      </c>
      <c r="P574" s="7">
        <f t="shared" si="73"/>
        <v>6.4975124378109452</v>
      </c>
      <c r="Q574" t="str">
        <f t="shared" si="74"/>
        <v>technology</v>
      </c>
      <c r="R574" t="str">
        <f t="shared" si="75"/>
        <v>wearables</v>
      </c>
      <c r="S574" s="10">
        <f t="shared" si="76"/>
        <v>42726.12572916667</v>
      </c>
      <c r="T574" s="10">
        <f t="shared" si="77"/>
        <v>42696.12572916667</v>
      </c>
      <c r="U574">
        <f t="shared" si="78"/>
        <v>2016</v>
      </c>
      <c r="V574" s="11">
        <f t="shared" si="79"/>
        <v>42726.12572916667</v>
      </c>
      <c r="W574" s="15">
        <f t="shared" si="80"/>
        <v>30</v>
      </c>
    </row>
    <row r="575" spans="1:23" ht="43.2" x14ac:dyDescent="0.3">
      <c r="A575">
        <v>693</v>
      </c>
      <c r="B575" s="3" t="s">
        <v>694</v>
      </c>
      <c r="C575" s="3" t="s">
        <v>4803</v>
      </c>
      <c r="D575">
        <v>100000</v>
      </c>
      <c r="E575">
        <v>35338</v>
      </c>
      <c r="F575" t="s">
        <v>8221</v>
      </c>
      <c r="G575" t="s">
        <v>8224</v>
      </c>
      <c r="H575" t="s">
        <v>8246</v>
      </c>
      <c r="I575">
        <v>1430421827</v>
      </c>
      <c r="J575">
        <v>1427829827</v>
      </c>
      <c r="K575" t="b">
        <v>0</v>
      </c>
      <c r="L575">
        <v>296</v>
      </c>
      <c r="M575" t="b">
        <v>0</v>
      </c>
      <c r="N575" t="s">
        <v>8273</v>
      </c>
      <c r="O575" s="5">
        <f t="shared" si="72"/>
        <v>2.8298149301035713</v>
      </c>
      <c r="P575" s="7">
        <f t="shared" si="73"/>
        <v>119.38513513513513</v>
      </c>
      <c r="Q575" t="str">
        <f t="shared" si="74"/>
        <v>technology</v>
      </c>
      <c r="R575" t="str">
        <f t="shared" si="75"/>
        <v>wearables</v>
      </c>
      <c r="S575" s="10">
        <f t="shared" si="76"/>
        <v>42124.558182870373</v>
      </c>
      <c r="T575" s="10">
        <f t="shared" si="77"/>
        <v>42094.558182870373</v>
      </c>
      <c r="U575">
        <f t="shared" si="78"/>
        <v>2015</v>
      </c>
      <c r="V575" s="11">
        <f t="shared" si="79"/>
        <v>42124.558182870373</v>
      </c>
      <c r="W575" s="15">
        <f t="shared" si="80"/>
        <v>30</v>
      </c>
    </row>
    <row r="576" spans="1:23" ht="43.2" x14ac:dyDescent="0.3">
      <c r="A576">
        <v>694</v>
      </c>
      <c r="B576" s="3" t="s">
        <v>695</v>
      </c>
      <c r="C576" s="3" t="s">
        <v>4804</v>
      </c>
      <c r="D576">
        <v>150000</v>
      </c>
      <c r="E576">
        <v>590</v>
      </c>
      <c r="F576" t="s">
        <v>8221</v>
      </c>
      <c r="G576" t="s">
        <v>8224</v>
      </c>
      <c r="H576" t="s">
        <v>8246</v>
      </c>
      <c r="I576">
        <v>1485964559</v>
      </c>
      <c r="J576">
        <v>1483372559</v>
      </c>
      <c r="K576" t="b">
        <v>0</v>
      </c>
      <c r="L576">
        <v>7</v>
      </c>
      <c r="M576" t="b">
        <v>0</v>
      </c>
      <c r="N576" t="s">
        <v>8273</v>
      </c>
      <c r="O576" s="5">
        <f t="shared" si="72"/>
        <v>254.23728813559322</v>
      </c>
      <c r="P576" s="7">
        <f t="shared" si="73"/>
        <v>84.285714285714292</v>
      </c>
      <c r="Q576" t="str">
        <f t="shared" si="74"/>
        <v>technology</v>
      </c>
      <c r="R576" t="str">
        <f t="shared" si="75"/>
        <v>wearables</v>
      </c>
      <c r="S576" s="10">
        <f t="shared" si="76"/>
        <v>42767.413877314815</v>
      </c>
      <c r="T576" s="10">
        <f t="shared" si="77"/>
        <v>42737.413877314815</v>
      </c>
      <c r="U576">
        <f t="shared" si="78"/>
        <v>2017</v>
      </c>
      <c r="V576" s="11">
        <f t="shared" si="79"/>
        <v>42767.413877314815</v>
      </c>
      <c r="W576" s="15">
        <f t="shared" si="80"/>
        <v>30</v>
      </c>
    </row>
    <row r="577" spans="1:23" ht="57.6" x14ac:dyDescent="0.3">
      <c r="A577">
        <v>695</v>
      </c>
      <c r="B577" s="3" t="s">
        <v>696</v>
      </c>
      <c r="C577" s="3" t="s">
        <v>4805</v>
      </c>
      <c r="D577">
        <v>60000</v>
      </c>
      <c r="E577">
        <v>636</v>
      </c>
      <c r="F577" t="s">
        <v>8221</v>
      </c>
      <c r="G577" t="s">
        <v>8224</v>
      </c>
      <c r="H577" t="s">
        <v>8246</v>
      </c>
      <c r="I577">
        <v>1414758620</v>
      </c>
      <c r="J577">
        <v>1412166620</v>
      </c>
      <c r="K577" t="b">
        <v>0</v>
      </c>
      <c r="L577">
        <v>7</v>
      </c>
      <c r="M577" t="b">
        <v>0</v>
      </c>
      <c r="N577" t="s">
        <v>8273</v>
      </c>
      <c r="O577" s="5">
        <f t="shared" si="72"/>
        <v>94.339622641509436</v>
      </c>
      <c r="P577" s="7">
        <f t="shared" si="73"/>
        <v>90.857142857142861</v>
      </c>
      <c r="Q577" t="str">
        <f t="shared" si="74"/>
        <v>technology</v>
      </c>
      <c r="R577" t="str">
        <f t="shared" si="75"/>
        <v>wearables</v>
      </c>
      <c r="S577" s="10">
        <f t="shared" si="76"/>
        <v>41943.271064814813</v>
      </c>
      <c r="T577" s="10">
        <f t="shared" si="77"/>
        <v>41913.271064814813</v>
      </c>
      <c r="U577">
        <f t="shared" si="78"/>
        <v>2014</v>
      </c>
      <c r="V577" s="11">
        <f t="shared" si="79"/>
        <v>41943.271064814813</v>
      </c>
      <c r="W577" s="15">
        <f t="shared" si="80"/>
        <v>30</v>
      </c>
    </row>
    <row r="578" spans="1:23" ht="28.8" x14ac:dyDescent="0.3">
      <c r="A578">
        <v>696</v>
      </c>
      <c r="B578" s="3" t="s">
        <v>697</v>
      </c>
      <c r="C578" s="3" t="s">
        <v>4806</v>
      </c>
      <c r="D578">
        <v>175000</v>
      </c>
      <c r="E578">
        <v>1</v>
      </c>
      <c r="F578" t="s">
        <v>8221</v>
      </c>
      <c r="G578" t="s">
        <v>8233</v>
      </c>
      <c r="H578" t="s">
        <v>8249</v>
      </c>
      <c r="I578">
        <v>1406326502</v>
      </c>
      <c r="J578">
        <v>1403734502</v>
      </c>
      <c r="K578" t="b">
        <v>0</v>
      </c>
      <c r="L578">
        <v>1</v>
      </c>
      <c r="M578" t="b">
        <v>0</v>
      </c>
      <c r="N578" t="s">
        <v>8273</v>
      </c>
      <c r="O578" s="5">
        <f t="shared" ref="O578:O641" si="81">$D578/$E578</f>
        <v>175000</v>
      </c>
      <c r="P578" s="7">
        <f t="shared" ref="P578:P641" si="82">$E578/$L578</f>
        <v>1</v>
      </c>
      <c r="Q578" t="str">
        <f t="shared" ref="Q578:Q641" si="83">LEFT($N578,SEARCH("/",$N578,1)-1)</f>
        <v>technology</v>
      </c>
      <c r="R578" t="str">
        <f t="shared" ref="R578:R641" si="84">MID($N578,FIND("/",$N578)+1,256)</f>
        <v>wearables</v>
      </c>
      <c r="S578" s="10">
        <f t="shared" ref="S578:S641" si="85">((($I578/60)/60)/24)+DATE(1970,1,1)+(-6/24)</f>
        <v>41845.677106481482</v>
      </c>
      <c r="T578" s="10">
        <f t="shared" ref="T578:T641" si="86">((($J578/60)/60)/24)+DATE(1970,1,1)+(-6/24)</f>
        <v>41815.677106481482</v>
      </c>
      <c r="U578">
        <f t="shared" ref="U578:U641" si="87">YEAR(S578)</f>
        <v>2014</v>
      </c>
      <c r="V578" s="11">
        <f t="shared" ref="V578:V641" si="88">S578</f>
        <v>41845.677106481482</v>
      </c>
      <c r="W578" s="15">
        <f t="shared" si="80"/>
        <v>30</v>
      </c>
    </row>
    <row r="579" spans="1:23" ht="43.2" x14ac:dyDescent="0.3">
      <c r="A579">
        <v>697</v>
      </c>
      <c r="B579" s="3" t="s">
        <v>698</v>
      </c>
      <c r="C579" s="3" t="s">
        <v>4807</v>
      </c>
      <c r="D579">
        <v>5000</v>
      </c>
      <c r="E579">
        <v>2319</v>
      </c>
      <c r="F579" t="s">
        <v>8221</v>
      </c>
      <c r="G579" t="s">
        <v>8236</v>
      </c>
      <c r="H579" t="s">
        <v>8249</v>
      </c>
      <c r="I579">
        <v>1454502789</v>
      </c>
      <c r="J579">
        <v>1453206789</v>
      </c>
      <c r="K579" t="b">
        <v>0</v>
      </c>
      <c r="L579">
        <v>114</v>
      </c>
      <c r="M579" t="b">
        <v>0</v>
      </c>
      <c r="N579" t="s">
        <v>8273</v>
      </c>
      <c r="O579" s="5">
        <f t="shared" si="81"/>
        <v>2.1561017680034498</v>
      </c>
      <c r="P579" s="7">
        <f t="shared" si="82"/>
        <v>20.342105263157894</v>
      </c>
      <c r="Q579" t="str">
        <f t="shared" si="83"/>
        <v>technology</v>
      </c>
      <c r="R579" t="str">
        <f t="shared" si="84"/>
        <v>wearables</v>
      </c>
      <c r="S579" s="10">
        <f t="shared" si="85"/>
        <v>42403.273020833338</v>
      </c>
      <c r="T579" s="10">
        <f t="shared" si="86"/>
        <v>42388.273020833338</v>
      </c>
      <c r="U579">
        <f t="shared" si="87"/>
        <v>2016</v>
      </c>
      <c r="V579" s="11">
        <f t="shared" si="88"/>
        <v>42403.273020833338</v>
      </c>
      <c r="W579" s="15">
        <f t="shared" ref="W579:W642" si="89">S579-T579</f>
        <v>15</v>
      </c>
    </row>
    <row r="580" spans="1:23" ht="43.2" x14ac:dyDescent="0.3">
      <c r="A580">
        <v>698</v>
      </c>
      <c r="B580" s="3" t="s">
        <v>699</v>
      </c>
      <c r="C580" s="3" t="s">
        <v>4808</v>
      </c>
      <c r="D580">
        <v>100000</v>
      </c>
      <c r="E580">
        <v>15390</v>
      </c>
      <c r="F580" t="s">
        <v>8221</v>
      </c>
      <c r="G580" t="s">
        <v>8224</v>
      </c>
      <c r="H580" t="s">
        <v>8246</v>
      </c>
      <c r="I580">
        <v>1411005600</v>
      </c>
      <c r="J580">
        <v>1408141245</v>
      </c>
      <c r="K580" t="b">
        <v>0</v>
      </c>
      <c r="L580">
        <v>29</v>
      </c>
      <c r="M580" t="b">
        <v>0</v>
      </c>
      <c r="N580" t="s">
        <v>8273</v>
      </c>
      <c r="O580" s="5">
        <f t="shared" si="81"/>
        <v>6.4977257959714096</v>
      </c>
      <c r="P580" s="7">
        <f t="shared" si="82"/>
        <v>530.68965517241384</v>
      </c>
      <c r="Q580" t="str">
        <f t="shared" si="83"/>
        <v>technology</v>
      </c>
      <c r="R580" t="str">
        <f t="shared" si="84"/>
        <v>wearables</v>
      </c>
      <c r="S580" s="10">
        <f t="shared" si="85"/>
        <v>41899.833333333336</v>
      </c>
      <c r="T580" s="10">
        <f t="shared" si="86"/>
        <v>41866.681076388886</v>
      </c>
      <c r="U580">
        <f t="shared" si="87"/>
        <v>2014</v>
      </c>
      <c r="V580" s="11">
        <f t="shared" si="88"/>
        <v>41899.833333333336</v>
      </c>
      <c r="W580" s="15">
        <f t="shared" si="89"/>
        <v>33.152256944449618</v>
      </c>
    </row>
    <row r="581" spans="1:23" ht="43.2" x14ac:dyDescent="0.3">
      <c r="A581">
        <v>699</v>
      </c>
      <c r="B581" s="3" t="s">
        <v>700</v>
      </c>
      <c r="C581" s="3" t="s">
        <v>4809</v>
      </c>
      <c r="D581">
        <v>130000</v>
      </c>
      <c r="E581">
        <v>107148.74</v>
      </c>
      <c r="F581" t="s">
        <v>8221</v>
      </c>
      <c r="G581" t="s">
        <v>8224</v>
      </c>
      <c r="H581" t="s">
        <v>8246</v>
      </c>
      <c r="I581">
        <v>1385136000</v>
      </c>
      <c r="J581">
        <v>1381923548</v>
      </c>
      <c r="K581" t="b">
        <v>0</v>
      </c>
      <c r="L581">
        <v>890</v>
      </c>
      <c r="M581" t="b">
        <v>0</v>
      </c>
      <c r="N581" t="s">
        <v>8273</v>
      </c>
      <c r="O581" s="5">
        <f t="shared" si="81"/>
        <v>1.2132667169021305</v>
      </c>
      <c r="P581" s="7">
        <f t="shared" si="82"/>
        <v>120.39184269662923</v>
      </c>
      <c r="Q581" t="str">
        <f t="shared" si="83"/>
        <v>technology</v>
      </c>
      <c r="R581" t="str">
        <f t="shared" si="84"/>
        <v>wearables</v>
      </c>
      <c r="S581" s="10">
        <f t="shared" si="85"/>
        <v>41600.416666666664</v>
      </c>
      <c r="T581" s="10">
        <f t="shared" si="86"/>
        <v>41563.235509259262</v>
      </c>
      <c r="U581">
        <f t="shared" si="87"/>
        <v>2013</v>
      </c>
      <c r="V581" s="11">
        <f t="shared" si="88"/>
        <v>41600.416666666664</v>
      </c>
      <c r="W581" s="15">
        <f t="shared" si="89"/>
        <v>37.18115740740177</v>
      </c>
    </row>
    <row r="582" spans="1:23" ht="43.2" x14ac:dyDescent="0.3">
      <c r="A582">
        <v>700</v>
      </c>
      <c r="B582" s="3" t="s">
        <v>701</v>
      </c>
      <c r="C582" s="3" t="s">
        <v>4810</v>
      </c>
      <c r="D582">
        <v>15000</v>
      </c>
      <c r="E582">
        <v>403</v>
      </c>
      <c r="F582" t="s">
        <v>8221</v>
      </c>
      <c r="G582" t="s">
        <v>8227</v>
      </c>
      <c r="H582" t="s">
        <v>8249</v>
      </c>
      <c r="I582">
        <v>1484065881</v>
      </c>
      <c r="J582">
        <v>1481473881</v>
      </c>
      <c r="K582" t="b">
        <v>0</v>
      </c>
      <c r="L582">
        <v>31</v>
      </c>
      <c r="M582" t="b">
        <v>0</v>
      </c>
      <c r="N582" t="s">
        <v>8273</v>
      </c>
      <c r="O582" s="5">
        <f t="shared" si="81"/>
        <v>37.220843672456574</v>
      </c>
      <c r="P582" s="7">
        <f t="shared" si="82"/>
        <v>13</v>
      </c>
      <c r="Q582" t="str">
        <f t="shared" si="83"/>
        <v>technology</v>
      </c>
      <c r="R582" t="str">
        <f t="shared" si="84"/>
        <v>wearables</v>
      </c>
      <c r="S582" s="10">
        <f t="shared" si="85"/>
        <v>42745.438437500001</v>
      </c>
      <c r="T582" s="10">
        <f t="shared" si="86"/>
        <v>42715.438437500001</v>
      </c>
      <c r="U582">
        <f t="shared" si="87"/>
        <v>2017</v>
      </c>
      <c r="V582" s="11">
        <f t="shared" si="88"/>
        <v>42745.438437500001</v>
      </c>
      <c r="W582" s="15">
        <f t="shared" si="89"/>
        <v>30</v>
      </c>
    </row>
    <row r="583" spans="1:23" ht="43.2" x14ac:dyDescent="0.3">
      <c r="A583">
        <v>701</v>
      </c>
      <c r="B583" s="3" t="s">
        <v>702</v>
      </c>
      <c r="C583" s="3" t="s">
        <v>4811</v>
      </c>
      <c r="D583">
        <v>23000</v>
      </c>
      <c r="E583">
        <v>6118</v>
      </c>
      <c r="F583" t="s">
        <v>8221</v>
      </c>
      <c r="G583" t="s">
        <v>8225</v>
      </c>
      <c r="H583" t="s">
        <v>8247</v>
      </c>
      <c r="I583">
        <v>1406130880</v>
      </c>
      <c r="J583">
        <v>1403538880</v>
      </c>
      <c r="K583" t="b">
        <v>0</v>
      </c>
      <c r="L583">
        <v>21</v>
      </c>
      <c r="M583" t="b">
        <v>0</v>
      </c>
      <c r="N583" t="s">
        <v>8273</v>
      </c>
      <c r="O583" s="5">
        <f t="shared" si="81"/>
        <v>3.7593984962406015</v>
      </c>
      <c r="P583" s="7">
        <f t="shared" si="82"/>
        <v>291.33333333333331</v>
      </c>
      <c r="Q583" t="str">
        <f t="shared" si="83"/>
        <v>technology</v>
      </c>
      <c r="R583" t="str">
        <f t="shared" si="84"/>
        <v>wearables</v>
      </c>
      <c r="S583" s="10">
        <f t="shared" si="85"/>
        <v>41843.412962962961</v>
      </c>
      <c r="T583" s="10">
        <f t="shared" si="86"/>
        <v>41813.412962962961</v>
      </c>
      <c r="U583">
        <f t="shared" si="87"/>
        <v>2014</v>
      </c>
      <c r="V583" s="11">
        <f t="shared" si="88"/>
        <v>41843.412962962961</v>
      </c>
      <c r="W583" s="15">
        <f t="shared" si="89"/>
        <v>30</v>
      </c>
    </row>
    <row r="584" spans="1:23" ht="43.2" x14ac:dyDescent="0.3">
      <c r="A584">
        <v>702</v>
      </c>
      <c r="B584" s="3" t="s">
        <v>703</v>
      </c>
      <c r="C584" s="3" t="s">
        <v>4812</v>
      </c>
      <c r="D584">
        <v>15000</v>
      </c>
      <c r="E584">
        <v>4622.01</v>
      </c>
      <c r="F584" t="s">
        <v>8221</v>
      </c>
      <c r="G584" t="s">
        <v>8224</v>
      </c>
      <c r="H584" t="s">
        <v>8246</v>
      </c>
      <c r="I584">
        <v>1480011987</v>
      </c>
      <c r="J584">
        <v>1477416387</v>
      </c>
      <c r="K584" t="b">
        <v>0</v>
      </c>
      <c r="L584">
        <v>37</v>
      </c>
      <c r="M584" t="b">
        <v>0</v>
      </c>
      <c r="N584" t="s">
        <v>8273</v>
      </c>
      <c r="O584" s="5">
        <f t="shared" si="81"/>
        <v>3.2453413125458401</v>
      </c>
      <c r="P584" s="7">
        <f t="shared" si="82"/>
        <v>124.9191891891892</v>
      </c>
      <c r="Q584" t="str">
        <f t="shared" si="83"/>
        <v>technology</v>
      </c>
      <c r="R584" t="str">
        <f t="shared" si="84"/>
        <v>wearables</v>
      </c>
      <c r="S584" s="10">
        <f t="shared" si="85"/>
        <v>42698.518368055549</v>
      </c>
      <c r="T584" s="10">
        <f t="shared" si="86"/>
        <v>42668.476701388892</v>
      </c>
      <c r="U584">
        <f t="shared" si="87"/>
        <v>2016</v>
      </c>
      <c r="V584" s="11">
        <f t="shared" si="88"/>
        <v>42698.518368055549</v>
      </c>
      <c r="W584" s="15">
        <f t="shared" si="89"/>
        <v>30.041666666656965</v>
      </c>
    </row>
    <row r="585" spans="1:23" ht="43.2" x14ac:dyDescent="0.3">
      <c r="A585">
        <v>703</v>
      </c>
      <c r="B585" s="3" t="s">
        <v>704</v>
      </c>
      <c r="C585" s="3" t="s">
        <v>4813</v>
      </c>
      <c r="D585">
        <v>15000</v>
      </c>
      <c r="E585">
        <v>837</v>
      </c>
      <c r="F585" t="s">
        <v>8221</v>
      </c>
      <c r="G585" t="s">
        <v>8224</v>
      </c>
      <c r="H585" t="s">
        <v>8246</v>
      </c>
      <c r="I585">
        <v>1485905520</v>
      </c>
      <c r="J585">
        <v>1481150949</v>
      </c>
      <c r="K585" t="b">
        <v>0</v>
      </c>
      <c r="L585">
        <v>7</v>
      </c>
      <c r="M585" t="b">
        <v>0</v>
      </c>
      <c r="N585" t="s">
        <v>8273</v>
      </c>
      <c r="O585" s="5">
        <f t="shared" si="81"/>
        <v>17.921146953405017</v>
      </c>
      <c r="P585" s="7">
        <f t="shared" si="82"/>
        <v>119.57142857142857</v>
      </c>
      <c r="Q585" t="str">
        <f t="shared" si="83"/>
        <v>technology</v>
      </c>
      <c r="R585" t="str">
        <f t="shared" si="84"/>
        <v>wearables</v>
      </c>
      <c r="S585" s="10">
        <f t="shared" si="85"/>
        <v>42766.73055555555</v>
      </c>
      <c r="T585" s="10">
        <f t="shared" si="86"/>
        <v>42711.700798611113</v>
      </c>
      <c r="U585">
        <f t="shared" si="87"/>
        <v>2017</v>
      </c>
      <c r="V585" s="11">
        <f t="shared" si="88"/>
        <v>42766.73055555555</v>
      </c>
      <c r="W585" s="15">
        <f t="shared" si="89"/>
        <v>55.029756944437395</v>
      </c>
    </row>
    <row r="586" spans="1:23" ht="43.2" x14ac:dyDescent="0.3">
      <c r="A586">
        <v>704</v>
      </c>
      <c r="B586" s="3" t="s">
        <v>705</v>
      </c>
      <c r="C586" s="3" t="s">
        <v>4814</v>
      </c>
      <c r="D586">
        <v>55000</v>
      </c>
      <c r="E586">
        <v>481</v>
      </c>
      <c r="F586" t="s">
        <v>8221</v>
      </c>
      <c r="G586" t="s">
        <v>8229</v>
      </c>
      <c r="H586" t="s">
        <v>8251</v>
      </c>
      <c r="I586">
        <v>1487565468</v>
      </c>
      <c r="J586">
        <v>1482381468</v>
      </c>
      <c r="K586" t="b">
        <v>0</v>
      </c>
      <c r="L586">
        <v>4</v>
      </c>
      <c r="M586" t="b">
        <v>0</v>
      </c>
      <c r="N586" t="s">
        <v>8273</v>
      </c>
      <c r="O586" s="5">
        <f t="shared" si="81"/>
        <v>114.34511434511434</v>
      </c>
      <c r="P586" s="7">
        <f t="shared" si="82"/>
        <v>120.25</v>
      </c>
      <c r="Q586" t="str">
        <f t="shared" si="83"/>
        <v>technology</v>
      </c>
      <c r="R586" t="str">
        <f t="shared" si="84"/>
        <v>wearables</v>
      </c>
      <c r="S586" s="10">
        <f t="shared" si="85"/>
        <v>42785.942916666667</v>
      </c>
      <c r="T586" s="10">
        <f t="shared" si="86"/>
        <v>42725.942916666667</v>
      </c>
      <c r="U586">
        <f t="shared" si="87"/>
        <v>2017</v>
      </c>
      <c r="V586" s="11">
        <f t="shared" si="88"/>
        <v>42785.942916666667</v>
      </c>
      <c r="W586" s="15">
        <f t="shared" si="89"/>
        <v>60</v>
      </c>
    </row>
    <row r="587" spans="1:23" ht="28.8" x14ac:dyDescent="0.3">
      <c r="A587">
        <v>705</v>
      </c>
      <c r="B587" s="3" t="s">
        <v>706</v>
      </c>
      <c r="C587" s="3" t="s">
        <v>4815</v>
      </c>
      <c r="D587">
        <v>100000</v>
      </c>
      <c r="E587">
        <v>977</v>
      </c>
      <c r="F587" t="s">
        <v>8221</v>
      </c>
      <c r="G587" t="s">
        <v>8233</v>
      </c>
      <c r="H587" t="s">
        <v>8249</v>
      </c>
      <c r="I587">
        <v>1484999278</v>
      </c>
      <c r="J587">
        <v>1482407278</v>
      </c>
      <c r="K587" t="b">
        <v>0</v>
      </c>
      <c r="L587">
        <v>5</v>
      </c>
      <c r="M587" t="b">
        <v>0</v>
      </c>
      <c r="N587" t="s">
        <v>8273</v>
      </c>
      <c r="O587" s="5">
        <f t="shared" si="81"/>
        <v>102.35414534288638</v>
      </c>
      <c r="P587" s="7">
        <f t="shared" si="82"/>
        <v>195.4</v>
      </c>
      <c r="Q587" t="str">
        <f t="shared" si="83"/>
        <v>technology</v>
      </c>
      <c r="R587" t="str">
        <f t="shared" si="84"/>
        <v>wearables</v>
      </c>
      <c r="S587" s="10">
        <f t="shared" si="85"/>
        <v>42756.241643518515</v>
      </c>
      <c r="T587" s="10">
        <f t="shared" si="86"/>
        <v>42726.241643518515</v>
      </c>
      <c r="U587">
        <f t="shared" si="87"/>
        <v>2017</v>
      </c>
      <c r="V587" s="11">
        <f t="shared" si="88"/>
        <v>42756.241643518515</v>
      </c>
      <c r="W587" s="15">
        <f t="shared" si="89"/>
        <v>30</v>
      </c>
    </row>
    <row r="588" spans="1:23" ht="43.2" x14ac:dyDescent="0.3">
      <c r="A588">
        <v>706</v>
      </c>
      <c r="B588" s="3" t="s">
        <v>707</v>
      </c>
      <c r="C588" s="3" t="s">
        <v>4816</v>
      </c>
      <c r="D588">
        <v>100000</v>
      </c>
      <c r="E588">
        <v>0</v>
      </c>
      <c r="F588" t="s">
        <v>8221</v>
      </c>
      <c r="G588" t="s">
        <v>8227</v>
      </c>
      <c r="H588" t="s">
        <v>8249</v>
      </c>
      <c r="I588">
        <v>1481740740</v>
      </c>
      <c r="J588">
        <v>1478130783</v>
      </c>
      <c r="K588" t="b">
        <v>0</v>
      </c>
      <c r="L588">
        <v>0</v>
      </c>
      <c r="M588" t="b">
        <v>0</v>
      </c>
      <c r="N588" t="s">
        <v>8273</v>
      </c>
      <c r="O588" s="5" t="e">
        <f t="shared" si="81"/>
        <v>#DIV/0!</v>
      </c>
      <c r="P588" s="7" t="e">
        <f t="shared" si="82"/>
        <v>#DIV/0!</v>
      </c>
      <c r="Q588" t="str">
        <f t="shared" si="83"/>
        <v>technology</v>
      </c>
      <c r="R588" t="str">
        <f t="shared" si="84"/>
        <v>wearables</v>
      </c>
      <c r="S588" s="10">
        <f t="shared" si="85"/>
        <v>42718.527083333334</v>
      </c>
      <c r="T588" s="10">
        <f t="shared" si="86"/>
        <v>42676.745173611111</v>
      </c>
      <c r="U588">
        <f t="shared" si="87"/>
        <v>2016</v>
      </c>
      <c r="V588" s="11">
        <f t="shared" si="88"/>
        <v>42718.527083333334</v>
      </c>
      <c r="W588" s="15">
        <f t="shared" si="89"/>
        <v>41.781909722223645</v>
      </c>
    </row>
    <row r="589" spans="1:23" ht="43.2" x14ac:dyDescent="0.3">
      <c r="A589">
        <v>707</v>
      </c>
      <c r="B589" s="3" t="s">
        <v>708</v>
      </c>
      <c r="C589" s="3" t="s">
        <v>4817</v>
      </c>
      <c r="D589">
        <v>68000</v>
      </c>
      <c r="E589">
        <v>53670.6</v>
      </c>
      <c r="F589" t="s">
        <v>8221</v>
      </c>
      <c r="G589" t="s">
        <v>8225</v>
      </c>
      <c r="H589" t="s">
        <v>8247</v>
      </c>
      <c r="I589">
        <v>1483286127</v>
      </c>
      <c r="J589">
        <v>1479830127</v>
      </c>
      <c r="K589" t="b">
        <v>0</v>
      </c>
      <c r="L589">
        <v>456</v>
      </c>
      <c r="M589" t="b">
        <v>0</v>
      </c>
      <c r="N589" t="s">
        <v>8273</v>
      </c>
      <c r="O589" s="5">
        <f t="shared" si="81"/>
        <v>1.266987885359955</v>
      </c>
      <c r="P589" s="7">
        <f t="shared" si="82"/>
        <v>117.69868421052631</v>
      </c>
      <c r="Q589" t="str">
        <f t="shared" si="83"/>
        <v>technology</v>
      </c>
      <c r="R589" t="str">
        <f t="shared" si="84"/>
        <v>wearables</v>
      </c>
      <c r="S589" s="10">
        <f t="shared" si="85"/>
        <v>42736.413506944446</v>
      </c>
      <c r="T589" s="10">
        <f t="shared" si="86"/>
        <v>42696.413506944446</v>
      </c>
      <c r="U589">
        <f t="shared" si="87"/>
        <v>2017</v>
      </c>
      <c r="V589" s="11">
        <f t="shared" si="88"/>
        <v>42736.413506944446</v>
      </c>
      <c r="W589" s="15">
        <f t="shared" si="89"/>
        <v>40</v>
      </c>
    </row>
    <row r="590" spans="1:23" ht="43.2" x14ac:dyDescent="0.3">
      <c r="A590">
        <v>708</v>
      </c>
      <c r="B590" s="3" t="s">
        <v>709</v>
      </c>
      <c r="C590" s="3" t="s">
        <v>4818</v>
      </c>
      <c r="D590">
        <v>40000</v>
      </c>
      <c r="E590">
        <v>8837</v>
      </c>
      <c r="F590" t="s">
        <v>8221</v>
      </c>
      <c r="G590" t="s">
        <v>8225</v>
      </c>
      <c r="H590" t="s">
        <v>8247</v>
      </c>
      <c r="I590">
        <v>1410616600</v>
      </c>
      <c r="J590">
        <v>1405432600</v>
      </c>
      <c r="K590" t="b">
        <v>0</v>
      </c>
      <c r="L590">
        <v>369</v>
      </c>
      <c r="M590" t="b">
        <v>0</v>
      </c>
      <c r="N590" t="s">
        <v>8273</v>
      </c>
      <c r="O590" s="5">
        <f t="shared" si="81"/>
        <v>4.5264229942288106</v>
      </c>
      <c r="P590" s="7">
        <f t="shared" si="82"/>
        <v>23.948509485094849</v>
      </c>
      <c r="Q590" t="str">
        <f t="shared" si="83"/>
        <v>technology</v>
      </c>
      <c r="R590" t="str">
        <f t="shared" si="84"/>
        <v>wearables</v>
      </c>
      <c r="S590" s="10">
        <f t="shared" si="85"/>
        <v>41895.331018518518</v>
      </c>
      <c r="T590" s="10">
        <f t="shared" si="86"/>
        <v>41835.331018518518</v>
      </c>
      <c r="U590">
        <f t="shared" si="87"/>
        <v>2014</v>
      </c>
      <c r="V590" s="11">
        <f t="shared" si="88"/>
        <v>41895.331018518518</v>
      </c>
      <c r="W590" s="15">
        <f t="shared" si="89"/>
        <v>60</v>
      </c>
    </row>
    <row r="591" spans="1:23" ht="28.8" x14ac:dyDescent="0.3">
      <c r="A591">
        <v>709</v>
      </c>
      <c r="B591" s="3" t="s">
        <v>710</v>
      </c>
      <c r="C591" s="3" t="s">
        <v>4819</v>
      </c>
      <c r="D591">
        <v>15000</v>
      </c>
      <c r="E591">
        <v>61</v>
      </c>
      <c r="F591" t="s">
        <v>8221</v>
      </c>
      <c r="G591" t="s">
        <v>8224</v>
      </c>
      <c r="H591" t="s">
        <v>8246</v>
      </c>
      <c r="I591">
        <v>1417741159</v>
      </c>
      <c r="J591">
        <v>1415149159</v>
      </c>
      <c r="K591" t="b">
        <v>0</v>
      </c>
      <c r="L591">
        <v>2</v>
      </c>
      <c r="M591" t="b">
        <v>0</v>
      </c>
      <c r="N591" t="s">
        <v>8273</v>
      </c>
      <c r="O591" s="5">
        <f t="shared" si="81"/>
        <v>245.90163934426229</v>
      </c>
      <c r="P591" s="7">
        <f t="shared" si="82"/>
        <v>30.5</v>
      </c>
      <c r="Q591" t="str">
        <f t="shared" si="83"/>
        <v>technology</v>
      </c>
      <c r="R591" t="str">
        <f t="shared" si="84"/>
        <v>wearables</v>
      </c>
      <c r="S591" s="10">
        <f t="shared" si="85"/>
        <v>41977.791192129633</v>
      </c>
      <c r="T591" s="10">
        <f t="shared" si="86"/>
        <v>41947.791192129633</v>
      </c>
      <c r="U591">
        <f t="shared" si="87"/>
        <v>2014</v>
      </c>
      <c r="V591" s="11">
        <f t="shared" si="88"/>
        <v>41977.791192129633</v>
      </c>
      <c r="W591" s="15">
        <f t="shared" si="89"/>
        <v>30</v>
      </c>
    </row>
    <row r="592" spans="1:23" ht="28.8" x14ac:dyDescent="0.3">
      <c r="A592">
        <v>710</v>
      </c>
      <c r="B592" s="3" t="s">
        <v>711</v>
      </c>
      <c r="C592" s="3" t="s">
        <v>4820</v>
      </c>
      <c r="D592">
        <v>1200</v>
      </c>
      <c r="E592">
        <v>0</v>
      </c>
      <c r="F592" t="s">
        <v>8221</v>
      </c>
      <c r="G592" t="s">
        <v>8229</v>
      </c>
      <c r="H592" t="s">
        <v>8251</v>
      </c>
      <c r="I592">
        <v>1408495440</v>
      </c>
      <c r="J592">
        <v>1405640302</v>
      </c>
      <c r="K592" t="b">
        <v>0</v>
      </c>
      <c r="L592">
        <v>0</v>
      </c>
      <c r="M592" t="b">
        <v>0</v>
      </c>
      <c r="N592" t="s">
        <v>8273</v>
      </c>
      <c r="O592" s="5" t="e">
        <f t="shared" si="81"/>
        <v>#DIV/0!</v>
      </c>
      <c r="P592" s="7" t="e">
        <f t="shared" si="82"/>
        <v>#DIV/0!</v>
      </c>
      <c r="Q592" t="str">
        <f t="shared" si="83"/>
        <v>technology</v>
      </c>
      <c r="R592" t="str">
        <f t="shared" si="84"/>
        <v>wearables</v>
      </c>
      <c r="S592" s="10">
        <f t="shared" si="85"/>
        <v>41870.780555555553</v>
      </c>
      <c r="T592" s="10">
        <f t="shared" si="86"/>
        <v>41837.734976851854</v>
      </c>
      <c r="U592">
        <f t="shared" si="87"/>
        <v>2014</v>
      </c>
      <c r="V592" s="11">
        <f t="shared" si="88"/>
        <v>41870.780555555553</v>
      </c>
      <c r="W592" s="15">
        <f t="shared" si="89"/>
        <v>33.045578703698993</v>
      </c>
    </row>
    <row r="593" spans="1:23" ht="57.6" x14ac:dyDescent="0.3">
      <c r="A593">
        <v>711</v>
      </c>
      <c r="B593" s="3" t="s">
        <v>712</v>
      </c>
      <c r="C593" s="3" t="s">
        <v>4821</v>
      </c>
      <c r="D593">
        <v>100000</v>
      </c>
      <c r="E593">
        <v>33791</v>
      </c>
      <c r="F593" t="s">
        <v>8221</v>
      </c>
      <c r="G593" t="s">
        <v>8233</v>
      </c>
      <c r="H593" t="s">
        <v>8249</v>
      </c>
      <c r="I593">
        <v>1481716868</v>
      </c>
      <c r="J593">
        <v>1478257268</v>
      </c>
      <c r="K593" t="b">
        <v>0</v>
      </c>
      <c r="L593">
        <v>338</v>
      </c>
      <c r="M593" t="b">
        <v>0</v>
      </c>
      <c r="N593" t="s">
        <v>8273</v>
      </c>
      <c r="O593" s="5">
        <f t="shared" si="81"/>
        <v>2.9593678790210411</v>
      </c>
      <c r="P593" s="7">
        <f t="shared" si="82"/>
        <v>99.973372781065095</v>
      </c>
      <c r="Q593" t="str">
        <f t="shared" si="83"/>
        <v>technology</v>
      </c>
      <c r="R593" t="str">
        <f t="shared" si="84"/>
        <v>wearables</v>
      </c>
      <c r="S593" s="10">
        <f t="shared" si="85"/>
        <v>42718.250787037032</v>
      </c>
      <c r="T593" s="10">
        <f t="shared" si="86"/>
        <v>42678.209120370375</v>
      </c>
      <c r="U593">
        <f t="shared" si="87"/>
        <v>2016</v>
      </c>
      <c r="V593" s="11">
        <f t="shared" si="88"/>
        <v>42718.250787037032</v>
      </c>
      <c r="W593" s="15">
        <f t="shared" si="89"/>
        <v>40.041666666656965</v>
      </c>
    </row>
    <row r="594" spans="1:23" ht="57.6" x14ac:dyDescent="0.3">
      <c r="A594">
        <v>712</v>
      </c>
      <c r="B594" s="3" t="s">
        <v>713</v>
      </c>
      <c r="C594" s="3" t="s">
        <v>4822</v>
      </c>
      <c r="D594">
        <v>48500</v>
      </c>
      <c r="E594">
        <v>105</v>
      </c>
      <c r="F594" t="s">
        <v>8221</v>
      </c>
      <c r="G594" t="s">
        <v>8224</v>
      </c>
      <c r="H594" t="s">
        <v>8246</v>
      </c>
      <c r="I594">
        <v>1455466832</v>
      </c>
      <c r="J594">
        <v>1452874832</v>
      </c>
      <c r="K594" t="b">
        <v>0</v>
      </c>
      <c r="L594">
        <v>4</v>
      </c>
      <c r="M594" t="b">
        <v>0</v>
      </c>
      <c r="N594" t="s">
        <v>8273</v>
      </c>
      <c r="O594" s="5">
        <f t="shared" si="81"/>
        <v>461.90476190476193</v>
      </c>
      <c r="P594" s="7">
        <f t="shared" si="82"/>
        <v>26.25</v>
      </c>
      <c r="Q594" t="str">
        <f t="shared" si="83"/>
        <v>technology</v>
      </c>
      <c r="R594" t="str">
        <f t="shared" si="84"/>
        <v>wearables</v>
      </c>
      <c r="S594" s="10">
        <f t="shared" si="85"/>
        <v>42414.430925925932</v>
      </c>
      <c r="T594" s="10">
        <f t="shared" si="86"/>
        <v>42384.430925925932</v>
      </c>
      <c r="U594">
        <f t="shared" si="87"/>
        <v>2016</v>
      </c>
      <c r="V594" s="11">
        <f t="shared" si="88"/>
        <v>42414.430925925932</v>
      </c>
      <c r="W594" s="15">
        <f t="shared" si="89"/>
        <v>30</v>
      </c>
    </row>
    <row r="595" spans="1:23" ht="43.2" x14ac:dyDescent="0.3">
      <c r="A595">
        <v>713</v>
      </c>
      <c r="B595" s="3" t="s">
        <v>714</v>
      </c>
      <c r="C595" s="3" t="s">
        <v>4823</v>
      </c>
      <c r="D595">
        <v>25000</v>
      </c>
      <c r="E595">
        <v>199</v>
      </c>
      <c r="F595" t="s">
        <v>8221</v>
      </c>
      <c r="G595" t="s">
        <v>8237</v>
      </c>
      <c r="H595" t="s">
        <v>8249</v>
      </c>
      <c r="I595">
        <v>1465130532</v>
      </c>
      <c r="J595">
        <v>1462538532</v>
      </c>
      <c r="K595" t="b">
        <v>0</v>
      </c>
      <c r="L595">
        <v>1</v>
      </c>
      <c r="M595" t="b">
        <v>0</v>
      </c>
      <c r="N595" t="s">
        <v>8273</v>
      </c>
      <c r="O595" s="5">
        <f t="shared" si="81"/>
        <v>125.62814070351759</v>
      </c>
      <c r="P595" s="7">
        <f t="shared" si="82"/>
        <v>199</v>
      </c>
      <c r="Q595" t="str">
        <f t="shared" si="83"/>
        <v>technology</v>
      </c>
      <c r="R595" t="str">
        <f t="shared" si="84"/>
        <v>wearables</v>
      </c>
      <c r="S595" s="10">
        <f t="shared" si="85"/>
        <v>42526.279305555552</v>
      </c>
      <c r="T595" s="10">
        <f t="shared" si="86"/>
        <v>42496.279305555552</v>
      </c>
      <c r="U595">
        <f t="shared" si="87"/>
        <v>2016</v>
      </c>
      <c r="V595" s="11">
        <f t="shared" si="88"/>
        <v>42526.279305555552</v>
      </c>
      <c r="W595" s="15">
        <f t="shared" si="89"/>
        <v>30</v>
      </c>
    </row>
    <row r="596" spans="1:23" ht="43.2" x14ac:dyDescent="0.3">
      <c r="A596">
        <v>714</v>
      </c>
      <c r="B596" s="3" t="s">
        <v>715</v>
      </c>
      <c r="C596" s="3" t="s">
        <v>4824</v>
      </c>
      <c r="D596">
        <v>15000</v>
      </c>
      <c r="E596">
        <v>2249</v>
      </c>
      <c r="F596" t="s">
        <v>8221</v>
      </c>
      <c r="G596" t="s">
        <v>8224</v>
      </c>
      <c r="H596" t="s">
        <v>8246</v>
      </c>
      <c r="I596">
        <v>1488308082</v>
      </c>
      <c r="J596">
        <v>1483124082</v>
      </c>
      <c r="K596" t="b">
        <v>0</v>
      </c>
      <c r="L596">
        <v>28</v>
      </c>
      <c r="M596" t="b">
        <v>0</v>
      </c>
      <c r="N596" t="s">
        <v>8273</v>
      </c>
      <c r="O596" s="5">
        <f t="shared" si="81"/>
        <v>6.6696309470875947</v>
      </c>
      <c r="P596" s="7">
        <f t="shared" si="82"/>
        <v>80.321428571428569</v>
      </c>
      <c r="Q596" t="str">
        <f t="shared" si="83"/>
        <v>technology</v>
      </c>
      <c r="R596" t="str">
        <f t="shared" si="84"/>
        <v>wearables</v>
      </c>
      <c r="S596" s="10">
        <f t="shared" si="85"/>
        <v>42794.537986111114</v>
      </c>
      <c r="T596" s="10">
        <f t="shared" si="86"/>
        <v>42734.537986111114</v>
      </c>
      <c r="U596">
        <f t="shared" si="87"/>
        <v>2017</v>
      </c>
      <c r="V596" s="11">
        <f t="shared" si="88"/>
        <v>42794.537986111114</v>
      </c>
      <c r="W596" s="15">
        <f t="shared" si="89"/>
        <v>60</v>
      </c>
    </row>
    <row r="597" spans="1:23" ht="57.6" x14ac:dyDescent="0.3">
      <c r="A597">
        <v>715</v>
      </c>
      <c r="B597" s="3" t="s">
        <v>716</v>
      </c>
      <c r="C597" s="3" t="s">
        <v>4825</v>
      </c>
      <c r="D597">
        <v>27500</v>
      </c>
      <c r="E597">
        <v>1389</v>
      </c>
      <c r="F597" t="s">
        <v>8221</v>
      </c>
      <c r="G597" t="s">
        <v>8224</v>
      </c>
      <c r="H597" t="s">
        <v>8246</v>
      </c>
      <c r="I597">
        <v>1446693040</v>
      </c>
      <c r="J597">
        <v>1443233440</v>
      </c>
      <c r="K597" t="b">
        <v>0</v>
      </c>
      <c r="L597">
        <v>12</v>
      </c>
      <c r="M597" t="b">
        <v>0</v>
      </c>
      <c r="N597" t="s">
        <v>8273</v>
      </c>
      <c r="O597" s="5">
        <f t="shared" si="81"/>
        <v>19.798416126709864</v>
      </c>
      <c r="P597" s="7">
        <f t="shared" si="82"/>
        <v>115.75</v>
      </c>
      <c r="Q597" t="str">
        <f t="shared" si="83"/>
        <v>technology</v>
      </c>
      <c r="R597" t="str">
        <f t="shared" si="84"/>
        <v>wearables</v>
      </c>
      <c r="S597" s="10">
        <f t="shared" si="85"/>
        <v>42312.882407407407</v>
      </c>
      <c r="T597" s="10">
        <f t="shared" si="86"/>
        <v>42272.840740740736</v>
      </c>
      <c r="U597">
        <f t="shared" si="87"/>
        <v>2015</v>
      </c>
      <c r="V597" s="11">
        <f t="shared" si="88"/>
        <v>42312.882407407407</v>
      </c>
      <c r="W597" s="15">
        <f t="shared" si="89"/>
        <v>40.041666666671517</v>
      </c>
    </row>
    <row r="598" spans="1:23" ht="43.2" x14ac:dyDescent="0.3">
      <c r="A598">
        <v>716</v>
      </c>
      <c r="B598" s="3" t="s">
        <v>717</v>
      </c>
      <c r="C598" s="3" t="s">
        <v>4826</v>
      </c>
      <c r="D598">
        <v>7000</v>
      </c>
      <c r="E598">
        <v>715</v>
      </c>
      <c r="F598" t="s">
        <v>8221</v>
      </c>
      <c r="G598" t="s">
        <v>8224</v>
      </c>
      <c r="H598" t="s">
        <v>8246</v>
      </c>
      <c r="I598">
        <v>1417392000</v>
      </c>
      <c r="J598">
        <v>1414511307</v>
      </c>
      <c r="K598" t="b">
        <v>0</v>
      </c>
      <c r="L598">
        <v>16</v>
      </c>
      <c r="M598" t="b">
        <v>0</v>
      </c>
      <c r="N598" t="s">
        <v>8273</v>
      </c>
      <c r="O598" s="5">
        <f t="shared" si="81"/>
        <v>9.79020979020979</v>
      </c>
      <c r="P598" s="7">
        <f t="shared" si="82"/>
        <v>44.6875</v>
      </c>
      <c r="Q598" t="str">
        <f t="shared" si="83"/>
        <v>technology</v>
      </c>
      <c r="R598" t="str">
        <f t="shared" si="84"/>
        <v>wearables</v>
      </c>
      <c r="S598" s="10">
        <f t="shared" si="85"/>
        <v>41973.75</v>
      </c>
      <c r="T598" s="10">
        <f t="shared" si="86"/>
        <v>41940.408645833333</v>
      </c>
      <c r="U598">
        <f t="shared" si="87"/>
        <v>2014</v>
      </c>
      <c r="V598" s="11">
        <f t="shared" si="88"/>
        <v>41973.75</v>
      </c>
      <c r="W598" s="15">
        <f t="shared" si="89"/>
        <v>33.341354166666861</v>
      </c>
    </row>
    <row r="599" spans="1:23" x14ac:dyDescent="0.3">
      <c r="A599">
        <v>717</v>
      </c>
      <c r="B599" s="3" t="s">
        <v>718</v>
      </c>
      <c r="C599" s="3" t="s">
        <v>4827</v>
      </c>
      <c r="D599">
        <v>100000</v>
      </c>
      <c r="E599">
        <v>305</v>
      </c>
      <c r="F599" t="s">
        <v>8221</v>
      </c>
      <c r="G599" t="s">
        <v>8224</v>
      </c>
      <c r="H599" t="s">
        <v>8246</v>
      </c>
      <c r="I599">
        <v>1409949002</v>
      </c>
      <c r="J599">
        <v>1407357002</v>
      </c>
      <c r="K599" t="b">
        <v>0</v>
      </c>
      <c r="L599">
        <v>4</v>
      </c>
      <c r="M599" t="b">
        <v>0</v>
      </c>
      <c r="N599" t="s">
        <v>8273</v>
      </c>
      <c r="O599" s="5">
        <f t="shared" si="81"/>
        <v>327.86885245901641</v>
      </c>
      <c r="P599" s="7">
        <f t="shared" si="82"/>
        <v>76.25</v>
      </c>
      <c r="Q599" t="str">
        <f t="shared" si="83"/>
        <v>technology</v>
      </c>
      <c r="R599" t="str">
        <f t="shared" si="84"/>
        <v>wearables</v>
      </c>
      <c r="S599" s="10">
        <f t="shared" si="85"/>
        <v>41887.604189814818</v>
      </c>
      <c r="T599" s="10">
        <f t="shared" si="86"/>
        <v>41857.604189814818</v>
      </c>
      <c r="U599">
        <f t="shared" si="87"/>
        <v>2014</v>
      </c>
      <c r="V599" s="11">
        <f t="shared" si="88"/>
        <v>41887.604189814818</v>
      </c>
      <c r="W599" s="15">
        <f t="shared" si="89"/>
        <v>30</v>
      </c>
    </row>
    <row r="600" spans="1:23" ht="43.2" x14ac:dyDescent="0.3">
      <c r="A600">
        <v>718</v>
      </c>
      <c r="B600" s="3" t="s">
        <v>719</v>
      </c>
      <c r="C600" s="3" t="s">
        <v>4828</v>
      </c>
      <c r="D600">
        <v>12000</v>
      </c>
      <c r="E600">
        <v>90</v>
      </c>
      <c r="F600" t="s">
        <v>8221</v>
      </c>
      <c r="G600" t="s">
        <v>8224</v>
      </c>
      <c r="H600" t="s">
        <v>8246</v>
      </c>
      <c r="I600">
        <v>1487397540</v>
      </c>
      <c r="J600">
        <v>1484684247</v>
      </c>
      <c r="K600" t="b">
        <v>0</v>
      </c>
      <c r="L600">
        <v>4</v>
      </c>
      <c r="M600" t="b">
        <v>0</v>
      </c>
      <c r="N600" t="s">
        <v>8273</v>
      </c>
      <c r="O600" s="5">
        <f t="shared" si="81"/>
        <v>133.33333333333334</v>
      </c>
      <c r="P600" s="7">
        <f t="shared" si="82"/>
        <v>22.5</v>
      </c>
      <c r="Q600" t="str">
        <f t="shared" si="83"/>
        <v>technology</v>
      </c>
      <c r="R600" t="str">
        <f t="shared" si="84"/>
        <v>wearables</v>
      </c>
      <c r="S600" s="10">
        <f t="shared" si="85"/>
        <v>42783.999305555553</v>
      </c>
      <c r="T600" s="10">
        <f t="shared" si="86"/>
        <v>42752.595451388886</v>
      </c>
      <c r="U600">
        <f t="shared" si="87"/>
        <v>2017</v>
      </c>
      <c r="V600" s="11">
        <f t="shared" si="88"/>
        <v>42783.999305555553</v>
      </c>
      <c r="W600" s="15">
        <f t="shared" si="89"/>
        <v>31.403854166666861</v>
      </c>
    </row>
    <row r="601" spans="1:23" ht="43.2" x14ac:dyDescent="0.3">
      <c r="A601">
        <v>719</v>
      </c>
      <c r="B601" s="3" t="s">
        <v>720</v>
      </c>
      <c r="C601" s="3" t="s">
        <v>4829</v>
      </c>
      <c r="D601">
        <v>15000</v>
      </c>
      <c r="E601">
        <v>194</v>
      </c>
      <c r="F601" t="s">
        <v>8221</v>
      </c>
      <c r="G601" t="s">
        <v>8224</v>
      </c>
      <c r="H601" t="s">
        <v>8246</v>
      </c>
      <c r="I601">
        <v>1456189076</v>
      </c>
      <c r="J601">
        <v>1454979476</v>
      </c>
      <c r="K601" t="b">
        <v>0</v>
      </c>
      <c r="L601">
        <v>10</v>
      </c>
      <c r="M601" t="b">
        <v>0</v>
      </c>
      <c r="N601" t="s">
        <v>8273</v>
      </c>
      <c r="O601" s="5">
        <f t="shared" si="81"/>
        <v>77.319587628865975</v>
      </c>
      <c r="P601" s="7">
        <f t="shared" si="82"/>
        <v>19.399999999999999</v>
      </c>
      <c r="Q601" t="str">
        <f t="shared" si="83"/>
        <v>technology</v>
      </c>
      <c r="R601" t="str">
        <f t="shared" si="84"/>
        <v>wearables</v>
      </c>
      <c r="S601" s="10">
        <f t="shared" si="85"/>
        <v>42422.790231481486</v>
      </c>
      <c r="T601" s="10">
        <f t="shared" si="86"/>
        <v>42408.790231481486</v>
      </c>
      <c r="U601">
        <f t="shared" si="87"/>
        <v>2016</v>
      </c>
      <c r="V601" s="11">
        <f t="shared" si="88"/>
        <v>42422.790231481486</v>
      </c>
      <c r="W601" s="15">
        <f t="shared" si="89"/>
        <v>14</v>
      </c>
    </row>
    <row r="602" spans="1:23" ht="43.2" x14ac:dyDescent="0.3">
      <c r="A602">
        <v>720</v>
      </c>
      <c r="B602" s="3" t="s">
        <v>721</v>
      </c>
      <c r="C602" s="3" t="s">
        <v>4830</v>
      </c>
      <c r="D602">
        <v>1900</v>
      </c>
      <c r="E602">
        <v>2735</v>
      </c>
      <c r="F602" t="s">
        <v>8219</v>
      </c>
      <c r="G602" t="s">
        <v>8224</v>
      </c>
      <c r="H602" t="s">
        <v>8246</v>
      </c>
      <c r="I602">
        <v>1327851291</v>
      </c>
      <c r="J602">
        <v>1325432091</v>
      </c>
      <c r="K602" t="b">
        <v>0</v>
      </c>
      <c r="L602">
        <v>41</v>
      </c>
      <c r="M602" t="b">
        <v>1</v>
      </c>
      <c r="N602" t="s">
        <v>8274</v>
      </c>
      <c r="O602" s="5">
        <f t="shared" si="81"/>
        <v>0.69469835466179164</v>
      </c>
      <c r="P602" s="7">
        <f t="shared" si="82"/>
        <v>66.707317073170728</v>
      </c>
      <c r="Q602" t="str">
        <f t="shared" si="83"/>
        <v>publishing</v>
      </c>
      <c r="R602" t="str">
        <f t="shared" si="84"/>
        <v>nonfiction</v>
      </c>
      <c r="S602" s="10">
        <f t="shared" si="85"/>
        <v>40937.399201388893</v>
      </c>
      <c r="T602" s="10">
        <f t="shared" si="86"/>
        <v>40909.399201388893</v>
      </c>
      <c r="U602">
        <f t="shared" si="87"/>
        <v>2012</v>
      </c>
      <c r="V602" s="11">
        <f t="shared" si="88"/>
        <v>40937.399201388893</v>
      </c>
      <c r="W602" s="15">
        <f t="shared" si="89"/>
        <v>28</v>
      </c>
    </row>
    <row r="603" spans="1:23" ht="57.6" x14ac:dyDescent="0.3">
      <c r="A603">
        <v>721</v>
      </c>
      <c r="B603" s="3" t="s">
        <v>722</v>
      </c>
      <c r="C603" s="3" t="s">
        <v>4831</v>
      </c>
      <c r="D603">
        <v>8200</v>
      </c>
      <c r="E603">
        <v>10013</v>
      </c>
      <c r="F603" t="s">
        <v>8219</v>
      </c>
      <c r="G603" t="s">
        <v>8224</v>
      </c>
      <c r="H603" t="s">
        <v>8246</v>
      </c>
      <c r="I603">
        <v>1406900607</v>
      </c>
      <c r="J603">
        <v>1403012607</v>
      </c>
      <c r="K603" t="b">
        <v>0</v>
      </c>
      <c r="L603">
        <v>119</v>
      </c>
      <c r="M603" t="b">
        <v>1</v>
      </c>
      <c r="N603" t="s">
        <v>8274</v>
      </c>
      <c r="O603" s="5">
        <f t="shared" si="81"/>
        <v>0.81893538400079902</v>
      </c>
      <c r="P603" s="7">
        <f t="shared" si="82"/>
        <v>84.142857142857139</v>
      </c>
      <c r="Q603" t="str">
        <f t="shared" si="83"/>
        <v>publishing</v>
      </c>
      <c r="R603" t="str">
        <f t="shared" si="84"/>
        <v>nonfiction</v>
      </c>
      <c r="S603" s="10">
        <f t="shared" si="85"/>
        <v>41852.321840277778</v>
      </c>
      <c r="T603" s="10">
        <f t="shared" si="86"/>
        <v>41807.321840277778</v>
      </c>
      <c r="U603">
        <f t="shared" si="87"/>
        <v>2014</v>
      </c>
      <c r="V603" s="11">
        <f t="shared" si="88"/>
        <v>41852.321840277778</v>
      </c>
      <c r="W603" s="15">
        <f t="shared" si="89"/>
        <v>45</v>
      </c>
    </row>
    <row r="604" spans="1:23" ht="43.2" x14ac:dyDescent="0.3">
      <c r="A604">
        <v>722</v>
      </c>
      <c r="B604" s="3" t="s">
        <v>723</v>
      </c>
      <c r="C604" s="3" t="s">
        <v>4832</v>
      </c>
      <c r="D604">
        <v>25000</v>
      </c>
      <c r="E604">
        <v>33006</v>
      </c>
      <c r="F604" t="s">
        <v>8219</v>
      </c>
      <c r="G604" t="s">
        <v>8224</v>
      </c>
      <c r="H604" t="s">
        <v>8246</v>
      </c>
      <c r="I604">
        <v>1333909178</v>
      </c>
      <c r="J604">
        <v>1331320778</v>
      </c>
      <c r="K604" t="b">
        <v>0</v>
      </c>
      <c r="L604">
        <v>153</v>
      </c>
      <c r="M604" t="b">
        <v>1</v>
      </c>
      <c r="N604" t="s">
        <v>8274</v>
      </c>
      <c r="O604" s="5">
        <f t="shared" si="81"/>
        <v>0.75743804156819972</v>
      </c>
      <c r="P604" s="7">
        <f t="shared" si="82"/>
        <v>215.72549019607843</v>
      </c>
      <c r="Q604" t="str">
        <f t="shared" si="83"/>
        <v>publishing</v>
      </c>
      <c r="R604" t="str">
        <f t="shared" si="84"/>
        <v>nonfiction</v>
      </c>
      <c r="S604" s="10">
        <f t="shared" si="85"/>
        <v>41007.51363425926</v>
      </c>
      <c r="T604" s="10">
        <f t="shared" si="86"/>
        <v>40977.555300925924</v>
      </c>
      <c r="U604">
        <f t="shared" si="87"/>
        <v>2012</v>
      </c>
      <c r="V604" s="11">
        <f t="shared" si="88"/>
        <v>41007.51363425926</v>
      </c>
      <c r="W604" s="15">
        <f t="shared" si="89"/>
        <v>29.958333333335759</v>
      </c>
    </row>
    <row r="605" spans="1:23" ht="28.8" x14ac:dyDescent="0.3">
      <c r="A605">
        <v>723</v>
      </c>
      <c r="B605" s="3" t="s">
        <v>724</v>
      </c>
      <c r="C605" s="3" t="s">
        <v>4833</v>
      </c>
      <c r="D605">
        <v>5000</v>
      </c>
      <c r="E605">
        <v>5469</v>
      </c>
      <c r="F605" t="s">
        <v>8219</v>
      </c>
      <c r="G605" t="s">
        <v>8224</v>
      </c>
      <c r="H605" t="s">
        <v>8246</v>
      </c>
      <c r="I605">
        <v>1438228740</v>
      </c>
      <c r="J605">
        <v>1435606549</v>
      </c>
      <c r="K605" t="b">
        <v>0</v>
      </c>
      <c r="L605">
        <v>100</v>
      </c>
      <c r="M605" t="b">
        <v>1</v>
      </c>
      <c r="N605" t="s">
        <v>8274</v>
      </c>
      <c r="O605" s="5">
        <f t="shared" si="81"/>
        <v>0.91424392027793011</v>
      </c>
      <c r="P605" s="7">
        <f t="shared" si="82"/>
        <v>54.69</v>
      </c>
      <c r="Q605" t="str">
        <f t="shared" si="83"/>
        <v>publishing</v>
      </c>
      <c r="R605" t="str">
        <f t="shared" si="84"/>
        <v>nonfiction</v>
      </c>
      <c r="S605" s="10">
        <f t="shared" si="85"/>
        <v>42214.915972222225</v>
      </c>
      <c r="T605" s="10">
        <f t="shared" si="86"/>
        <v>42184.566539351858</v>
      </c>
      <c r="U605">
        <f t="shared" si="87"/>
        <v>2015</v>
      </c>
      <c r="V605" s="11">
        <f t="shared" si="88"/>
        <v>42214.915972222225</v>
      </c>
      <c r="W605" s="15">
        <f t="shared" si="89"/>
        <v>30.349432870367309</v>
      </c>
    </row>
    <row r="606" spans="1:23" ht="43.2" x14ac:dyDescent="0.3">
      <c r="A606">
        <v>724</v>
      </c>
      <c r="B606" s="3" t="s">
        <v>725</v>
      </c>
      <c r="C606" s="3" t="s">
        <v>4834</v>
      </c>
      <c r="D606">
        <v>7000</v>
      </c>
      <c r="E606">
        <v>7383.01</v>
      </c>
      <c r="F606" t="s">
        <v>8219</v>
      </c>
      <c r="G606" t="s">
        <v>8224</v>
      </c>
      <c r="H606" t="s">
        <v>8246</v>
      </c>
      <c r="I606">
        <v>1309447163</v>
      </c>
      <c r="J606">
        <v>1306855163</v>
      </c>
      <c r="K606" t="b">
        <v>0</v>
      </c>
      <c r="L606">
        <v>143</v>
      </c>
      <c r="M606" t="b">
        <v>1</v>
      </c>
      <c r="N606" t="s">
        <v>8274</v>
      </c>
      <c r="O606" s="5">
        <f t="shared" si="81"/>
        <v>0.94812278460952915</v>
      </c>
      <c r="P606" s="7">
        <f t="shared" si="82"/>
        <v>51.62944055944056</v>
      </c>
      <c r="Q606" t="str">
        <f t="shared" si="83"/>
        <v>publishing</v>
      </c>
      <c r="R606" t="str">
        <f t="shared" si="84"/>
        <v>nonfiction</v>
      </c>
      <c r="S606" s="10">
        <f t="shared" si="85"/>
        <v>40724.388460648144</v>
      </c>
      <c r="T606" s="10">
        <f t="shared" si="86"/>
        <v>40694.388460648144</v>
      </c>
      <c r="U606">
        <f t="shared" si="87"/>
        <v>2011</v>
      </c>
      <c r="V606" s="11">
        <f t="shared" si="88"/>
        <v>40724.388460648144</v>
      </c>
      <c r="W606" s="15">
        <f t="shared" si="89"/>
        <v>30</v>
      </c>
    </row>
    <row r="607" spans="1:23" ht="43.2" x14ac:dyDescent="0.3">
      <c r="A607">
        <v>725</v>
      </c>
      <c r="B607" s="3" t="s">
        <v>726</v>
      </c>
      <c r="C607" s="3" t="s">
        <v>4835</v>
      </c>
      <c r="D607">
        <v>20000</v>
      </c>
      <c r="E607">
        <v>20070</v>
      </c>
      <c r="F607" t="s">
        <v>8219</v>
      </c>
      <c r="G607" t="s">
        <v>8224</v>
      </c>
      <c r="H607" t="s">
        <v>8246</v>
      </c>
      <c r="I607">
        <v>1450018912</v>
      </c>
      <c r="J607">
        <v>1447426912</v>
      </c>
      <c r="K607" t="b">
        <v>0</v>
      </c>
      <c r="L607">
        <v>140</v>
      </c>
      <c r="M607" t="b">
        <v>1</v>
      </c>
      <c r="N607" t="s">
        <v>8274</v>
      </c>
      <c r="O607" s="5">
        <f t="shared" si="81"/>
        <v>0.99651220727453915</v>
      </c>
      <c r="P607" s="7">
        <f t="shared" si="82"/>
        <v>143.35714285714286</v>
      </c>
      <c r="Q607" t="str">
        <f t="shared" si="83"/>
        <v>publishing</v>
      </c>
      <c r="R607" t="str">
        <f t="shared" si="84"/>
        <v>nonfiction</v>
      </c>
      <c r="S607" s="10">
        <f t="shared" si="85"/>
        <v>42351.376296296294</v>
      </c>
      <c r="T607" s="10">
        <f t="shared" si="86"/>
        <v>42321.376296296294</v>
      </c>
      <c r="U607">
        <f t="shared" si="87"/>
        <v>2015</v>
      </c>
      <c r="V607" s="11">
        <f t="shared" si="88"/>
        <v>42351.376296296294</v>
      </c>
      <c r="W607" s="15">
        <f t="shared" si="89"/>
        <v>30</v>
      </c>
    </row>
    <row r="608" spans="1:23" ht="43.2" x14ac:dyDescent="0.3">
      <c r="A608">
        <v>726</v>
      </c>
      <c r="B608" s="3" t="s">
        <v>727</v>
      </c>
      <c r="C608" s="3" t="s">
        <v>4836</v>
      </c>
      <c r="D608">
        <v>2500</v>
      </c>
      <c r="E608">
        <v>2535</v>
      </c>
      <c r="F608" t="s">
        <v>8219</v>
      </c>
      <c r="G608" t="s">
        <v>8224</v>
      </c>
      <c r="H608" t="s">
        <v>8246</v>
      </c>
      <c r="I608">
        <v>1365728487</v>
      </c>
      <c r="J608">
        <v>1363136487</v>
      </c>
      <c r="K608" t="b">
        <v>0</v>
      </c>
      <c r="L608">
        <v>35</v>
      </c>
      <c r="M608" t="b">
        <v>1</v>
      </c>
      <c r="N608" t="s">
        <v>8274</v>
      </c>
      <c r="O608" s="5">
        <f t="shared" si="81"/>
        <v>0.98619329388560162</v>
      </c>
      <c r="P608" s="7">
        <f t="shared" si="82"/>
        <v>72.428571428571431</v>
      </c>
      <c r="Q608" t="str">
        <f t="shared" si="83"/>
        <v>publishing</v>
      </c>
      <c r="R608" t="str">
        <f t="shared" si="84"/>
        <v>nonfiction</v>
      </c>
      <c r="S608" s="10">
        <f t="shared" si="85"/>
        <v>41375.792673611111</v>
      </c>
      <c r="T608" s="10">
        <f t="shared" si="86"/>
        <v>41345.792673611111</v>
      </c>
      <c r="U608">
        <f t="shared" si="87"/>
        <v>2013</v>
      </c>
      <c r="V608" s="11">
        <f t="shared" si="88"/>
        <v>41375.792673611111</v>
      </c>
      <c r="W608" s="15">
        <f t="shared" si="89"/>
        <v>30</v>
      </c>
    </row>
    <row r="609" spans="1:23" ht="57.6" x14ac:dyDescent="0.3">
      <c r="A609">
        <v>727</v>
      </c>
      <c r="B609" s="3" t="s">
        <v>728</v>
      </c>
      <c r="C609" s="3" t="s">
        <v>4837</v>
      </c>
      <c r="D609">
        <v>3500</v>
      </c>
      <c r="E609">
        <v>5443</v>
      </c>
      <c r="F609" t="s">
        <v>8219</v>
      </c>
      <c r="G609" t="s">
        <v>8224</v>
      </c>
      <c r="H609" t="s">
        <v>8246</v>
      </c>
      <c r="I609">
        <v>1358198400</v>
      </c>
      <c r="J609">
        <v>1354580949</v>
      </c>
      <c r="K609" t="b">
        <v>0</v>
      </c>
      <c r="L609">
        <v>149</v>
      </c>
      <c r="M609" t="b">
        <v>1</v>
      </c>
      <c r="N609" t="s">
        <v>8274</v>
      </c>
      <c r="O609" s="5">
        <f t="shared" si="81"/>
        <v>0.64302774205401436</v>
      </c>
      <c r="P609" s="7">
        <f t="shared" si="82"/>
        <v>36.530201342281877</v>
      </c>
      <c r="Q609" t="str">
        <f t="shared" si="83"/>
        <v>publishing</v>
      </c>
      <c r="R609" t="str">
        <f t="shared" si="84"/>
        <v>nonfiction</v>
      </c>
      <c r="S609" s="10">
        <f t="shared" si="85"/>
        <v>41288.638888888891</v>
      </c>
      <c r="T609" s="10">
        <f t="shared" si="86"/>
        <v>41246.770243055551</v>
      </c>
      <c r="U609">
        <f t="shared" si="87"/>
        <v>2013</v>
      </c>
      <c r="V609" s="11">
        <f t="shared" si="88"/>
        <v>41288.638888888891</v>
      </c>
      <c r="W609" s="15">
        <f t="shared" si="89"/>
        <v>41.868645833339542</v>
      </c>
    </row>
    <row r="610" spans="1:23" ht="43.2" x14ac:dyDescent="0.3">
      <c r="A610">
        <v>728</v>
      </c>
      <c r="B610" s="3" t="s">
        <v>729</v>
      </c>
      <c r="C610" s="3" t="s">
        <v>4838</v>
      </c>
      <c r="D610">
        <v>7500</v>
      </c>
      <c r="E610">
        <v>7917.45</v>
      </c>
      <c r="F610" t="s">
        <v>8219</v>
      </c>
      <c r="G610" t="s">
        <v>8224</v>
      </c>
      <c r="H610" t="s">
        <v>8246</v>
      </c>
      <c r="I610">
        <v>1313957157</v>
      </c>
      <c r="J610">
        <v>1310069157</v>
      </c>
      <c r="K610" t="b">
        <v>0</v>
      </c>
      <c r="L610">
        <v>130</v>
      </c>
      <c r="M610" t="b">
        <v>1</v>
      </c>
      <c r="N610" t="s">
        <v>8274</v>
      </c>
      <c r="O610" s="5">
        <f t="shared" si="81"/>
        <v>0.94727469071481352</v>
      </c>
      <c r="P610" s="7">
        <f t="shared" si="82"/>
        <v>60.903461538461535</v>
      </c>
      <c r="Q610" t="str">
        <f t="shared" si="83"/>
        <v>publishing</v>
      </c>
      <c r="R610" t="str">
        <f t="shared" si="84"/>
        <v>nonfiction</v>
      </c>
      <c r="S610" s="10">
        <f t="shared" si="85"/>
        <v>40776.587465277778</v>
      </c>
      <c r="T610" s="10">
        <f t="shared" si="86"/>
        <v>40731.587465277778</v>
      </c>
      <c r="U610">
        <f t="shared" si="87"/>
        <v>2011</v>
      </c>
      <c r="V610" s="11">
        <f t="shared" si="88"/>
        <v>40776.587465277778</v>
      </c>
      <c r="W610" s="15">
        <f t="shared" si="89"/>
        <v>45</v>
      </c>
    </row>
    <row r="611" spans="1:23" ht="43.2" x14ac:dyDescent="0.3">
      <c r="A611">
        <v>729</v>
      </c>
      <c r="B611" s="3" t="s">
        <v>730</v>
      </c>
      <c r="C611" s="3" t="s">
        <v>4839</v>
      </c>
      <c r="D611">
        <v>4000</v>
      </c>
      <c r="E611">
        <v>5226</v>
      </c>
      <c r="F611" t="s">
        <v>8219</v>
      </c>
      <c r="G611" t="s">
        <v>8224</v>
      </c>
      <c r="H611" t="s">
        <v>8246</v>
      </c>
      <c r="I611">
        <v>1348028861</v>
      </c>
      <c r="J611">
        <v>1342844861</v>
      </c>
      <c r="K611" t="b">
        <v>0</v>
      </c>
      <c r="L611">
        <v>120</v>
      </c>
      <c r="M611" t="b">
        <v>1</v>
      </c>
      <c r="N611" t="s">
        <v>8274</v>
      </c>
      <c r="O611" s="5">
        <f t="shared" si="81"/>
        <v>0.76540375047837739</v>
      </c>
      <c r="P611" s="7">
        <f t="shared" si="82"/>
        <v>43.55</v>
      </c>
      <c r="Q611" t="str">
        <f t="shared" si="83"/>
        <v>publishing</v>
      </c>
      <c r="R611" t="str">
        <f t="shared" si="84"/>
        <v>nonfiction</v>
      </c>
      <c r="S611" s="10">
        <f t="shared" si="85"/>
        <v>41170.935891203706</v>
      </c>
      <c r="T611" s="10">
        <f t="shared" si="86"/>
        <v>41110.935891203706</v>
      </c>
      <c r="U611">
        <f t="shared" si="87"/>
        <v>2012</v>
      </c>
      <c r="V611" s="11">
        <f t="shared" si="88"/>
        <v>41170.935891203706</v>
      </c>
      <c r="W611" s="15">
        <f t="shared" si="89"/>
        <v>60</v>
      </c>
    </row>
    <row r="612" spans="1:23" ht="28.8" x14ac:dyDescent="0.3">
      <c r="A612">
        <v>730</v>
      </c>
      <c r="B612" s="3" t="s">
        <v>731</v>
      </c>
      <c r="C612" s="3" t="s">
        <v>4840</v>
      </c>
      <c r="D612">
        <v>20000</v>
      </c>
      <c r="E612">
        <v>26438</v>
      </c>
      <c r="F612" t="s">
        <v>8219</v>
      </c>
      <c r="G612" t="s">
        <v>8224</v>
      </c>
      <c r="H612" t="s">
        <v>8246</v>
      </c>
      <c r="I612">
        <v>1323280391</v>
      </c>
      <c r="J612">
        <v>1320688391</v>
      </c>
      <c r="K612" t="b">
        <v>0</v>
      </c>
      <c r="L612">
        <v>265</v>
      </c>
      <c r="M612" t="b">
        <v>1</v>
      </c>
      <c r="N612" t="s">
        <v>8274</v>
      </c>
      <c r="O612" s="5">
        <f t="shared" si="81"/>
        <v>0.7564868749527196</v>
      </c>
      <c r="P612" s="7">
        <f t="shared" si="82"/>
        <v>99.766037735849054</v>
      </c>
      <c r="Q612" t="str">
        <f t="shared" si="83"/>
        <v>publishing</v>
      </c>
      <c r="R612" t="str">
        <f t="shared" si="84"/>
        <v>nonfiction</v>
      </c>
      <c r="S612" s="10">
        <f t="shared" si="85"/>
        <v>40884.495266203703</v>
      </c>
      <c r="T612" s="10">
        <f t="shared" si="86"/>
        <v>40854.495266203703</v>
      </c>
      <c r="U612">
        <f t="shared" si="87"/>
        <v>2011</v>
      </c>
      <c r="V612" s="11">
        <f t="shared" si="88"/>
        <v>40884.495266203703</v>
      </c>
      <c r="W612" s="15">
        <f t="shared" si="89"/>
        <v>30</v>
      </c>
    </row>
    <row r="613" spans="1:23" ht="43.2" x14ac:dyDescent="0.3">
      <c r="A613">
        <v>731</v>
      </c>
      <c r="B613" s="3" t="s">
        <v>732</v>
      </c>
      <c r="C613" s="3" t="s">
        <v>4841</v>
      </c>
      <c r="D613">
        <v>5000</v>
      </c>
      <c r="E613">
        <v>6300</v>
      </c>
      <c r="F613" t="s">
        <v>8219</v>
      </c>
      <c r="G613" t="s">
        <v>8224</v>
      </c>
      <c r="H613" t="s">
        <v>8246</v>
      </c>
      <c r="I613">
        <v>1327212000</v>
      </c>
      <c r="J613">
        <v>1322852747</v>
      </c>
      <c r="K613" t="b">
        <v>0</v>
      </c>
      <c r="L613">
        <v>71</v>
      </c>
      <c r="M613" t="b">
        <v>1</v>
      </c>
      <c r="N613" t="s">
        <v>8274</v>
      </c>
      <c r="O613" s="5">
        <f t="shared" si="81"/>
        <v>0.79365079365079361</v>
      </c>
      <c r="P613" s="7">
        <f t="shared" si="82"/>
        <v>88.732394366197184</v>
      </c>
      <c r="Q613" t="str">
        <f t="shared" si="83"/>
        <v>publishing</v>
      </c>
      <c r="R613" t="str">
        <f t="shared" si="84"/>
        <v>nonfiction</v>
      </c>
      <c r="S613" s="10">
        <f t="shared" si="85"/>
        <v>40930</v>
      </c>
      <c r="T613" s="10">
        <f t="shared" si="86"/>
        <v>40879.545682870368</v>
      </c>
      <c r="U613">
        <f t="shared" si="87"/>
        <v>2012</v>
      </c>
      <c r="V613" s="11">
        <f t="shared" si="88"/>
        <v>40930</v>
      </c>
      <c r="W613" s="15">
        <f t="shared" si="89"/>
        <v>50.454317129631818</v>
      </c>
    </row>
    <row r="614" spans="1:23" ht="43.2" x14ac:dyDescent="0.3">
      <c r="A614">
        <v>732</v>
      </c>
      <c r="B614" s="3" t="s">
        <v>733</v>
      </c>
      <c r="C614" s="3" t="s">
        <v>4842</v>
      </c>
      <c r="D614">
        <v>40</v>
      </c>
      <c r="E614">
        <v>64</v>
      </c>
      <c r="F614" t="s">
        <v>8219</v>
      </c>
      <c r="G614" t="s">
        <v>8225</v>
      </c>
      <c r="H614" t="s">
        <v>8247</v>
      </c>
      <c r="I614">
        <v>1380449461</v>
      </c>
      <c r="J614">
        <v>1375265461</v>
      </c>
      <c r="K614" t="b">
        <v>0</v>
      </c>
      <c r="L614">
        <v>13</v>
      </c>
      <c r="M614" t="b">
        <v>1</v>
      </c>
      <c r="N614" t="s">
        <v>8274</v>
      </c>
      <c r="O614" s="5">
        <f t="shared" si="81"/>
        <v>0.625</v>
      </c>
      <c r="P614" s="7">
        <f t="shared" si="82"/>
        <v>4.9230769230769234</v>
      </c>
      <c r="Q614" t="str">
        <f t="shared" si="83"/>
        <v>publishing</v>
      </c>
      <c r="R614" t="str">
        <f t="shared" si="84"/>
        <v>nonfiction</v>
      </c>
      <c r="S614" s="10">
        <f t="shared" si="85"/>
        <v>41546.174317129626</v>
      </c>
      <c r="T614" s="10">
        <f t="shared" si="86"/>
        <v>41486.174317129626</v>
      </c>
      <c r="U614">
        <f t="shared" si="87"/>
        <v>2013</v>
      </c>
      <c r="V614" s="11">
        <f t="shared" si="88"/>
        <v>41546.174317129626</v>
      </c>
      <c r="W614" s="15">
        <f t="shared" si="89"/>
        <v>60</v>
      </c>
    </row>
    <row r="615" spans="1:23" ht="57.6" x14ac:dyDescent="0.3">
      <c r="A615">
        <v>733</v>
      </c>
      <c r="B615" s="3" t="s">
        <v>734</v>
      </c>
      <c r="C615" s="3" t="s">
        <v>4843</v>
      </c>
      <c r="D615">
        <v>2500</v>
      </c>
      <c r="E615">
        <v>3012</v>
      </c>
      <c r="F615" t="s">
        <v>8219</v>
      </c>
      <c r="G615" t="s">
        <v>8225</v>
      </c>
      <c r="H615" t="s">
        <v>8247</v>
      </c>
      <c r="I615">
        <v>1387533892</v>
      </c>
      <c r="J615">
        <v>1384941892</v>
      </c>
      <c r="K615" t="b">
        <v>0</v>
      </c>
      <c r="L615">
        <v>169</v>
      </c>
      <c r="M615" t="b">
        <v>1</v>
      </c>
      <c r="N615" t="s">
        <v>8274</v>
      </c>
      <c r="O615" s="5">
        <f t="shared" si="81"/>
        <v>0.83001328021248344</v>
      </c>
      <c r="P615" s="7">
        <f t="shared" si="82"/>
        <v>17.822485207100591</v>
      </c>
      <c r="Q615" t="str">
        <f t="shared" si="83"/>
        <v>publishing</v>
      </c>
      <c r="R615" t="str">
        <f t="shared" si="84"/>
        <v>nonfiction</v>
      </c>
      <c r="S615" s="10">
        <f t="shared" si="85"/>
        <v>41628.170046296298</v>
      </c>
      <c r="T615" s="10">
        <f t="shared" si="86"/>
        <v>41598.170046296298</v>
      </c>
      <c r="U615">
        <f t="shared" si="87"/>
        <v>2013</v>
      </c>
      <c r="V615" s="11">
        <f t="shared" si="88"/>
        <v>41628.170046296298</v>
      </c>
      <c r="W615" s="15">
        <f t="shared" si="89"/>
        <v>30</v>
      </c>
    </row>
    <row r="616" spans="1:23" ht="43.2" x14ac:dyDescent="0.3">
      <c r="A616">
        <v>734</v>
      </c>
      <c r="B616" s="3" t="s">
        <v>735</v>
      </c>
      <c r="C616" s="3" t="s">
        <v>4844</v>
      </c>
      <c r="D616">
        <v>8500</v>
      </c>
      <c r="E616">
        <v>10670</v>
      </c>
      <c r="F616" t="s">
        <v>8219</v>
      </c>
      <c r="G616" t="s">
        <v>8229</v>
      </c>
      <c r="H616" t="s">
        <v>8251</v>
      </c>
      <c r="I616">
        <v>1431147600</v>
      </c>
      <c r="J616">
        <v>1428465420</v>
      </c>
      <c r="K616" t="b">
        <v>0</v>
      </c>
      <c r="L616">
        <v>57</v>
      </c>
      <c r="M616" t="b">
        <v>1</v>
      </c>
      <c r="N616" t="s">
        <v>8274</v>
      </c>
      <c r="O616" s="5">
        <f t="shared" si="81"/>
        <v>0.79662605435801315</v>
      </c>
      <c r="P616" s="7">
        <f t="shared" si="82"/>
        <v>187.19298245614036</v>
      </c>
      <c r="Q616" t="str">
        <f t="shared" si="83"/>
        <v>publishing</v>
      </c>
      <c r="R616" t="str">
        <f t="shared" si="84"/>
        <v>nonfiction</v>
      </c>
      <c r="S616" s="10">
        <f t="shared" si="85"/>
        <v>42132.958333333328</v>
      </c>
      <c r="T616" s="10">
        <f t="shared" si="86"/>
        <v>42101.914583333331</v>
      </c>
      <c r="U616">
        <f t="shared" si="87"/>
        <v>2015</v>
      </c>
      <c r="V616" s="11">
        <f t="shared" si="88"/>
        <v>42132.958333333328</v>
      </c>
      <c r="W616" s="15">
        <f t="shared" si="89"/>
        <v>31.04374999999709</v>
      </c>
    </row>
    <row r="617" spans="1:23" ht="43.2" x14ac:dyDescent="0.3">
      <c r="A617">
        <v>735</v>
      </c>
      <c r="B617" s="3" t="s">
        <v>736</v>
      </c>
      <c r="C617" s="3" t="s">
        <v>4845</v>
      </c>
      <c r="D617">
        <v>47000</v>
      </c>
      <c r="E617">
        <v>53771</v>
      </c>
      <c r="F617" t="s">
        <v>8219</v>
      </c>
      <c r="G617" t="s">
        <v>8224</v>
      </c>
      <c r="H617" t="s">
        <v>8246</v>
      </c>
      <c r="I617">
        <v>1417653540</v>
      </c>
      <c r="J617">
        <v>1414975346</v>
      </c>
      <c r="K617" t="b">
        <v>0</v>
      </c>
      <c r="L617">
        <v>229</v>
      </c>
      <c r="M617" t="b">
        <v>1</v>
      </c>
      <c r="N617" t="s">
        <v>8274</v>
      </c>
      <c r="O617" s="5">
        <f t="shared" si="81"/>
        <v>0.87407710475907086</v>
      </c>
      <c r="P617" s="7">
        <f t="shared" si="82"/>
        <v>234.80786026200875</v>
      </c>
      <c r="Q617" t="str">
        <f t="shared" si="83"/>
        <v>publishing</v>
      </c>
      <c r="R617" t="str">
        <f t="shared" si="84"/>
        <v>nonfiction</v>
      </c>
      <c r="S617" s="10">
        <f t="shared" si="85"/>
        <v>41976.777083333334</v>
      </c>
      <c r="T617" s="10">
        <f t="shared" si="86"/>
        <v>41945.779467592591</v>
      </c>
      <c r="U617">
        <f t="shared" si="87"/>
        <v>2014</v>
      </c>
      <c r="V617" s="11">
        <f t="shared" si="88"/>
        <v>41976.777083333334</v>
      </c>
      <c r="W617" s="15">
        <f t="shared" si="89"/>
        <v>30.99761574074364</v>
      </c>
    </row>
    <row r="618" spans="1:23" ht="43.2" x14ac:dyDescent="0.3">
      <c r="A618">
        <v>736</v>
      </c>
      <c r="B618" s="3" t="s">
        <v>737</v>
      </c>
      <c r="C618" s="3" t="s">
        <v>4846</v>
      </c>
      <c r="D618">
        <v>3600</v>
      </c>
      <c r="E618">
        <v>11345</v>
      </c>
      <c r="F618" t="s">
        <v>8219</v>
      </c>
      <c r="G618" t="s">
        <v>8224</v>
      </c>
      <c r="H618" t="s">
        <v>8246</v>
      </c>
      <c r="I618">
        <v>1385009940</v>
      </c>
      <c r="J618">
        <v>1383327440</v>
      </c>
      <c r="K618" t="b">
        <v>0</v>
      </c>
      <c r="L618">
        <v>108</v>
      </c>
      <c r="M618" t="b">
        <v>1</v>
      </c>
      <c r="N618" t="s">
        <v>8274</v>
      </c>
      <c r="O618" s="5">
        <f t="shared" si="81"/>
        <v>0.31732040546496254</v>
      </c>
      <c r="P618" s="7">
        <f t="shared" si="82"/>
        <v>105.04629629629629</v>
      </c>
      <c r="Q618" t="str">
        <f t="shared" si="83"/>
        <v>publishing</v>
      </c>
      <c r="R618" t="str">
        <f t="shared" si="84"/>
        <v>nonfiction</v>
      </c>
      <c r="S618" s="10">
        <f t="shared" si="85"/>
        <v>41598.957638888889</v>
      </c>
      <c r="T618" s="10">
        <f t="shared" si="86"/>
        <v>41579.484259259261</v>
      </c>
      <c r="U618">
        <f t="shared" si="87"/>
        <v>2013</v>
      </c>
      <c r="V618" s="11">
        <f t="shared" si="88"/>
        <v>41598.957638888889</v>
      </c>
      <c r="W618" s="15">
        <f t="shared" si="89"/>
        <v>19.473379629627743</v>
      </c>
    </row>
    <row r="619" spans="1:23" ht="43.2" x14ac:dyDescent="0.3">
      <c r="A619">
        <v>737</v>
      </c>
      <c r="B619" s="3" t="s">
        <v>738</v>
      </c>
      <c r="C619" s="3" t="s">
        <v>4847</v>
      </c>
      <c r="D619">
        <v>5000</v>
      </c>
      <c r="E619">
        <v>6120</v>
      </c>
      <c r="F619" t="s">
        <v>8219</v>
      </c>
      <c r="G619" t="s">
        <v>8224</v>
      </c>
      <c r="H619" t="s">
        <v>8246</v>
      </c>
      <c r="I619">
        <v>1392408000</v>
      </c>
      <c r="J619">
        <v>1390890987</v>
      </c>
      <c r="K619" t="b">
        <v>0</v>
      </c>
      <c r="L619">
        <v>108</v>
      </c>
      <c r="M619" t="b">
        <v>1</v>
      </c>
      <c r="N619" t="s">
        <v>8274</v>
      </c>
      <c r="O619" s="5">
        <f t="shared" si="81"/>
        <v>0.81699346405228757</v>
      </c>
      <c r="P619" s="7">
        <f t="shared" si="82"/>
        <v>56.666666666666664</v>
      </c>
      <c r="Q619" t="str">
        <f t="shared" si="83"/>
        <v>publishing</v>
      </c>
      <c r="R619" t="str">
        <f t="shared" si="84"/>
        <v>nonfiction</v>
      </c>
      <c r="S619" s="10">
        <f t="shared" si="85"/>
        <v>41684.583333333336</v>
      </c>
      <c r="T619" s="10">
        <f t="shared" si="86"/>
        <v>41667.025312500002</v>
      </c>
      <c r="U619">
        <f t="shared" si="87"/>
        <v>2014</v>
      </c>
      <c r="V619" s="11">
        <f t="shared" si="88"/>
        <v>41684.583333333336</v>
      </c>
      <c r="W619" s="15">
        <f t="shared" si="89"/>
        <v>17.558020833334012</v>
      </c>
    </row>
    <row r="620" spans="1:23" ht="28.8" x14ac:dyDescent="0.3">
      <c r="A620">
        <v>738</v>
      </c>
      <c r="B620" s="3" t="s">
        <v>739</v>
      </c>
      <c r="C620" s="3" t="s">
        <v>4848</v>
      </c>
      <c r="D620">
        <v>1500</v>
      </c>
      <c r="E620">
        <v>1601</v>
      </c>
      <c r="F620" t="s">
        <v>8219</v>
      </c>
      <c r="G620" t="s">
        <v>8224</v>
      </c>
      <c r="H620" t="s">
        <v>8246</v>
      </c>
      <c r="I620">
        <v>1417409940</v>
      </c>
      <c r="J620">
        <v>1414765794</v>
      </c>
      <c r="K620" t="b">
        <v>0</v>
      </c>
      <c r="L620">
        <v>41</v>
      </c>
      <c r="M620" t="b">
        <v>1</v>
      </c>
      <c r="N620" t="s">
        <v>8274</v>
      </c>
      <c r="O620" s="5">
        <f t="shared" si="81"/>
        <v>0.93691442848219864</v>
      </c>
      <c r="P620" s="7">
        <f t="shared" si="82"/>
        <v>39.048780487804876</v>
      </c>
      <c r="Q620" t="str">
        <f t="shared" si="83"/>
        <v>publishing</v>
      </c>
      <c r="R620" t="str">
        <f t="shared" si="84"/>
        <v>nonfiction</v>
      </c>
      <c r="S620" s="10">
        <f t="shared" si="85"/>
        <v>41973.957638888889</v>
      </c>
      <c r="T620" s="10">
        <f t="shared" si="86"/>
        <v>41943.354097222218</v>
      </c>
      <c r="U620">
        <f t="shared" si="87"/>
        <v>2014</v>
      </c>
      <c r="V620" s="11">
        <f t="shared" si="88"/>
        <v>41973.957638888889</v>
      </c>
      <c r="W620" s="15">
        <f t="shared" si="89"/>
        <v>30.603541666670935</v>
      </c>
    </row>
    <row r="621" spans="1:23" ht="43.2" x14ac:dyDescent="0.3">
      <c r="A621">
        <v>739</v>
      </c>
      <c r="B621" s="3" t="s">
        <v>740</v>
      </c>
      <c r="C621" s="3" t="s">
        <v>4849</v>
      </c>
      <c r="D621">
        <v>6000</v>
      </c>
      <c r="E621">
        <v>9500</v>
      </c>
      <c r="F621" t="s">
        <v>8219</v>
      </c>
      <c r="G621" t="s">
        <v>8224</v>
      </c>
      <c r="H621" t="s">
        <v>8246</v>
      </c>
      <c r="I621">
        <v>1407758629</v>
      </c>
      <c r="J621">
        <v>1404907429</v>
      </c>
      <c r="K621" t="b">
        <v>0</v>
      </c>
      <c r="L621">
        <v>139</v>
      </c>
      <c r="M621" t="b">
        <v>1</v>
      </c>
      <c r="N621" t="s">
        <v>8274</v>
      </c>
      <c r="O621" s="5">
        <f t="shared" si="81"/>
        <v>0.63157894736842102</v>
      </c>
      <c r="P621" s="7">
        <f t="shared" si="82"/>
        <v>68.345323741007192</v>
      </c>
      <c r="Q621" t="str">
        <f t="shared" si="83"/>
        <v>publishing</v>
      </c>
      <c r="R621" t="str">
        <f t="shared" si="84"/>
        <v>nonfiction</v>
      </c>
      <c r="S621" s="10">
        <f t="shared" si="85"/>
        <v>41862.252650462964</v>
      </c>
      <c r="T621" s="10">
        <f t="shared" si="86"/>
        <v>41829.252650462964</v>
      </c>
      <c r="U621">
        <f t="shared" si="87"/>
        <v>2014</v>
      </c>
      <c r="V621" s="11">
        <f t="shared" si="88"/>
        <v>41862.252650462964</v>
      </c>
      <c r="W621" s="15">
        <f t="shared" si="89"/>
        <v>33</v>
      </c>
    </row>
    <row r="622" spans="1:23" ht="57.6" x14ac:dyDescent="0.3">
      <c r="A622">
        <v>740</v>
      </c>
      <c r="B622" s="3" t="s">
        <v>741</v>
      </c>
      <c r="C622" s="3" t="s">
        <v>4850</v>
      </c>
      <c r="D622">
        <v>3000</v>
      </c>
      <c r="E622">
        <v>3222</v>
      </c>
      <c r="F622" t="s">
        <v>8219</v>
      </c>
      <c r="G622" t="s">
        <v>8224</v>
      </c>
      <c r="H622" t="s">
        <v>8246</v>
      </c>
      <c r="I622">
        <v>1434857482</v>
      </c>
      <c r="J622">
        <v>1433647882</v>
      </c>
      <c r="K622" t="b">
        <v>0</v>
      </c>
      <c r="L622">
        <v>19</v>
      </c>
      <c r="M622" t="b">
        <v>1</v>
      </c>
      <c r="N622" t="s">
        <v>8274</v>
      </c>
      <c r="O622" s="5">
        <f t="shared" si="81"/>
        <v>0.93109869646182497</v>
      </c>
      <c r="P622" s="7">
        <f t="shared" si="82"/>
        <v>169.57894736842104</v>
      </c>
      <c r="Q622" t="str">
        <f t="shared" si="83"/>
        <v>publishing</v>
      </c>
      <c r="R622" t="str">
        <f t="shared" si="84"/>
        <v>nonfiction</v>
      </c>
      <c r="S622" s="10">
        <f t="shared" si="85"/>
        <v>42175.896782407406</v>
      </c>
      <c r="T622" s="10">
        <f t="shared" si="86"/>
        <v>42161.896782407406</v>
      </c>
      <c r="U622">
        <f t="shared" si="87"/>
        <v>2015</v>
      </c>
      <c r="V622" s="11">
        <f t="shared" si="88"/>
        <v>42175.896782407406</v>
      </c>
      <c r="W622" s="15">
        <f t="shared" si="89"/>
        <v>14</v>
      </c>
    </row>
    <row r="623" spans="1:23" ht="28.8" x14ac:dyDescent="0.3">
      <c r="A623">
        <v>741</v>
      </c>
      <c r="B623" s="3" t="s">
        <v>742</v>
      </c>
      <c r="C623" s="3" t="s">
        <v>4851</v>
      </c>
      <c r="D623">
        <v>13000</v>
      </c>
      <c r="E623">
        <v>13293.8</v>
      </c>
      <c r="F623" t="s">
        <v>8219</v>
      </c>
      <c r="G623" t="s">
        <v>8224</v>
      </c>
      <c r="H623" t="s">
        <v>8246</v>
      </c>
      <c r="I623">
        <v>1370964806</v>
      </c>
      <c r="J623">
        <v>1367940806</v>
      </c>
      <c r="K623" t="b">
        <v>0</v>
      </c>
      <c r="L623">
        <v>94</v>
      </c>
      <c r="M623" t="b">
        <v>1</v>
      </c>
      <c r="N623" t="s">
        <v>8274</v>
      </c>
      <c r="O623" s="5">
        <f t="shared" si="81"/>
        <v>0.97789947193428517</v>
      </c>
      <c r="P623" s="7">
        <f t="shared" si="82"/>
        <v>141.42340425531913</v>
      </c>
      <c r="Q623" t="str">
        <f t="shared" si="83"/>
        <v>publishing</v>
      </c>
      <c r="R623" t="str">
        <f t="shared" si="84"/>
        <v>nonfiction</v>
      </c>
      <c r="S623" s="10">
        <f t="shared" si="85"/>
        <v>41436.398217592592</v>
      </c>
      <c r="T623" s="10">
        <f t="shared" si="86"/>
        <v>41401.398217592592</v>
      </c>
      <c r="U623">
        <f t="shared" si="87"/>
        <v>2013</v>
      </c>
      <c r="V623" s="11">
        <f t="shared" si="88"/>
        <v>41436.398217592592</v>
      </c>
      <c r="W623" s="15">
        <f t="shared" si="89"/>
        <v>35</v>
      </c>
    </row>
    <row r="624" spans="1:23" ht="57.6" x14ac:dyDescent="0.3">
      <c r="A624">
        <v>742</v>
      </c>
      <c r="B624" s="3" t="s">
        <v>743</v>
      </c>
      <c r="C624" s="3" t="s">
        <v>4852</v>
      </c>
      <c r="D624">
        <v>1400</v>
      </c>
      <c r="E624">
        <v>1550</v>
      </c>
      <c r="F624" t="s">
        <v>8219</v>
      </c>
      <c r="G624" t="s">
        <v>8224</v>
      </c>
      <c r="H624" t="s">
        <v>8246</v>
      </c>
      <c r="I624">
        <v>1395435712</v>
      </c>
      <c r="J624">
        <v>1392847312</v>
      </c>
      <c r="K624" t="b">
        <v>0</v>
      </c>
      <c r="L624">
        <v>23</v>
      </c>
      <c r="M624" t="b">
        <v>1</v>
      </c>
      <c r="N624" t="s">
        <v>8274</v>
      </c>
      <c r="O624" s="5">
        <f t="shared" si="81"/>
        <v>0.90322580645161288</v>
      </c>
      <c r="P624" s="7">
        <f t="shared" si="82"/>
        <v>67.391304347826093</v>
      </c>
      <c r="Q624" t="str">
        <f t="shared" si="83"/>
        <v>publishing</v>
      </c>
      <c r="R624" t="str">
        <f t="shared" si="84"/>
        <v>nonfiction</v>
      </c>
      <c r="S624" s="10">
        <f t="shared" si="85"/>
        <v>41719.626296296294</v>
      </c>
      <c r="T624" s="10">
        <f t="shared" si="86"/>
        <v>41689.667962962965</v>
      </c>
      <c r="U624">
        <f t="shared" si="87"/>
        <v>2014</v>
      </c>
      <c r="V624" s="11">
        <f t="shared" si="88"/>
        <v>41719.626296296294</v>
      </c>
      <c r="W624" s="15">
        <f t="shared" si="89"/>
        <v>29.958333333328483</v>
      </c>
    </row>
    <row r="625" spans="1:23" ht="43.2" x14ac:dyDescent="0.3">
      <c r="A625">
        <v>743</v>
      </c>
      <c r="B625" s="3" t="s">
        <v>744</v>
      </c>
      <c r="C625" s="3" t="s">
        <v>4853</v>
      </c>
      <c r="D625">
        <v>550</v>
      </c>
      <c r="E625">
        <v>814</v>
      </c>
      <c r="F625" t="s">
        <v>8219</v>
      </c>
      <c r="G625" t="s">
        <v>8224</v>
      </c>
      <c r="H625" t="s">
        <v>8246</v>
      </c>
      <c r="I625">
        <v>1334610000</v>
      </c>
      <c r="J625">
        <v>1332435685</v>
      </c>
      <c r="K625" t="b">
        <v>0</v>
      </c>
      <c r="L625">
        <v>15</v>
      </c>
      <c r="M625" t="b">
        <v>1</v>
      </c>
      <c r="N625" t="s">
        <v>8274</v>
      </c>
      <c r="O625" s="5">
        <f t="shared" si="81"/>
        <v>0.67567567567567566</v>
      </c>
      <c r="P625" s="7">
        <f t="shared" si="82"/>
        <v>54.266666666666666</v>
      </c>
      <c r="Q625" t="str">
        <f t="shared" si="83"/>
        <v>publishing</v>
      </c>
      <c r="R625" t="str">
        <f t="shared" si="84"/>
        <v>nonfiction</v>
      </c>
      <c r="S625" s="10">
        <f t="shared" si="85"/>
        <v>41015.625</v>
      </c>
      <c r="T625" s="10">
        <f t="shared" si="86"/>
        <v>40990.459317129629</v>
      </c>
      <c r="U625">
        <f t="shared" si="87"/>
        <v>2012</v>
      </c>
      <c r="V625" s="11">
        <f t="shared" si="88"/>
        <v>41015.625</v>
      </c>
      <c r="W625" s="15">
        <f t="shared" si="89"/>
        <v>25.165682870370802</v>
      </c>
    </row>
    <row r="626" spans="1:23" ht="43.2" x14ac:dyDescent="0.3">
      <c r="A626">
        <v>744</v>
      </c>
      <c r="B626" s="3" t="s">
        <v>745</v>
      </c>
      <c r="C626" s="3" t="s">
        <v>4854</v>
      </c>
      <c r="D626">
        <v>5000</v>
      </c>
      <c r="E626">
        <v>5116</v>
      </c>
      <c r="F626" t="s">
        <v>8219</v>
      </c>
      <c r="G626" t="s">
        <v>8224</v>
      </c>
      <c r="H626" t="s">
        <v>8246</v>
      </c>
      <c r="I626">
        <v>1355439503</v>
      </c>
      <c r="J626">
        <v>1352847503</v>
      </c>
      <c r="K626" t="b">
        <v>0</v>
      </c>
      <c r="L626">
        <v>62</v>
      </c>
      <c r="M626" t="b">
        <v>1</v>
      </c>
      <c r="N626" t="s">
        <v>8274</v>
      </c>
      <c r="O626" s="5">
        <f t="shared" si="81"/>
        <v>0.97732603596559808</v>
      </c>
      <c r="P626" s="7">
        <f t="shared" si="82"/>
        <v>82.516129032258064</v>
      </c>
      <c r="Q626" t="str">
        <f t="shared" si="83"/>
        <v>publishing</v>
      </c>
      <c r="R626" t="str">
        <f t="shared" si="84"/>
        <v>nonfiction</v>
      </c>
      <c r="S626" s="10">
        <f t="shared" si="85"/>
        <v>41256.70721064815</v>
      </c>
      <c r="T626" s="10">
        <f t="shared" si="86"/>
        <v>41226.70721064815</v>
      </c>
      <c r="U626">
        <f t="shared" si="87"/>
        <v>2012</v>
      </c>
      <c r="V626" s="11">
        <f t="shared" si="88"/>
        <v>41256.70721064815</v>
      </c>
      <c r="W626" s="15">
        <f t="shared" si="89"/>
        <v>30</v>
      </c>
    </row>
    <row r="627" spans="1:23" ht="43.2" x14ac:dyDescent="0.3">
      <c r="A627">
        <v>745</v>
      </c>
      <c r="B627" s="3" t="s">
        <v>746</v>
      </c>
      <c r="C627" s="3" t="s">
        <v>4855</v>
      </c>
      <c r="D627">
        <v>2220</v>
      </c>
      <c r="E627">
        <v>3976</v>
      </c>
      <c r="F627" t="s">
        <v>8219</v>
      </c>
      <c r="G627" t="s">
        <v>8224</v>
      </c>
      <c r="H627" t="s">
        <v>8246</v>
      </c>
      <c r="I627">
        <v>1367588645</v>
      </c>
      <c r="J627">
        <v>1364996645</v>
      </c>
      <c r="K627" t="b">
        <v>0</v>
      </c>
      <c r="L627">
        <v>74</v>
      </c>
      <c r="M627" t="b">
        <v>1</v>
      </c>
      <c r="N627" t="s">
        <v>8274</v>
      </c>
      <c r="O627" s="5">
        <f t="shared" si="81"/>
        <v>0.55835010060362178</v>
      </c>
      <c r="P627" s="7">
        <f t="shared" si="82"/>
        <v>53.729729729729726</v>
      </c>
      <c r="Q627" t="str">
        <f t="shared" si="83"/>
        <v>publishing</v>
      </c>
      <c r="R627" t="str">
        <f t="shared" si="84"/>
        <v>nonfiction</v>
      </c>
      <c r="S627" s="10">
        <f t="shared" si="85"/>
        <v>41397.322280092594</v>
      </c>
      <c r="T627" s="10">
        <f t="shared" si="86"/>
        <v>41367.322280092594</v>
      </c>
      <c r="U627">
        <f t="shared" si="87"/>
        <v>2013</v>
      </c>
      <c r="V627" s="11">
        <f t="shared" si="88"/>
        <v>41397.322280092594</v>
      </c>
      <c r="W627" s="15">
        <f t="shared" si="89"/>
        <v>30</v>
      </c>
    </row>
    <row r="628" spans="1:23" ht="28.8" x14ac:dyDescent="0.3">
      <c r="A628">
        <v>746</v>
      </c>
      <c r="B628" s="3" t="s">
        <v>747</v>
      </c>
      <c r="C628" s="3" t="s">
        <v>4856</v>
      </c>
      <c r="D628">
        <v>2987</v>
      </c>
      <c r="E628">
        <v>3318</v>
      </c>
      <c r="F628" t="s">
        <v>8219</v>
      </c>
      <c r="G628" t="s">
        <v>8224</v>
      </c>
      <c r="H628" t="s">
        <v>8246</v>
      </c>
      <c r="I628">
        <v>1348372740</v>
      </c>
      <c r="J628">
        <v>1346806909</v>
      </c>
      <c r="K628" t="b">
        <v>0</v>
      </c>
      <c r="L628">
        <v>97</v>
      </c>
      <c r="M628" t="b">
        <v>1</v>
      </c>
      <c r="N628" t="s">
        <v>8274</v>
      </c>
      <c r="O628" s="5">
        <f t="shared" si="81"/>
        <v>0.90024110910186861</v>
      </c>
      <c r="P628" s="7">
        <f t="shared" si="82"/>
        <v>34.206185567010309</v>
      </c>
      <c r="Q628" t="str">
        <f t="shared" si="83"/>
        <v>publishing</v>
      </c>
      <c r="R628" t="str">
        <f t="shared" si="84"/>
        <v>nonfiction</v>
      </c>
      <c r="S628" s="10">
        <f t="shared" si="85"/>
        <v>41174.915972222225</v>
      </c>
      <c r="T628" s="10">
        <f t="shared" si="86"/>
        <v>41156.792928240742</v>
      </c>
      <c r="U628">
        <f t="shared" si="87"/>
        <v>2012</v>
      </c>
      <c r="V628" s="11">
        <f t="shared" si="88"/>
        <v>41174.915972222225</v>
      </c>
      <c r="W628" s="15">
        <f t="shared" si="89"/>
        <v>18.123043981482624</v>
      </c>
    </row>
    <row r="629" spans="1:23" ht="43.2" x14ac:dyDescent="0.3">
      <c r="A629">
        <v>747</v>
      </c>
      <c r="B629" s="3" t="s">
        <v>748</v>
      </c>
      <c r="C629" s="3" t="s">
        <v>4857</v>
      </c>
      <c r="D629">
        <v>7000</v>
      </c>
      <c r="E629">
        <v>7003</v>
      </c>
      <c r="F629" t="s">
        <v>8219</v>
      </c>
      <c r="G629" t="s">
        <v>8233</v>
      </c>
      <c r="H629" t="s">
        <v>8249</v>
      </c>
      <c r="I629">
        <v>1421319240</v>
      </c>
      <c r="J629">
        <v>1418649019</v>
      </c>
      <c r="K629" t="b">
        <v>0</v>
      </c>
      <c r="L629">
        <v>55</v>
      </c>
      <c r="M629" t="b">
        <v>1</v>
      </c>
      <c r="N629" t="s">
        <v>8274</v>
      </c>
      <c r="O629" s="5">
        <f t="shared" si="81"/>
        <v>0.99957161216621448</v>
      </c>
      <c r="P629" s="7">
        <f t="shared" si="82"/>
        <v>127.32727272727273</v>
      </c>
      <c r="Q629" t="str">
        <f t="shared" si="83"/>
        <v>publishing</v>
      </c>
      <c r="R629" t="str">
        <f t="shared" si="84"/>
        <v>nonfiction</v>
      </c>
      <c r="S629" s="10">
        <f t="shared" si="85"/>
        <v>42019.204166666663</v>
      </c>
      <c r="T629" s="10">
        <f t="shared" si="86"/>
        <v>41988.298831018517</v>
      </c>
      <c r="U629">
        <f t="shared" si="87"/>
        <v>2015</v>
      </c>
      <c r="V629" s="11">
        <f t="shared" si="88"/>
        <v>42019.204166666663</v>
      </c>
      <c r="W629" s="15">
        <f t="shared" si="89"/>
        <v>30.90533564814541</v>
      </c>
    </row>
    <row r="630" spans="1:23" ht="43.2" x14ac:dyDescent="0.3">
      <c r="A630">
        <v>748</v>
      </c>
      <c r="B630" s="3" t="s">
        <v>749</v>
      </c>
      <c r="C630" s="3" t="s">
        <v>4858</v>
      </c>
      <c r="D630">
        <v>2000</v>
      </c>
      <c r="E630">
        <v>2005</v>
      </c>
      <c r="F630" t="s">
        <v>8219</v>
      </c>
      <c r="G630" t="s">
        <v>8224</v>
      </c>
      <c r="H630" t="s">
        <v>8246</v>
      </c>
      <c r="I630">
        <v>1407701966</v>
      </c>
      <c r="J630">
        <v>1405109966</v>
      </c>
      <c r="K630" t="b">
        <v>0</v>
      </c>
      <c r="L630">
        <v>44</v>
      </c>
      <c r="M630" t="b">
        <v>1</v>
      </c>
      <c r="N630" t="s">
        <v>8274</v>
      </c>
      <c r="O630" s="5">
        <f t="shared" si="81"/>
        <v>0.99750623441396513</v>
      </c>
      <c r="P630" s="7">
        <f t="shared" si="82"/>
        <v>45.56818181818182</v>
      </c>
      <c r="Q630" t="str">
        <f t="shared" si="83"/>
        <v>publishing</v>
      </c>
      <c r="R630" t="str">
        <f t="shared" si="84"/>
        <v>nonfiction</v>
      </c>
      <c r="S630" s="10">
        <f t="shared" si="85"/>
        <v>41861.596828703703</v>
      </c>
      <c r="T630" s="10">
        <f t="shared" si="86"/>
        <v>41831.596828703703</v>
      </c>
      <c r="U630">
        <f t="shared" si="87"/>
        <v>2014</v>
      </c>
      <c r="V630" s="11">
        <f t="shared" si="88"/>
        <v>41861.596828703703</v>
      </c>
      <c r="W630" s="15">
        <f t="shared" si="89"/>
        <v>30</v>
      </c>
    </row>
    <row r="631" spans="1:23" ht="43.2" x14ac:dyDescent="0.3">
      <c r="A631">
        <v>749</v>
      </c>
      <c r="B631" s="3" t="s">
        <v>750</v>
      </c>
      <c r="C631" s="3" t="s">
        <v>4859</v>
      </c>
      <c r="D631">
        <v>10000</v>
      </c>
      <c r="E631">
        <v>10556</v>
      </c>
      <c r="F631" t="s">
        <v>8219</v>
      </c>
      <c r="G631" t="s">
        <v>8224</v>
      </c>
      <c r="H631" t="s">
        <v>8246</v>
      </c>
      <c r="I631">
        <v>1485642930</v>
      </c>
      <c r="J631">
        <v>1483050930</v>
      </c>
      <c r="K631" t="b">
        <v>0</v>
      </c>
      <c r="L631">
        <v>110</v>
      </c>
      <c r="M631" t="b">
        <v>1</v>
      </c>
      <c r="N631" t="s">
        <v>8274</v>
      </c>
      <c r="O631" s="5">
        <f t="shared" si="81"/>
        <v>0.94732853353543012</v>
      </c>
      <c r="P631" s="7">
        <f t="shared" si="82"/>
        <v>95.963636363636368</v>
      </c>
      <c r="Q631" t="str">
        <f t="shared" si="83"/>
        <v>publishing</v>
      </c>
      <c r="R631" t="str">
        <f t="shared" si="84"/>
        <v>nonfiction</v>
      </c>
      <c r="S631" s="10">
        <f t="shared" si="85"/>
        <v>42763.69131944445</v>
      </c>
      <c r="T631" s="10">
        <f t="shared" si="86"/>
        <v>42733.69131944445</v>
      </c>
      <c r="U631">
        <f t="shared" si="87"/>
        <v>2017</v>
      </c>
      <c r="V631" s="11">
        <f t="shared" si="88"/>
        <v>42763.69131944445</v>
      </c>
      <c r="W631" s="15">
        <f t="shared" si="89"/>
        <v>30</v>
      </c>
    </row>
    <row r="632" spans="1:23" ht="43.2" x14ac:dyDescent="0.3">
      <c r="A632">
        <v>750</v>
      </c>
      <c r="B632" s="3" t="s">
        <v>751</v>
      </c>
      <c r="C632" s="3" t="s">
        <v>4860</v>
      </c>
      <c r="D632">
        <v>4444</v>
      </c>
      <c r="E632">
        <v>4559</v>
      </c>
      <c r="F632" t="s">
        <v>8219</v>
      </c>
      <c r="G632" t="s">
        <v>8224</v>
      </c>
      <c r="H632" t="s">
        <v>8246</v>
      </c>
      <c r="I632">
        <v>1361739872</v>
      </c>
      <c r="J632">
        <v>1359147872</v>
      </c>
      <c r="K632" t="b">
        <v>0</v>
      </c>
      <c r="L632">
        <v>59</v>
      </c>
      <c r="M632" t="b">
        <v>1</v>
      </c>
      <c r="N632" t="s">
        <v>8274</v>
      </c>
      <c r="O632" s="5">
        <f t="shared" si="81"/>
        <v>0.97477516999341962</v>
      </c>
      <c r="P632" s="7">
        <f t="shared" si="82"/>
        <v>77.271186440677965</v>
      </c>
      <c r="Q632" t="str">
        <f t="shared" si="83"/>
        <v>publishing</v>
      </c>
      <c r="R632" t="str">
        <f t="shared" si="84"/>
        <v>nonfiction</v>
      </c>
      <c r="S632" s="10">
        <f t="shared" si="85"/>
        <v>41329.628148148149</v>
      </c>
      <c r="T632" s="10">
        <f t="shared" si="86"/>
        <v>41299.628148148149</v>
      </c>
      <c r="U632">
        <f t="shared" si="87"/>
        <v>2013</v>
      </c>
      <c r="V632" s="11">
        <f t="shared" si="88"/>
        <v>41329.628148148149</v>
      </c>
      <c r="W632" s="15">
        <f t="shared" si="89"/>
        <v>30</v>
      </c>
    </row>
    <row r="633" spans="1:23" ht="43.2" x14ac:dyDescent="0.3">
      <c r="A633">
        <v>751</v>
      </c>
      <c r="B633" s="3" t="s">
        <v>752</v>
      </c>
      <c r="C633" s="3" t="s">
        <v>4861</v>
      </c>
      <c r="D633">
        <v>3000</v>
      </c>
      <c r="E633">
        <v>3555</v>
      </c>
      <c r="F633" t="s">
        <v>8219</v>
      </c>
      <c r="G633" t="s">
        <v>8224</v>
      </c>
      <c r="H633" t="s">
        <v>8246</v>
      </c>
      <c r="I633">
        <v>1312470475</v>
      </c>
      <c r="J633">
        <v>1308496075</v>
      </c>
      <c r="K633" t="b">
        <v>0</v>
      </c>
      <c r="L633">
        <v>62</v>
      </c>
      <c r="M633" t="b">
        <v>1</v>
      </c>
      <c r="N633" t="s">
        <v>8274</v>
      </c>
      <c r="O633" s="5">
        <f t="shared" si="81"/>
        <v>0.84388185654008441</v>
      </c>
      <c r="P633" s="7">
        <f t="shared" si="82"/>
        <v>57.338709677419352</v>
      </c>
      <c r="Q633" t="str">
        <f t="shared" si="83"/>
        <v>publishing</v>
      </c>
      <c r="R633" t="str">
        <f t="shared" si="84"/>
        <v>nonfiction</v>
      </c>
      <c r="S633" s="10">
        <f t="shared" si="85"/>
        <v>40759.380497685182</v>
      </c>
      <c r="T633" s="10">
        <f t="shared" si="86"/>
        <v>40713.380497685182</v>
      </c>
      <c r="U633">
        <f t="shared" si="87"/>
        <v>2011</v>
      </c>
      <c r="V633" s="11">
        <f t="shared" si="88"/>
        <v>40759.380497685182</v>
      </c>
      <c r="W633" s="15">
        <f t="shared" si="89"/>
        <v>46</v>
      </c>
    </row>
    <row r="634" spans="1:23" ht="57.6" x14ac:dyDescent="0.3">
      <c r="A634">
        <v>752</v>
      </c>
      <c r="B634" s="3" t="s">
        <v>753</v>
      </c>
      <c r="C634" s="3" t="s">
        <v>4862</v>
      </c>
      <c r="D634">
        <v>5000</v>
      </c>
      <c r="E634">
        <v>5585</v>
      </c>
      <c r="F634" t="s">
        <v>8219</v>
      </c>
      <c r="G634" t="s">
        <v>8226</v>
      </c>
      <c r="H634" t="s">
        <v>8248</v>
      </c>
      <c r="I634">
        <v>1476615600</v>
      </c>
      <c r="J634">
        <v>1474884417</v>
      </c>
      <c r="K634" t="b">
        <v>0</v>
      </c>
      <c r="L634">
        <v>105</v>
      </c>
      <c r="M634" t="b">
        <v>1</v>
      </c>
      <c r="N634" t="s">
        <v>8274</v>
      </c>
      <c r="O634" s="5">
        <f t="shared" si="81"/>
        <v>0.89525514771709935</v>
      </c>
      <c r="P634" s="7">
        <f t="shared" si="82"/>
        <v>53.19047619047619</v>
      </c>
      <c r="Q634" t="str">
        <f t="shared" si="83"/>
        <v>publishing</v>
      </c>
      <c r="R634" t="str">
        <f t="shared" si="84"/>
        <v>nonfiction</v>
      </c>
      <c r="S634" s="10">
        <f t="shared" si="85"/>
        <v>42659.208333333328</v>
      </c>
      <c r="T634" s="10">
        <f t="shared" si="86"/>
        <v>42639.171493055561</v>
      </c>
      <c r="U634">
        <f t="shared" si="87"/>
        <v>2016</v>
      </c>
      <c r="V634" s="11">
        <f t="shared" si="88"/>
        <v>42659.208333333328</v>
      </c>
      <c r="W634" s="15">
        <f t="shared" si="89"/>
        <v>20.036840277767624</v>
      </c>
    </row>
    <row r="635" spans="1:23" ht="43.2" x14ac:dyDescent="0.3">
      <c r="A635">
        <v>753</v>
      </c>
      <c r="B635" s="3" t="s">
        <v>754</v>
      </c>
      <c r="C635" s="3" t="s">
        <v>4863</v>
      </c>
      <c r="D635">
        <v>10000</v>
      </c>
      <c r="E635">
        <v>12800</v>
      </c>
      <c r="F635" t="s">
        <v>8219</v>
      </c>
      <c r="G635" t="s">
        <v>8224</v>
      </c>
      <c r="H635" t="s">
        <v>8246</v>
      </c>
      <c r="I635">
        <v>1423922991</v>
      </c>
      <c r="J635">
        <v>1421330991</v>
      </c>
      <c r="K635" t="b">
        <v>0</v>
      </c>
      <c r="L635">
        <v>26</v>
      </c>
      <c r="M635" t="b">
        <v>1</v>
      </c>
      <c r="N635" t="s">
        <v>8274</v>
      </c>
      <c r="O635" s="5">
        <f t="shared" si="81"/>
        <v>0.78125</v>
      </c>
      <c r="P635" s="7">
        <f t="shared" si="82"/>
        <v>492.30769230769232</v>
      </c>
      <c r="Q635" t="str">
        <f t="shared" si="83"/>
        <v>publishing</v>
      </c>
      <c r="R635" t="str">
        <f t="shared" si="84"/>
        <v>nonfiction</v>
      </c>
      <c r="S635" s="10">
        <f t="shared" si="85"/>
        <v>42049.340173611112</v>
      </c>
      <c r="T635" s="10">
        <f t="shared" si="86"/>
        <v>42019.340173611112</v>
      </c>
      <c r="U635">
        <f t="shared" si="87"/>
        <v>2015</v>
      </c>
      <c r="V635" s="11">
        <f t="shared" si="88"/>
        <v>42049.340173611112</v>
      </c>
      <c r="W635" s="15">
        <f t="shared" si="89"/>
        <v>30</v>
      </c>
    </row>
    <row r="636" spans="1:23" ht="43.2" x14ac:dyDescent="0.3">
      <c r="A636">
        <v>754</v>
      </c>
      <c r="B636" s="3" t="s">
        <v>755</v>
      </c>
      <c r="C636" s="3" t="s">
        <v>4864</v>
      </c>
      <c r="D636">
        <v>2000</v>
      </c>
      <c r="E636">
        <v>2075</v>
      </c>
      <c r="F636" t="s">
        <v>8219</v>
      </c>
      <c r="G636" t="s">
        <v>8224</v>
      </c>
      <c r="H636" t="s">
        <v>8246</v>
      </c>
      <c r="I636">
        <v>1357408721</v>
      </c>
      <c r="J636">
        <v>1354816721</v>
      </c>
      <c r="K636" t="b">
        <v>0</v>
      </c>
      <c r="L636">
        <v>49</v>
      </c>
      <c r="M636" t="b">
        <v>1</v>
      </c>
      <c r="N636" t="s">
        <v>8274</v>
      </c>
      <c r="O636" s="5">
        <f t="shared" si="81"/>
        <v>0.96385542168674698</v>
      </c>
      <c r="P636" s="7">
        <f t="shared" si="82"/>
        <v>42.346938775510203</v>
      </c>
      <c r="Q636" t="str">
        <f t="shared" si="83"/>
        <v>publishing</v>
      </c>
      <c r="R636" t="str">
        <f t="shared" si="84"/>
        <v>nonfiction</v>
      </c>
      <c r="S636" s="10">
        <f t="shared" si="85"/>
        <v>41279.499085648145</v>
      </c>
      <c r="T636" s="10">
        <f t="shared" si="86"/>
        <v>41249.499085648145</v>
      </c>
      <c r="U636">
        <f t="shared" si="87"/>
        <v>2013</v>
      </c>
      <c r="V636" s="11">
        <f t="shared" si="88"/>
        <v>41279.499085648145</v>
      </c>
      <c r="W636" s="15">
        <f t="shared" si="89"/>
        <v>30</v>
      </c>
    </row>
    <row r="637" spans="1:23" ht="43.2" x14ac:dyDescent="0.3">
      <c r="A637">
        <v>755</v>
      </c>
      <c r="B637" s="3" t="s">
        <v>756</v>
      </c>
      <c r="C637" s="3" t="s">
        <v>4865</v>
      </c>
      <c r="D637">
        <v>2500</v>
      </c>
      <c r="E637">
        <v>2547.69</v>
      </c>
      <c r="F637" t="s">
        <v>8219</v>
      </c>
      <c r="G637" t="s">
        <v>8224</v>
      </c>
      <c r="H637" t="s">
        <v>8246</v>
      </c>
      <c r="I637">
        <v>1369010460</v>
      </c>
      <c r="J637">
        <v>1366381877</v>
      </c>
      <c r="K637" t="b">
        <v>0</v>
      </c>
      <c r="L637">
        <v>68</v>
      </c>
      <c r="M637" t="b">
        <v>1</v>
      </c>
      <c r="N637" t="s">
        <v>8274</v>
      </c>
      <c r="O637" s="5">
        <f t="shared" si="81"/>
        <v>0.9812810820782748</v>
      </c>
      <c r="P637" s="7">
        <f t="shared" si="82"/>
        <v>37.466029411764708</v>
      </c>
      <c r="Q637" t="str">
        <f t="shared" si="83"/>
        <v>publishing</v>
      </c>
      <c r="R637" t="str">
        <f t="shared" si="84"/>
        <v>nonfiction</v>
      </c>
      <c r="S637" s="10">
        <f t="shared" si="85"/>
        <v>41413.77847222222</v>
      </c>
      <c r="T637" s="10">
        <f t="shared" si="86"/>
        <v>41383.355057870373</v>
      </c>
      <c r="U637">
        <f t="shared" si="87"/>
        <v>2013</v>
      </c>
      <c r="V637" s="11">
        <f t="shared" si="88"/>
        <v>41413.77847222222</v>
      </c>
      <c r="W637" s="15">
        <f t="shared" si="89"/>
        <v>30.423414351847896</v>
      </c>
    </row>
    <row r="638" spans="1:23" ht="43.2" x14ac:dyDescent="0.3">
      <c r="A638">
        <v>756</v>
      </c>
      <c r="B638" s="3" t="s">
        <v>757</v>
      </c>
      <c r="C638" s="3" t="s">
        <v>4866</v>
      </c>
      <c r="D638">
        <v>700</v>
      </c>
      <c r="E638">
        <v>824</v>
      </c>
      <c r="F638" t="s">
        <v>8219</v>
      </c>
      <c r="G638" t="s">
        <v>8224</v>
      </c>
      <c r="H638" t="s">
        <v>8246</v>
      </c>
      <c r="I638">
        <v>1303147459</v>
      </c>
      <c r="J638">
        <v>1297880659</v>
      </c>
      <c r="K638" t="b">
        <v>0</v>
      </c>
      <c r="L638">
        <v>22</v>
      </c>
      <c r="M638" t="b">
        <v>1</v>
      </c>
      <c r="N638" t="s">
        <v>8274</v>
      </c>
      <c r="O638" s="5">
        <f t="shared" si="81"/>
        <v>0.84951456310679607</v>
      </c>
      <c r="P638" s="7">
        <f t="shared" si="82"/>
        <v>37.454545454545453</v>
      </c>
      <c r="Q638" t="str">
        <f t="shared" si="83"/>
        <v>publishing</v>
      </c>
      <c r="R638" t="str">
        <f t="shared" si="84"/>
        <v>nonfiction</v>
      </c>
      <c r="S638" s="10">
        <f t="shared" si="85"/>
        <v>40651.475219907406</v>
      </c>
      <c r="T638" s="10">
        <f t="shared" si="86"/>
        <v>40590.516886574071</v>
      </c>
      <c r="U638">
        <f t="shared" si="87"/>
        <v>2011</v>
      </c>
      <c r="V638" s="11">
        <f t="shared" si="88"/>
        <v>40651.475219907406</v>
      </c>
      <c r="W638" s="15">
        <f t="shared" si="89"/>
        <v>60.958333333335759</v>
      </c>
    </row>
    <row r="639" spans="1:23" ht="43.2" x14ac:dyDescent="0.3">
      <c r="A639">
        <v>757</v>
      </c>
      <c r="B639" s="3" t="s">
        <v>758</v>
      </c>
      <c r="C639" s="3" t="s">
        <v>4867</v>
      </c>
      <c r="D639">
        <v>250</v>
      </c>
      <c r="E639">
        <v>595</v>
      </c>
      <c r="F639" t="s">
        <v>8219</v>
      </c>
      <c r="G639" t="s">
        <v>8224</v>
      </c>
      <c r="H639" t="s">
        <v>8246</v>
      </c>
      <c r="I639">
        <v>1354756714</v>
      </c>
      <c r="J639">
        <v>1353547114</v>
      </c>
      <c r="K639" t="b">
        <v>0</v>
      </c>
      <c r="L639">
        <v>18</v>
      </c>
      <c r="M639" t="b">
        <v>1</v>
      </c>
      <c r="N639" t="s">
        <v>8274</v>
      </c>
      <c r="O639" s="5">
        <f t="shared" si="81"/>
        <v>0.42016806722689076</v>
      </c>
      <c r="P639" s="7">
        <f t="shared" si="82"/>
        <v>33.055555555555557</v>
      </c>
      <c r="Q639" t="str">
        <f t="shared" si="83"/>
        <v>publishing</v>
      </c>
      <c r="R639" t="str">
        <f t="shared" si="84"/>
        <v>nonfiction</v>
      </c>
      <c r="S639" s="10">
        <f t="shared" si="85"/>
        <v>41248.804560185185</v>
      </c>
      <c r="T639" s="10">
        <f t="shared" si="86"/>
        <v>41234.804560185185</v>
      </c>
      <c r="U639">
        <f t="shared" si="87"/>
        <v>2012</v>
      </c>
      <c r="V639" s="11">
        <f t="shared" si="88"/>
        <v>41248.804560185185</v>
      </c>
      <c r="W639" s="15">
        <f t="shared" si="89"/>
        <v>14</v>
      </c>
    </row>
    <row r="640" spans="1:23" ht="28.8" x14ac:dyDescent="0.3">
      <c r="A640">
        <v>758</v>
      </c>
      <c r="B640" s="3" t="s">
        <v>759</v>
      </c>
      <c r="C640" s="3" t="s">
        <v>4868</v>
      </c>
      <c r="D640">
        <v>2500</v>
      </c>
      <c r="E640">
        <v>2550</v>
      </c>
      <c r="F640" t="s">
        <v>8219</v>
      </c>
      <c r="G640" t="s">
        <v>8224</v>
      </c>
      <c r="H640" t="s">
        <v>8246</v>
      </c>
      <c r="I640">
        <v>1286568268</v>
      </c>
      <c r="J640">
        <v>1283976268</v>
      </c>
      <c r="K640" t="b">
        <v>0</v>
      </c>
      <c r="L640">
        <v>19</v>
      </c>
      <c r="M640" t="b">
        <v>1</v>
      </c>
      <c r="N640" t="s">
        <v>8274</v>
      </c>
      <c r="O640" s="5">
        <f t="shared" si="81"/>
        <v>0.98039215686274506</v>
      </c>
      <c r="P640" s="7">
        <f t="shared" si="82"/>
        <v>134.21052631578948</v>
      </c>
      <c r="Q640" t="str">
        <f t="shared" si="83"/>
        <v>publishing</v>
      </c>
      <c r="R640" t="str">
        <f t="shared" si="84"/>
        <v>nonfiction</v>
      </c>
      <c r="S640" s="10">
        <f t="shared" si="85"/>
        <v>40459.586435185185</v>
      </c>
      <c r="T640" s="10">
        <f t="shared" si="86"/>
        <v>40429.586435185185</v>
      </c>
      <c r="U640">
        <f t="shared" si="87"/>
        <v>2010</v>
      </c>
      <c r="V640" s="11">
        <f t="shared" si="88"/>
        <v>40459.586435185185</v>
      </c>
      <c r="W640" s="15">
        <f t="shared" si="89"/>
        <v>30</v>
      </c>
    </row>
    <row r="641" spans="1:23" ht="43.2" x14ac:dyDescent="0.3">
      <c r="A641">
        <v>759</v>
      </c>
      <c r="B641" s="3" t="s">
        <v>760</v>
      </c>
      <c r="C641" s="3" t="s">
        <v>4869</v>
      </c>
      <c r="D641">
        <v>5000</v>
      </c>
      <c r="E641">
        <v>5096</v>
      </c>
      <c r="F641" t="s">
        <v>8219</v>
      </c>
      <c r="G641" t="s">
        <v>8225</v>
      </c>
      <c r="H641" t="s">
        <v>8247</v>
      </c>
      <c r="I641">
        <v>1404892539</v>
      </c>
      <c r="J641">
        <v>1401436539</v>
      </c>
      <c r="K641" t="b">
        <v>0</v>
      </c>
      <c r="L641">
        <v>99</v>
      </c>
      <c r="M641" t="b">
        <v>1</v>
      </c>
      <c r="N641" t="s">
        <v>8274</v>
      </c>
      <c r="O641" s="5">
        <f t="shared" si="81"/>
        <v>0.98116169544740972</v>
      </c>
      <c r="P641" s="7">
        <f t="shared" si="82"/>
        <v>51.474747474747474</v>
      </c>
      <c r="Q641" t="str">
        <f t="shared" si="83"/>
        <v>publishing</v>
      </c>
      <c r="R641" t="str">
        <f t="shared" si="84"/>
        <v>nonfiction</v>
      </c>
      <c r="S641" s="10">
        <f t="shared" si="85"/>
        <v>41829.080312500002</v>
      </c>
      <c r="T641" s="10">
        <f t="shared" si="86"/>
        <v>41789.080312500002</v>
      </c>
      <c r="U641">
        <f t="shared" si="87"/>
        <v>2014</v>
      </c>
      <c r="V641" s="11">
        <f t="shared" si="88"/>
        <v>41829.080312500002</v>
      </c>
      <c r="W641" s="15">
        <f t="shared" si="89"/>
        <v>40</v>
      </c>
    </row>
    <row r="642" spans="1:23" ht="43.2" x14ac:dyDescent="0.3">
      <c r="A642">
        <v>760</v>
      </c>
      <c r="B642" s="3" t="s">
        <v>761</v>
      </c>
      <c r="C642" s="3" t="s">
        <v>4870</v>
      </c>
      <c r="D642">
        <v>2200</v>
      </c>
      <c r="E642">
        <v>0</v>
      </c>
      <c r="F642" t="s">
        <v>8221</v>
      </c>
      <c r="G642" t="s">
        <v>8224</v>
      </c>
      <c r="H642" t="s">
        <v>8246</v>
      </c>
      <c r="I642">
        <v>1480188013</v>
      </c>
      <c r="J642">
        <v>1477592413</v>
      </c>
      <c r="K642" t="b">
        <v>0</v>
      </c>
      <c r="L642">
        <v>0</v>
      </c>
      <c r="M642" t="b">
        <v>0</v>
      </c>
      <c r="N642" t="s">
        <v>8275</v>
      </c>
      <c r="O642" s="5" t="e">
        <f t="shared" ref="O642:O705" si="90">$D642/$E642</f>
        <v>#DIV/0!</v>
      </c>
      <c r="P642" s="7" t="e">
        <f t="shared" ref="P642:P705" si="91">$E642/$L642</f>
        <v>#DIV/0!</v>
      </c>
      <c r="Q642" t="str">
        <f t="shared" ref="Q642:Q705" si="92">LEFT($N642,SEARCH("/",$N642,1)-1)</f>
        <v>publishing</v>
      </c>
      <c r="R642" t="str">
        <f t="shared" ref="R642:R705" si="93">MID($N642,FIND("/",$N642)+1,256)</f>
        <v>fiction</v>
      </c>
      <c r="S642" s="10">
        <f t="shared" ref="S642:S705" si="94">((($I642/60)/60)/24)+DATE(1970,1,1)+(-6/24)</f>
        <v>42700.555706018517</v>
      </c>
      <c r="T642" s="10">
        <f t="shared" ref="T642:T705" si="95">((($J642/60)/60)/24)+DATE(1970,1,1)+(-6/24)</f>
        <v>42670.514039351852</v>
      </c>
      <c r="U642">
        <f t="shared" ref="U642:U705" si="96">YEAR(S642)</f>
        <v>2016</v>
      </c>
      <c r="V642" s="11">
        <f t="shared" ref="V642:V705" si="97">S642</f>
        <v>42700.555706018517</v>
      </c>
      <c r="W642" s="15">
        <f t="shared" si="89"/>
        <v>30.041666666664241</v>
      </c>
    </row>
    <row r="643" spans="1:23" ht="43.2" x14ac:dyDescent="0.3">
      <c r="A643">
        <v>761</v>
      </c>
      <c r="B643" s="3" t="s">
        <v>762</v>
      </c>
      <c r="C643" s="3" t="s">
        <v>4871</v>
      </c>
      <c r="D643">
        <v>5000</v>
      </c>
      <c r="E643">
        <v>235</v>
      </c>
      <c r="F643" t="s">
        <v>8221</v>
      </c>
      <c r="G643" t="s">
        <v>8224</v>
      </c>
      <c r="H643" t="s">
        <v>8246</v>
      </c>
      <c r="I643">
        <v>1391364126</v>
      </c>
      <c r="J643">
        <v>1388772126</v>
      </c>
      <c r="K643" t="b">
        <v>0</v>
      </c>
      <c r="L643">
        <v>6</v>
      </c>
      <c r="M643" t="b">
        <v>0</v>
      </c>
      <c r="N643" t="s">
        <v>8275</v>
      </c>
      <c r="O643" s="5">
        <f t="shared" si="90"/>
        <v>21.276595744680851</v>
      </c>
      <c r="P643" s="7">
        <f t="shared" si="91"/>
        <v>39.166666666666664</v>
      </c>
      <c r="Q643" t="str">
        <f t="shared" si="92"/>
        <v>publishing</v>
      </c>
      <c r="R643" t="str">
        <f t="shared" si="93"/>
        <v>fiction</v>
      </c>
      <c r="S643" s="10">
        <f t="shared" si="94"/>
        <v>41672.501458333332</v>
      </c>
      <c r="T643" s="10">
        <f t="shared" si="95"/>
        <v>41642.501458333332</v>
      </c>
      <c r="U643">
        <f t="shared" si="96"/>
        <v>2014</v>
      </c>
      <c r="V643" s="11">
        <f t="shared" si="97"/>
        <v>41672.501458333332</v>
      </c>
      <c r="W643" s="15">
        <f t="shared" ref="W643:W706" si="98">S643-T643</f>
        <v>30</v>
      </c>
    </row>
    <row r="644" spans="1:23" ht="43.2" x14ac:dyDescent="0.3">
      <c r="A644">
        <v>762</v>
      </c>
      <c r="B644" s="3" t="s">
        <v>763</v>
      </c>
      <c r="C644" s="3" t="s">
        <v>4872</v>
      </c>
      <c r="D644">
        <v>3500</v>
      </c>
      <c r="E644">
        <v>0</v>
      </c>
      <c r="F644" t="s">
        <v>8221</v>
      </c>
      <c r="G644" t="s">
        <v>8238</v>
      </c>
      <c r="H644" t="s">
        <v>8256</v>
      </c>
      <c r="I644">
        <v>1480831200</v>
      </c>
      <c r="J644">
        <v>1479328570</v>
      </c>
      <c r="K644" t="b">
        <v>0</v>
      </c>
      <c r="L644">
        <v>0</v>
      </c>
      <c r="M644" t="b">
        <v>0</v>
      </c>
      <c r="N644" t="s">
        <v>8275</v>
      </c>
      <c r="O644" s="5" t="e">
        <f t="shared" si="90"/>
        <v>#DIV/0!</v>
      </c>
      <c r="P644" s="7" t="e">
        <f t="shared" si="91"/>
        <v>#DIV/0!</v>
      </c>
      <c r="Q644" t="str">
        <f t="shared" si="92"/>
        <v>publishing</v>
      </c>
      <c r="R644" t="str">
        <f t="shared" si="93"/>
        <v>fiction</v>
      </c>
      <c r="S644" s="10">
        <f t="shared" si="94"/>
        <v>42708</v>
      </c>
      <c r="T644" s="10">
        <f t="shared" si="95"/>
        <v>42690.608449074076</v>
      </c>
      <c r="U644">
        <f t="shared" si="96"/>
        <v>2016</v>
      </c>
      <c r="V644" s="11">
        <f t="shared" si="97"/>
        <v>42708</v>
      </c>
      <c r="W644" s="15">
        <f t="shared" si="98"/>
        <v>17.391550925924093</v>
      </c>
    </row>
    <row r="645" spans="1:23" ht="43.2" x14ac:dyDescent="0.3">
      <c r="A645">
        <v>763</v>
      </c>
      <c r="B645" s="3" t="s">
        <v>764</v>
      </c>
      <c r="C645" s="3" t="s">
        <v>4873</v>
      </c>
      <c r="D645">
        <v>4290</v>
      </c>
      <c r="E645">
        <v>5</v>
      </c>
      <c r="F645" t="s">
        <v>8221</v>
      </c>
      <c r="G645" t="s">
        <v>8225</v>
      </c>
      <c r="H645" t="s">
        <v>8247</v>
      </c>
      <c r="I645">
        <v>1376563408</v>
      </c>
      <c r="J645">
        <v>1373971408</v>
      </c>
      <c r="K645" t="b">
        <v>0</v>
      </c>
      <c r="L645">
        <v>1</v>
      </c>
      <c r="M645" t="b">
        <v>0</v>
      </c>
      <c r="N645" t="s">
        <v>8275</v>
      </c>
      <c r="O645" s="5">
        <f t="shared" si="90"/>
        <v>858</v>
      </c>
      <c r="P645" s="7">
        <f t="shared" si="91"/>
        <v>5</v>
      </c>
      <c r="Q645" t="str">
        <f t="shared" si="92"/>
        <v>publishing</v>
      </c>
      <c r="R645" t="str">
        <f t="shared" si="93"/>
        <v>fiction</v>
      </c>
      <c r="S645" s="10">
        <f t="shared" si="94"/>
        <v>41501.196851851848</v>
      </c>
      <c r="T645" s="10">
        <f t="shared" si="95"/>
        <v>41471.196851851848</v>
      </c>
      <c r="U645">
        <f t="shared" si="96"/>
        <v>2013</v>
      </c>
      <c r="V645" s="11">
        <f t="shared" si="97"/>
        <v>41501.196851851848</v>
      </c>
      <c r="W645" s="15">
        <f t="shared" si="98"/>
        <v>30</v>
      </c>
    </row>
    <row r="646" spans="1:23" ht="43.2" x14ac:dyDescent="0.3">
      <c r="A646">
        <v>764</v>
      </c>
      <c r="B646" s="3" t="s">
        <v>765</v>
      </c>
      <c r="C646" s="3" t="s">
        <v>4874</v>
      </c>
      <c r="D646">
        <v>5000</v>
      </c>
      <c r="E646">
        <v>0</v>
      </c>
      <c r="F646" t="s">
        <v>8221</v>
      </c>
      <c r="G646" t="s">
        <v>8224</v>
      </c>
      <c r="H646" t="s">
        <v>8246</v>
      </c>
      <c r="I646">
        <v>1441858161</v>
      </c>
      <c r="J646">
        <v>1439266161</v>
      </c>
      <c r="K646" t="b">
        <v>0</v>
      </c>
      <c r="L646">
        <v>0</v>
      </c>
      <c r="M646" t="b">
        <v>0</v>
      </c>
      <c r="N646" t="s">
        <v>8275</v>
      </c>
      <c r="O646" s="5" t="e">
        <f t="shared" si="90"/>
        <v>#DIV/0!</v>
      </c>
      <c r="P646" s="7" t="e">
        <f t="shared" si="91"/>
        <v>#DIV/0!</v>
      </c>
      <c r="Q646" t="str">
        <f t="shared" si="92"/>
        <v>publishing</v>
      </c>
      <c r="R646" t="str">
        <f t="shared" si="93"/>
        <v>fiction</v>
      </c>
      <c r="S646" s="10">
        <f t="shared" si="94"/>
        <v>42256.923159722224</v>
      </c>
      <c r="T646" s="10">
        <f t="shared" si="95"/>
        <v>42226.923159722224</v>
      </c>
      <c r="U646">
        <f t="shared" si="96"/>
        <v>2015</v>
      </c>
      <c r="V646" s="11">
        <f t="shared" si="97"/>
        <v>42256.923159722224</v>
      </c>
      <c r="W646" s="15">
        <f t="shared" si="98"/>
        <v>30</v>
      </c>
    </row>
    <row r="647" spans="1:23" ht="43.2" x14ac:dyDescent="0.3">
      <c r="A647">
        <v>765</v>
      </c>
      <c r="B647" s="3" t="s">
        <v>766</v>
      </c>
      <c r="C647" s="3" t="s">
        <v>4875</v>
      </c>
      <c r="D647">
        <v>7000</v>
      </c>
      <c r="E647">
        <v>2521</v>
      </c>
      <c r="F647" t="s">
        <v>8221</v>
      </c>
      <c r="G647" t="s">
        <v>8224</v>
      </c>
      <c r="H647" t="s">
        <v>8246</v>
      </c>
      <c r="I647">
        <v>1413723684</v>
      </c>
      <c r="J647">
        <v>1411131684</v>
      </c>
      <c r="K647" t="b">
        <v>0</v>
      </c>
      <c r="L647">
        <v>44</v>
      </c>
      <c r="M647" t="b">
        <v>0</v>
      </c>
      <c r="N647" t="s">
        <v>8275</v>
      </c>
      <c r="O647" s="5">
        <f t="shared" si="90"/>
        <v>2.7766759222530744</v>
      </c>
      <c r="P647" s="7">
        <f t="shared" si="91"/>
        <v>57.295454545454547</v>
      </c>
      <c r="Q647" t="str">
        <f t="shared" si="92"/>
        <v>publishing</v>
      </c>
      <c r="R647" t="str">
        <f t="shared" si="93"/>
        <v>fiction</v>
      </c>
      <c r="S647" s="10">
        <f t="shared" si="94"/>
        <v>41931.292638888888</v>
      </c>
      <c r="T647" s="10">
        <f t="shared" si="95"/>
        <v>41901.292638888888</v>
      </c>
      <c r="U647">
        <f t="shared" si="96"/>
        <v>2014</v>
      </c>
      <c r="V647" s="11">
        <f t="shared" si="97"/>
        <v>41931.292638888888</v>
      </c>
      <c r="W647" s="15">
        <f t="shared" si="98"/>
        <v>30</v>
      </c>
    </row>
    <row r="648" spans="1:23" ht="43.2" x14ac:dyDescent="0.3">
      <c r="A648">
        <v>766</v>
      </c>
      <c r="B648" s="3" t="s">
        <v>767</v>
      </c>
      <c r="C648" s="3" t="s">
        <v>4876</v>
      </c>
      <c r="D648">
        <v>4000</v>
      </c>
      <c r="E648">
        <v>0</v>
      </c>
      <c r="F648" t="s">
        <v>8221</v>
      </c>
      <c r="G648" t="s">
        <v>8229</v>
      </c>
      <c r="H648" t="s">
        <v>8251</v>
      </c>
      <c r="I648">
        <v>1424112483</v>
      </c>
      <c r="J648">
        <v>1421520483</v>
      </c>
      <c r="K648" t="b">
        <v>0</v>
      </c>
      <c r="L648">
        <v>0</v>
      </c>
      <c r="M648" t="b">
        <v>0</v>
      </c>
      <c r="N648" t="s">
        <v>8275</v>
      </c>
      <c r="O648" s="5" t="e">
        <f t="shared" si="90"/>
        <v>#DIV/0!</v>
      </c>
      <c r="P648" s="7" t="e">
        <f t="shared" si="91"/>
        <v>#DIV/0!</v>
      </c>
      <c r="Q648" t="str">
        <f t="shared" si="92"/>
        <v>publishing</v>
      </c>
      <c r="R648" t="str">
        <f t="shared" si="93"/>
        <v>fiction</v>
      </c>
      <c r="S648" s="10">
        <f t="shared" si="94"/>
        <v>42051.533368055556</v>
      </c>
      <c r="T648" s="10">
        <f t="shared" si="95"/>
        <v>42021.533368055556</v>
      </c>
      <c r="U648">
        <f t="shared" si="96"/>
        <v>2015</v>
      </c>
      <c r="V648" s="11">
        <f t="shared" si="97"/>
        <v>42051.533368055556</v>
      </c>
      <c r="W648" s="15">
        <f t="shared" si="98"/>
        <v>30</v>
      </c>
    </row>
    <row r="649" spans="1:23" ht="57.6" x14ac:dyDescent="0.3">
      <c r="A649">
        <v>767</v>
      </c>
      <c r="B649" s="3" t="s">
        <v>768</v>
      </c>
      <c r="C649" s="3" t="s">
        <v>4877</v>
      </c>
      <c r="D649">
        <v>5000</v>
      </c>
      <c r="E649">
        <v>177</v>
      </c>
      <c r="F649" t="s">
        <v>8221</v>
      </c>
      <c r="G649" t="s">
        <v>8224</v>
      </c>
      <c r="H649" t="s">
        <v>8246</v>
      </c>
      <c r="I649">
        <v>1432178810</v>
      </c>
      <c r="J649">
        <v>1429586810</v>
      </c>
      <c r="K649" t="b">
        <v>0</v>
      </c>
      <c r="L649">
        <v>3</v>
      </c>
      <c r="M649" t="b">
        <v>0</v>
      </c>
      <c r="N649" t="s">
        <v>8275</v>
      </c>
      <c r="O649" s="5">
        <f t="shared" si="90"/>
        <v>28.248587570621471</v>
      </c>
      <c r="P649" s="7">
        <f t="shared" si="91"/>
        <v>59</v>
      </c>
      <c r="Q649" t="str">
        <f t="shared" si="92"/>
        <v>publishing</v>
      </c>
      <c r="R649" t="str">
        <f t="shared" si="93"/>
        <v>fiction</v>
      </c>
      <c r="S649" s="10">
        <f t="shared" si="94"/>
        <v>42144.893634259264</v>
      </c>
      <c r="T649" s="10">
        <f t="shared" si="95"/>
        <v>42114.893634259264</v>
      </c>
      <c r="U649">
        <f t="shared" si="96"/>
        <v>2015</v>
      </c>
      <c r="V649" s="11">
        <f t="shared" si="97"/>
        <v>42144.893634259264</v>
      </c>
      <c r="W649" s="15">
        <f t="shared" si="98"/>
        <v>30</v>
      </c>
    </row>
    <row r="650" spans="1:23" ht="43.2" x14ac:dyDescent="0.3">
      <c r="A650">
        <v>768</v>
      </c>
      <c r="B650" s="3" t="s">
        <v>769</v>
      </c>
      <c r="C650" s="3" t="s">
        <v>4878</v>
      </c>
      <c r="D650">
        <v>2500</v>
      </c>
      <c r="E650">
        <v>0</v>
      </c>
      <c r="F650" t="s">
        <v>8221</v>
      </c>
      <c r="G650" t="s">
        <v>8224</v>
      </c>
      <c r="H650" t="s">
        <v>8246</v>
      </c>
      <c r="I650">
        <v>1387169890</v>
      </c>
      <c r="J650">
        <v>1384577890</v>
      </c>
      <c r="K650" t="b">
        <v>0</v>
      </c>
      <c r="L650">
        <v>0</v>
      </c>
      <c r="M650" t="b">
        <v>0</v>
      </c>
      <c r="N650" t="s">
        <v>8275</v>
      </c>
      <c r="O650" s="5" t="e">
        <f t="shared" si="90"/>
        <v>#DIV/0!</v>
      </c>
      <c r="P650" s="7" t="e">
        <f t="shared" si="91"/>
        <v>#DIV/0!</v>
      </c>
      <c r="Q650" t="str">
        <f t="shared" si="92"/>
        <v>publishing</v>
      </c>
      <c r="R650" t="str">
        <f t="shared" si="93"/>
        <v>fiction</v>
      </c>
      <c r="S650" s="10">
        <f t="shared" si="94"/>
        <v>41623.957060185188</v>
      </c>
      <c r="T650" s="10">
        <f t="shared" si="95"/>
        <v>41593.957060185188</v>
      </c>
      <c r="U650">
        <f t="shared" si="96"/>
        <v>2013</v>
      </c>
      <c r="V650" s="11">
        <f t="shared" si="97"/>
        <v>41623.957060185188</v>
      </c>
      <c r="W650" s="15">
        <f t="shared" si="98"/>
        <v>30</v>
      </c>
    </row>
    <row r="651" spans="1:23" ht="57.6" x14ac:dyDescent="0.3">
      <c r="A651">
        <v>769</v>
      </c>
      <c r="B651" s="3" t="s">
        <v>770</v>
      </c>
      <c r="C651" s="3" t="s">
        <v>4879</v>
      </c>
      <c r="D651">
        <v>4000</v>
      </c>
      <c r="E651">
        <v>1656</v>
      </c>
      <c r="F651" t="s">
        <v>8221</v>
      </c>
      <c r="G651" t="s">
        <v>8224</v>
      </c>
      <c r="H651" t="s">
        <v>8246</v>
      </c>
      <c r="I651">
        <v>1388102094</v>
      </c>
      <c r="J651">
        <v>1385510094</v>
      </c>
      <c r="K651" t="b">
        <v>0</v>
      </c>
      <c r="L651">
        <v>52</v>
      </c>
      <c r="M651" t="b">
        <v>0</v>
      </c>
      <c r="N651" t="s">
        <v>8275</v>
      </c>
      <c r="O651" s="5">
        <f t="shared" si="90"/>
        <v>2.4154589371980677</v>
      </c>
      <c r="P651" s="7">
        <f t="shared" si="91"/>
        <v>31.846153846153847</v>
      </c>
      <c r="Q651" t="str">
        <f t="shared" si="92"/>
        <v>publishing</v>
      </c>
      <c r="R651" t="str">
        <f t="shared" si="93"/>
        <v>fiction</v>
      </c>
      <c r="S651" s="10">
        <f t="shared" si="94"/>
        <v>41634.746458333335</v>
      </c>
      <c r="T651" s="10">
        <f t="shared" si="95"/>
        <v>41604.746458333335</v>
      </c>
      <c r="U651">
        <f t="shared" si="96"/>
        <v>2013</v>
      </c>
      <c r="V651" s="11">
        <f t="shared" si="97"/>
        <v>41634.746458333335</v>
      </c>
      <c r="W651" s="15">
        <f t="shared" si="98"/>
        <v>30</v>
      </c>
    </row>
    <row r="652" spans="1:23" ht="43.2" x14ac:dyDescent="0.3">
      <c r="A652">
        <v>770</v>
      </c>
      <c r="B652" s="3" t="s">
        <v>771</v>
      </c>
      <c r="C652" s="3" t="s">
        <v>4880</v>
      </c>
      <c r="D652">
        <v>17500</v>
      </c>
      <c r="E652">
        <v>0</v>
      </c>
      <c r="F652" t="s">
        <v>8221</v>
      </c>
      <c r="G652" t="s">
        <v>8224</v>
      </c>
      <c r="H652" t="s">
        <v>8246</v>
      </c>
      <c r="I652">
        <v>1361750369</v>
      </c>
      <c r="J652">
        <v>1358294369</v>
      </c>
      <c r="K652" t="b">
        <v>0</v>
      </c>
      <c r="L652">
        <v>0</v>
      </c>
      <c r="M652" t="b">
        <v>0</v>
      </c>
      <c r="N652" t="s">
        <v>8275</v>
      </c>
      <c r="O652" s="5" t="e">
        <f t="shared" si="90"/>
        <v>#DIV/0!</v>
      </c>
      <c r="P652" s="7" t="e">
        <f t="shared" si="91"/>
        <v>#DIV/0!</v>
      </c>
      <c r="Q652" t="str">
        <f t="shared" si="92"/>
        <v>publishing</v>
      </c>
      <c r="R652" t="str">
        <f t="shared" si="93"/>
        <v>fiction</v>
      </c>
      <c r="S652" s="10">
        <f t="shared" si="94"/>
        <v>41329.749641203707</v>
      </c>
      <c r="T652" s="10">
        <f t="shared" si="95"/>
        <v>41289.749641203707</v>
      </c>
      <c r="U652">
        <f t="shared" si="96"/>
        <v>2013</v>
      </c>
      <c r="V652" s="11">
        <f t="shared" si="97"/>
        <v>41329.749641203707</v>
      </c>
      <c r="W652" s="15">
        <f t="shared" si="98"/>
        <v>40</v>
      </c>
    </row>
    <row r="653" spans="1:23" ht="43.2" x14ac:dyDescent="0.3">
      <c r="A653">
        <v>771</v>
      </c>
      <c r="B653" s="3" t="s">
        <v>772</v>
      </c>
      <c r="C653" s="3" t="s">
        <v>4881</v>
      </c>
      <c r="D653">
        <v>38000</v>
      </c>
      <c r="E653">
        <v>10</v>
      </c>
      <c r="F653" t="s">
        <v>8221</v>
      </c>
      <c r="G653" t="s">
        <v>8224</v>
      </c>
      <c r="H653" t="s">
        <v>8246</v>
      </c>
      <c r="I653">
        <v>1454183202</v>
      </c>
      <c r="J653">
        <v>1449863202</v>
      </c>
      <c r="K653" t="b">
        <v>0</v>
      </c>
      <c r="L653">
        <v>1</v>
      </c>
      <c r="M653" t="b">
        <v>0</v>
      </c>
      <c r="N653" t="s">
        <v>8275</v>
      </c>
      <c r="O653" s="5">
        <f t="shared" si="90"/>
        <v>3800</v>
      </c>
      <c r="P653" s="7">
        <f t="shared" si="91"/>
        <v>10</v>
      </c>
      <c r="Q653" t="str">
        <f t="shared" si="92"/>
        <v>publishing</v>
      </c>
      <c r="R653" t="str">
        <f t="shared" si="93"/>
        <v>fiction</v>
      </c>
      <c r="S653" s="10">
        <f t="shared" si="94"/>
        <v>42399.574097222227</v>
      </c>
      <c r="T653" s="10">
        <f t="shared" si="95"/>
        <v>42349.574097222227</v>
      </c>
      <c r="U653">
        <f t="shared" si="96"/>
        <v>2016</v>
      </c>
      <c r="V653" s="11">
        <f t="shared" si="97"/>
        <v>42399.574097222227</v>
      </c>
      <c r="W653" s="15">
        <f t="shared" si="98"/>
        <v>50</v>
      </c>
    </row>
    <row r="654" spans="1:23" ht="57.6" x14ac:dyDescent="0.3">
      <c r="A654">
        <v>772</v>
      </c>
      <c r="B654" s="3" t="s">
        <v>773</v>
      </c>
      <c r="C654" s="3" t="s">
        <v>4882</v>
      </c>
      <c r="D654">
        <v>1500</v>
      </c>
      <c r="E654">
        <v>50</v>
      </c>
      <c r="F654" t="s">
        <v>8221</v>
      </c>
      <c r="G654" t="s">
        <v>8224</v>
      </c>
      <c r="H654" t="s">
        <v>8246</v>
      </c>
      <c r="I654">
        <v>1257047940</v>
      </c>
      <c r="J654">
        <v>1252718519</v>
      </c>
      <c r="K654" t="b">
        <v>0</v>
      </c>
      <c r="L654">
        <v>1</v>
      </c>
      <c r="M654" t="b">
        <v>0</v>
      </c>
      <c r="N654" t="s">
        <v>8275</v>
      </c>
      <c r="O654" s="5">
        <f t="shared" si="90"/>
        <v>30</v>
      </c>
      <c r="P654" s="7">
        <f t="shared" si="91"/>
        <v>50</v>
      </c>
      <c r="Q654" t="str">
        <f t="shared" si="92"/>
        <v>publishing</v>
      </c>
      <c r="R654" t="str">
        <f t="shared" si="93"/>
        <v>fiction</v>
      </c>
      <c r="S654" s="10">
        <f t="shared" si="94"/>
        <v>40117.915972222225</v>
      </c>
      <c r="T654" s="10">
        <f t="shared" si="95"/>
        <v>40067.806932870371</v>
      </c>
      <c r="U654">
        <f t="shared" si="96"/>
        <v>2009</v>
      </c>
      <c r="V654" s="11">
        <f t="shared" si="97"/>
        <v>40117.915972222225</v>
      </c>
      <c r="W654" s="15">
        <f t="shared" si="98"/>
        <v>50.109039351853426</v>
      </c>
    </row>
    <row r="655" spans="1:23" ht="43.2" x14ac:dyDescent="0.3">
      <c r="A655">
        <v>773</v>
      </c>
      <c r="B655" s="3" t="s">
        <v>774</v>
      </c>
      <c r="C655" s="3" t="s">
        <v>4883</v>
      </c>
      <c r="D655">
        <v>3759</v>
      </c>
      <c r="E655">
        <v>32</v>
      </c>
      <c r="F655" t="s">
        <v>8221</v>
      </c>
      <c r="G655" t="s">
        <v>8225</v>
      </c>
      <c r="H655" t="s">
        <v>8247</v>
      </c>
      <c r="I655">
        <v>1431298860</v>
      </c>
      <c r="J655">
        <v>1428341985</v>
      </c>
      <c r="K655" t="b">
        <v>0</v>
      </c>
      <c r="L655">
        <v>2</v>
      </c>
      <c r="M655" t="b">
        <v>0</v>
      </c>
      <c r="N655" t="s">
        <v>8275</v>
      </c>
      <c r="O655" s="5">
        <f t="shared" si="90"/>
        <v>117.46875</v>
      </c>
      <c r="P655" s="7">
        <f t="shared" si="91"/>
        <v>16</v>
      </c>
      <c r="Q655" t="str">
        <f t="shared" si="92"/>
        <v>publishing</v>
      </c>
      <c r="R655" t="str">
        <f t="shared" si="93"/>
        <v>fiction</v>
      </c>
      <c r="S655" s="10">
        <f t="shared" si="94"/>
        <v>42134.709027777775</v>
      </c>
      <c r="T655" s="10">
        <f t="shared" si="95"/>
        <v>42100.485937499994</v>
      </c>
      <c r="U655">
        <f t="shared" si="96"/>
        <v>2015</v>
      </c>
      <c r="V655" s="11">
        <f t="shared" si="97"/>
        <v>42134.709027777775</v>
      </c>
      <c r="W655" s="15">
        <f t="shared" si="98"/>
        <v>34.223090277781012</v>
      </c>
    </row>
    <row r="656" spans="1:23" ht="43.2" x14ac:dyDescent="0.3">
      <c r="A656">
        <v>774</v>
      </c>
      <c r="B656" s="3" t="s">
        <v>775</v>
      </c>
      <c r="C656" s="3" t="s">
        <v>4884</v>
      </c>
      <c r="D656">
        <v>500</v>
      </c>
      <c r="E656">
        <v>351</v>
      </c>
      <c r="F656" t="s">
        <v>8221</v>
      </c>
      <c r="G656" t="s">
        <v>8224</v>
      </c>
      <c r="H656" t="s">
        <v>8246</v>
      </c>
      <c r="I656">
        <v>1393181018</v>
      </c>
      <c r="J656">
        <v>1390589018</v>
      </c>
      <c r="K656" t="b">
        <v>0</v>
      </c>
      <c r="L656">
        <v>9</v>
      </c>
      <c r="M656" t="b">
        <v>0</v>
      </c>
      <c r="N656" t="s">
        <v>8275</v>
      </c>
      <c r="O656" s="5">
        <f t="shared" si="90"/>
        <v>1.4245014245014245</v>
      </c>
      <c r="P656" s="7">
        <f t="shared" si="91"/>
        <v>39</v>
      </c>
      <c r="Q656" t="str">
        <f t="shared" si="92"/>
        <v>publishing</v>
      </c>
      <c r="R656" t="str">
        <f t="shared" si="93"/>
        <v>fiction</v>
      </c>
      <c r="S656" s="10">
        <f t="shared" si="94"/>
        <v>41693.530300925922</v>
      </c>
      <c r="T656" s="10">
        <f t="shared" si="95"/>
        <v>41663.530300925922</v>
      </c>
      <c r="U656">
        <f t="shared" si="96"/>
        <v>2014</v>
      </c>
      <c r="V656" s="11">
        <f t="shared" si="97"/>
        <v>41693.530300925922</v>
      </c>
      <c r="W656" s="15">
        <f t="shared" si="98"/>
        <v>30</v>
      </c>
    </row>
    <row r="657" spans="1:23" ht="43.2" x14ac:dyDescent="0.3">
      <c r="A657">
        <v>775</v>
      </c>
      <c r="B657" s="3" t="s">
        <v>776</v>
      </c>
      <c r="C657" s="3" t="s">
        <v>4885</v>
      </c>
      <c r="D657">
        <v>10000</v>
      </c>
      <c r="E657">
        <v>170</v>
      </c>
      <c r="F657" t="s">
        <v>8221</v>
      </c>
      <c r="G657" t="s">
        <v>8224</v>
      </c>
      <c r="H657" t="s">
        <v>8246</v>
      </c>
      <c r="I657">
        <v>1323998795</v>
      </c>
      <c r="J657">
        <v>1321406795</v>
      </c>
      <c r="K657" t="b">
        <v>0</v>
      </c>
      <c r="L657">
        <v>5</v>
      </c>
      <c r="M657" t="b">
        <v>0</v>
      </c>
      <c r="N657" t="s">
        <v>8275</v>
      </c>
      <c r="O657" s="5">
        <f t="shared" si="90"/>
        <v>58.823529411764703</v>
      </c>
      <c r="P657" s="7">
        <f t="shared" si="91"/>
        <v>34</v>
      </c>
      <c r="Q657" t="str">
        <f t="shared" si="92"/>
        <v>publishing</v>
      </c>
      <c r="R657" t="str">
        <f t="shared" si="93"/>
        <v>fiction</v>
      </c>
      <c r="S657" s="10">
        <f t="shared" si="94"/>
        <v>40892.810127314813</v>
      </c>
      <c r="T657" s="10">
        <f t="shared" si="95"/>
        <v>40862.810127314813</v>
      </c>
      <c r="U657">
        <f t="shared" si="96"/>
        <v>2011</v>
      </c>
      <c r="V657" s="11">
        <f t="shared" si="97"/>
        <v>40892.810127314813</v>
      </c>
      <c r="W657" s="15">
        <f t="shared" si="98"/>
        <v>30</v>
      </c>
    </row>
    <row r="658" spans="1:23" ht="43.2" x14ac:dyDescent="0.3">
      <c r="A658">
        <v>776</v>
      </c>
      <c r="B658" s="3" t="s">
        <v>777</v>
      </c>
      <c r="C658" s="3" t="s">
        <v>4886</v>
      </c>
      <c r="D658">
        <v>7000</v>
      </c>
      <c r="E658">
        <v>3598</v>
      </c>
      <c r="F658" t="s">
        <v>8221</v>
      </c>
      <c r="G658" t="s">
        <v>8224</v>
      </c>
      <c r="H658" t="s">
        <v>8246</v>
      </c>
      <c r="I658">
        <v>1444539600</v>
      </c>
      <c r="J658">
        <v>1441297645</v>
      </c>
      <c r="K658" t="b">
        <v>0</v>
      </c>
      <c r="L658">
        <v>57</v>
      </c>
      <c r="M658" t="b">
        <v>0</v>
      </c>
      <c r="N658" t="s">
        <v>8275</v>
      </c>
      <c r="O658" s="5">
        <f t="shared" si="90"/>
        <v>1.9455252918287937</v>
      </c>
      <c r="P658" s="7">
        <f t="shared" si="91"/>
        <v>63.122807017543863</v>
      </c>
      <c r="Q658" t="str">
        <f t="shared" si="92"/>
        <v>publishing</v>
      </c>
      <c r="R658" t="str">
        <f t="shared" si="93"/>
        <v>fiction</v>
      </c>
      <c r="S658" s="10">
        <f t="shared" si="94"/>
        <v>42287.958333333328</v>
      </c>
      <c r="T658" s="10">
        <f t="shared" si="95"/>
        <v>42250.435706018514</v>
      </c>
      <c r="U658">
        <f t="shared" si="96"/>
        <v>2015</v>
      </c>
      <c r="V658" s="11">
        <f t="shared" si="97"/>
        <v>42287.958333333328</v>
      </c>
      <c r="W658" s="15">
        <f t="shared" si="98"/>
        <v>37.522627314814599</v>
      </c>
    </row>
    <row r="659" spans="1:23" ht="43.2" x14ac:dyDescent="0.3">
      <c r="A659">
        <v>777</v>
      </c>
      <c r="B659" s="3" t="s">
        <v>778</v>
      </c>
      <c r="C659" s="3" t="s">
        <v>4887</v>
      </c>
      <c r="D659">
        <v>3000</v>
      </c>
      <c r="E659">
        <v>21</v>
      </c>
      <c r="F659" t="s">
        <v>8221</v>
      </c>
      <c r="G659" t="s">
        <v>8224</v>
      </c>
      <c r="H659" t="s">
        <v>8246</v>
      </c>
      <c r="I659">
        <v>1375313577</v>
      </c>
      <c r="J659">
        <v>1372721577</v>
      </c>
      <c r="K659" t="b">
        <v>0</v>
      </c>
      <c r="L659">
        <v>3</v>
      </c>
      <c r="M659" t="b">
        <v>0</v>
      </c>
      <c r="N659" t="s">
        <v>8275</v>
      </c>
      <c r="O659" s="5">
        <f t="shared" si="90"/>
        <v>142.85714285714286</v>
      </c>
      <c r="P659" s="7">
        <f t="shared" si="91"/>
        <v>7</v>
      </c>
      <c r="Q659" t="str">
        <f t="shared" si="92"/>
        <v>publishing</v>
      </c>
      <c r="R659" t="str">
        <f t="shared" si="93"/>
        <v>fiction</v>
      </c>
      <c r="S659" s="10">
        <f t="shared" si="94"/>
        <v>41486.731215277774</v>
      </c>
      <c r="T659" s="10">
        <f t="shared" si="95"/>
        <v>41456.731215277774</v>
      </c>
      <c r="U659">
        <f t="shared" si="96"/>
        <v>2013</v>
      </c>
      <c r="V659" s="11">
        <f t="shared" si="97"/>
        <v>41486.731215277774</v>
      </c>
      <c r="W659" s="15">
        <f t="shared" si="98"/>
        <v>30</v>
      </c>
    </row>
    <row r="660" spans="1:23" ht="43.2" x14ac:dyDescent="0.3">
      <c r="A660">
        <v>778</v>
      </c>
      <c r="B660" s="3" t="s">
        <v>779</v>
      </c>
      <c r="C660" s="3" t="s">
        <v>4888</v>
      </c>
      <c r="D660">
        <v>500</v>
      </c>
      <c r="E660">
        <v>2</v>
      </c>
      <c r="F660" t="s">
        <v>8221</v>
      </c>
      <c r="G660" t="s">
        <v>8224</v>
      </c>
      <c r="H660" t="s">
        <v>8246</v>
      </c>
      <c r="I660">
        <v>1398876680</v>
      </c>
      <c r="J660">
        <v>1396284680</v>
      </c>
      <c r="K660" t="b">
        <v>0</v>
      </c>
      <c r="L660">
        <v>1</v>
      </c>
      <c r="M660" t="b">
        <v>0</v>
      </c>
      <c r="N660" t="s">
        <v>8275</v>
      </c>
      <c r="O660" s="5">
        <f t="shared" si="90"/>
        <v>250</v>
      </c>
      <c r="P660" s="7">
        <f t="shared" si="91"/>
        <v>2</v>
      </c>
      <c r="Q660" t="str">
        <f t="shared" si="92"/>
        <v>publishing</v>
      </c>
      <c r="R660" t="str">
        <f t="shared" si="93"/>
        <v>fiction</v>
      </c>
      <c r="S660" s="10">
        <f t="shared" si="94"/>
        <v>41759.452314814815</v>
      </c>
      <c r="T660" s="10">
        <f t="shared" si="95"/>
        <v>41729.452314814815</v>
      </c>
      <c r="U660">
        <f t="shared" si="96"/>
        <v>2014</v>
      </c>
      <c r="V660" s="11">
        <f t="shared" si="97"/>
        <v>41759.452314814815</v>
      </c>
      <c r="W660" s="15">
        <f t="shared" si="98"/>
        <v>30</v>
      </c>
    </row>
    <row r="661" spans="1:23" ht="57.6" x14ac:dyDescent="0.3">
      <c r="A661">
        <v>779</v>
      </c>
      <c r="B661" s="3" t="s">
        <v>780</v>
      </c>
      <c r="C661" s="3" t="s">
        <v>4889</v>
      </c>
      <c r="D661">
        <v>15000</v>
      </c>
      <c r="E661">
        <v>400</v>
      </c>
      <c r="F661" t="s">
        <v>8221</v>
      </c>
      <c r="G661" t="s">
        <v>8224</v>
      </c>
      <c r="H661" t="s">
        <v>8246</v>
      </c>
      <c r="I661">
        <v>1287115200</v>
      </c>
      <c r="J661">
        <v>1284567905</v>
      </c>
      <c r="K661" t="b">
        <v>0</v>
      </c>
      <c r="L661">
        <v>6</v>
      </c>
      <c r="M661" t="b">
        <v>0</v>
      </c>
      <c r="N661" t="s">
        <v>8275</v>
      </c>
      <c r="O661" s="5">
        <f t="shared" si="90"/>
        <v>37.5</v>
      </c>
      <c r="P661" s="7">
        <f t="shared" si="91"/>
        <v>66.666666666666671</v>
      </c>
      <c r="Q661" t="str">
        <f t="shared" si="92"/>
        <v>publishing</v>
      </c>
      <c r="R661" t="str">
        <f t="shared" si="93"/>
        <v>fiction</v>
      </c>
      <c r="S661" s="10">
        <f t="shared" si="94"/>
        <v>40465.916666666664</v>
      </c>
      <c r="T661" s="10">
        <f t="shared" si="95"/>
        <v>40436.43408564815</v>
      </c>
      <c r="U661">
        <f t="shared" si="96"/>
        <v>2010</v>
      </c>
      <c r="V661" s="11">
        <f t="shared" si="97"/>
        <v>40465.916666666664</v>
      </c>
      <c r="W661" s="15">
        <f t="shared" si="98"/>
        <v>29.482581018513883</v>
      </c>
    </row>
    <row r="662" spans="1:23" ht="43.2" x14ac:dyDescent="0.3">
      <c r="A662">
        <v>780</v>
      </c>
      <c r="B662" s="3" t="s">
        <v>781</v>
      </c>
      <c r="C662" s="3" t="s">
        <v>4890</v>
      </c>
      <c r="D662">
        <v>1000</v>
      </c>
      <c r="E662">
        <v>1040</v>
      </c>
      <c r="F662" t="s">
        <v>8219</v>
      </c>
      <c r="G662" t="s">
        <v>8224</v>
      </c>
      <c r="H662" t="s">
        <v>8246</v>
      </c>
      <c r="I662">
        <v>1304439025</v>
      </c>
      <c r="J662">
        <v>1301847025</v>
      </c>
      <c r="K662" t="b">
        <v>0</v>
      </c>
      <c r="L662">
        <v>27</v>
      </c>
      <c r="M662" t="b">
        <v>1</v>
      </c>
      <c r="N662" t="s">
        <v>8276</v>
      </c>
      <c r="O662" s="5">
        <f t="shared" si="90"/>
        <v>0.96153846153846156</v>
      </c>
      <c r="P662" s="7">
        <f t="shared" si="91"/>
        <v>38.518518518518519</v>
      </c>
      <c r="Q662" t="str">
        <f t="shared" si="92"/>
        <v>music</v>
      </c>
      <c r="R662" t="str">
        <f t="shared" si="93"/>
        <v>rock</v>
      </c>
      <c r="S662" s="10">
        <f t="shared" si="94"/>
        <v>40666.423900462964</v>
      </c>
      <c r="T662" s="10">
        <f t="shared" si="95"/>
        <v>40636.423900462964</v>
      </c>
      <c r="U662">
        <f t="shared" si="96"/>
        <v>2011</v>
      </c>
      <c r="V662" s="11">
        <f t="shared" si="97"/>
        <v>40666.423900462964</v>
      </c>
      <c r="W662" s="15">
        <f t="shared" si="98"/>
        <v>30</v>
      </c>
    </row>
    <row r="663" spans="1:23" ht="43.2" x14ac:dyDescent="0.3">
      <c r="A663">
        <v>781</v>
      </c>
      <c r="B663" s="3" t="s">
        <v>782</v>
      </c>
      <c r="C663" s="3" t="s">
        <v>4891</v>
      </c>
      <c r="D663">
        <v>800</v>
      </c>
      <c r="E663">
        <v>1065.23</v>
      </c>
      <c r="F663" t="s">
        <v>8219</v>
      </c>
      <c r="G663" t="s">
        <v>8224</v>
      </c>
      <c r="H663" t="s">
        <v>8246</v>
      </c>
      <c r="I663">
        <v>1370649674</v>
      </c>
      <c r="J663">
        <v>1368057674</v>
      </c>
      <c r="K663" t="b">
        <v>0</v>
      </c>
      <c r="L663">
        <v>25</v>
      </c>
      <c r="M663" t="b">
        <v>1</v>
      </c>
      <c r="N663" t="s">
        <v>8276</v>
      </c>
      <c r="O663" s="5">
        <f t="shared" si="90"/>
        <v>0.75101151863916715</v>
      </c>
      <c r="P663" s="7">
        <f t="shared" si="91"/>
        <v>42.609200000000001</v>
      </c>
      <c r="Q663" t="str">
        <f t="shared" si="92"/>
        <v>music</v>
      </c>
      <c r="R663" t="str">
        <f t="shared" si="93"/>
        <v>rock</v>
      </c>
      <c r="S663" s="10">
        <f t="shared" si="94"/>
        <v>41432.750856481485</v>
      </c>
      <c r="T663" s="10">
        <f t="shared" si="95"/>
        <v>41402.750856481485</v>
      </c>
      <c r="U663">
        <f t="shared" si="96"/>
        <v>2013</v>
      </c>
      <c r="V663" s="11">
        <f t="shared" si="97"/>
        <v>41432.750856481485</v>
      </c>
      <c r="W663" s="15">
        <f t="shared" si="98"/>
        <v>30</v>
      </c>
    </row>
    <row r="664" spans="1:23" ht="43.2" x14ac:dyDescent="0.3">
      <c r="A664">
        <v>782</v>
      </c>
      <c r="B664" s="3" t="s">
        <v>783</v>
      </c>
      <c r="C664" s="3" t="s">
        <v>4892</v>
      </c>
      <c r="D664">
        <v>700</v>
      </c>
      <c r="E664">
        <v>700</v>
      </c>
      <c r="F664" t="s">
        <v>8219</v>
      </c>
      <c r="G664" t="s">
        <v>8224</v>
      </c>
      <c r="H664" t="s">
        <v>8246</v>
      </c>
      <c r="I664">
        <v>1345918302</v>
      </c>
      <c r="J664">
        <v>1343326302</v>
      </c>
      <c r="K664" t="b">
        <v>0</v>
      </c>
      <c r="L664">
        <v>14</v>
      </c>
      <c r="M664" t="b">
        <v>1</v>
      </c>
      <c r="N664" t="s">
        <v>8276</v>
      </c>
      <c r="O664" s="5">
        <f t="shared" si="90"/>
        <v>1</v>
      </c>
      <c r="P664" s="7">
        <f t="shared" si="91"/>
        <v>50</v>
      </c>
      <c r="Q664" t="str">
        <f t="shared" si="92"/>
        <v>music</v>
      </c>
      <c r="R664" t="str">
        <f t="shared" si="93"/>
        <v>rock</v>
      </c>
      <c r="S664" s="10">
        <f t="shared" si="94"/>
        <v>41146.508125</v>
      </c>
      <c r="T664" s="10">
        <f t="shared" si="95"/>
        <v>41116.508125</v>
      </c>
      <c r="U664">
        <f t="shared" si="96"/>
        <v>2012</v>
      </c>
      <c r="V664" s="11">
        <f t="shared" si="97"/>
        <v>41146.508125</v>
      </c>
      <c r="W664" s="15">
        <f t="shared" si="98"/>
        <v>30</v>
      </c>
    </row>
    <row r="665" spans="1:23" ht="43.2" x14ac:dyDescent="0.3">
      <c r="A665">
        <v>783</v>
      </c>
      <c r="B665" s="3" t="s">
        <v>784</v>
      </c>
      <c r="C665" s="3" t="s">
        <v>4893</v>
      </c>
      <c r="D665">
        <v>1500</v>
      </c>
      <c r="E665">
        <v>2222</v>
      </c>
      <c r="F665" t="s">
        <v>8219</v>
      </c>
      <c r="G665" t="s">
        <v>8224</v>
      </c>
      <c r="H665" t="s">
        <v>8246</v>
      </c>
      <c r="I665">
        <v>1335564000</v>
      </c>
      <c r="J665">
        <v>1332182049</v>
      </c>
      <c r="K665" t="b">
        <v>0</v>
      </c>
      <c r="L665">
        <v>35</v>
      </c>
      <c r="M665" t="b">
        <v>1</v>
      </c>
      <c r="N665" t="s">
        <v>8276</v>
      </c>
      <c r="O665" s="5">
        <f t="shared" si="90"/>
        <v>0.67506750675067506</v>
      </c>
      <c r="P665" s="7">
        <f t="shared" si="91"/>
        <v>63.485714285714288</v>
      </c>
      <c r="Q665" t="str">
        <f t="shared" si="92"/>
        <v>music</v>
      </c>
      <c r="R665" t="str">
        <f t="shared" si="93"/>
        <v>rock</v>
      </c>
      <c r="S665" s="10">
        <f t="shared" si="94"/>
        <v>41026.666666666664</v>
      </c>
      <c r="T665" s="10">
        <f t="shared" si="95"/>
        <v>40987.523715277777</v>
      </c>
      <c r="U665">
        <f t="shared" si="96"/>
        <v>2012</v>
      </c>
      <c r="V665" s="11">
        <f t="shared" si="97"/>
        <v>41026.666666666664</v>
      </c>
      <c r="W665" s="15">
        <f t="shared" si="98"/>
        <v>39.142951388887013</v>
      </c>
    </row>
    <row r="666" spans="1:23" ht="43.2" x14ac:dyDescent="0.3">
      <c r="A666">
        <v>784</v>
      </c>
      <c r="B666" s="3" t="s">
        <v>785</v>
      </c>
      <c r="C666" s="3" t="s">
        <v>4894</v>
      </c>
      <c r="D666">
        <v>1000</v>
      </c>
      <c r="E666">
        <v>1025</v>
      </c>
      <c r="F666" t="s">
        <v>8219</v>
      </c>
      <c r="G666" t="s">
        <v>8224</v>
      </c>
      <c r="H666" t="s">
        <v>8246</v>
      </c>
      <c r="I666">
        <v>1395023719</v>
      </c>
      <c r="J666">
        <v>1391571319</v>
      </c>
      <c r="K666" t="b">
        <v>0</v>
      </c>
      <c r="L666">
        <v>10</v>
      </c>
      <c r="M666" t="b">
        <v>1</v>
      </c>
      <c r="N666" t="s">
        <v>8276</v>
      </c>
      <c r="O666" s="5">
        <f t="shared" si="90"/>
        <v>0.97560975609756095</v>
      </c>
      <c r="P666" s="7">
        <f t="shared" si="91"/>
        <v>102.5</v>
      </c>
      <c r="Q666" t="str">
        <f t="shared" si="92"/>
        <v>music</v>
      </c>
      <c r="R666" t="str">
        <f t="shared" si="93"/>
        <v>rock</v>
      </c>
      <c r="S666" s="10">
        <f t="shared" si="94"/>
        <v>41714.857858796298</v>
      </c>
      <c r="T666" s="10">
        <f t="shared" si="95"/>
        <v>41674.899525462963</v>
      </c>
      <c r="U666">
        <f t="shared" si="96"/>
        <v>2014</v>
      </c>
      <c r="V666" s="11">
        <f t="shared" si="97"/>
        <v>41714.857858796298</v>
      </c>
      <c r="W666" s="15">
        <f t="shared" si="98"/>
        <v>39.958333333335759</v>
      </c>
    </row>
    <row r="667" spans="1:23" ht="43.2" x14ac:dyDescent="0.3">
      <c r="A667">
        <v>785</v>
      </c>
      <c r="B667" s="3" t="s">
        <v>786</v>
      </c>
      <c r="C667" s="3" t="s">
        <v>4895</v>
      </c>
      <c r="D667">
        <v>500</v>
      </c>
      <c r="E667">
        <v>903.14</v>
      </c>
      <c r="F667" t="s">
        <v>8219</v>
      </c>
      <c r="G667" t="s">
        <v>8224</v>
      </c>
      <c r="H667" t="s">
        <v>8246</v>
      </c>
      <c r="I667">
        <v>1362060915</v>
      </c>
      <c r="J667">
        <v>1359468915</v>
      </c>
      <c r="K667" t="b">
        <v>0</v>
      </c>
      <c r="L667">
        <v>29</v>
      </c>
      <c r="M667" t="b">
        <v>1</v>
      </c>
      <c r="N667" t="s">
        <v>8276</v>
      </c>
      <c r="O667" s="5">
        <f t="shared" si="90"/>
        <v>0.55362402285359968</v>
      </c>
      <c r="P667" s="7">
        <f t="shared" si="91"/>
        <v>31.142758620689655</v>
      </c>
      <c r="Q667" t="str">
        <f t="shared" si="92"/>
        <v>music</v>
      </c>
      <c r="R667" t="str">
        <f t="shared" si="93"/>
        <v>rock</v>
      </c>
      <c r="S667" s="10">
        <f t="shared" si="94"/>
        <v>41333.343923611108</v>
      </c>
      <c r="T667" s="10">
        <f t="shared" si="95"/>
        <v>41303.343923611108</v>
      </c>
      <c r="U667">
        <f t="shared" si="96"/>
        <v>2013</v>
      </c>
      <c r="V667" s="11">
        <f t="shared" si="97"/>
        <v>41333.343923611108</v>
      </c>
      <c r="W667" s="15">
        <f t="shared" si="98"/>
        <v>30</v>
      </c>
    </row>
    <row r="668" spans="1:23" ht="43.2" x14ac:dyDescent="0.3">
      <c r="A668">
        <v>786</v>
      </c>
      <c r="B668" s="3" t="s">
        <v>787</v>
      </c>
      <c r="C668" s="3" t="s">
        <v>4896</v>
      </c>
      <c r="D668">
        <v>5000</v>
      </c>
      <c r="E668">
        <v>7140</v>
      </c>
      <c r="F668" t="s">
        <v>8219</v>
      </c>
      <c r="G668" t="s">
        <v>8224</v>
      </c>
      <c r="H668" t="s">
        <v>8246</v>
      </c>
      <c r="I668">
        <v>1336751220</v>
      </c>
      <c r="J668">
        <v>1331774434</v>
      </c>
      <c r="K668" t="b">
        <v>0</v>
      </c>
      <c r="L668">
        <v>44</v>
      </c>
      <c r="M668" t="b">
        <v>1</v>
      </c>
      <c r="N668" t="s">
        <v>8276</v>
      </c>
      <c r="O668" s="5">
        <f t="shared" si="90"/>
        <v>0.70028011204481788</v>
      </c>
      <c r="P668" s="7">
        <f t="shared" si="91"/>
        <v>162.27272727272728</v>
      </c>
      <c r="Q668" t="str">
        <f t="shared" si="92"/>
        <v>music</v>
      </c>
      <c r="R668" t="str">
        <f t="shared" si="93"/>
        <v>rock</v>
      </c>
      <c r="S668" s="10">
        <f t="shared" si="94"/>
        <v>41040.407638888886</v>
      </c>
      <c r="T668" s="10">
        <f t="shared" si="95"/>
        <v>40982.805949074071</v>
      </c>
      <c r="U668">
        <f t="shared" si="96"/>
        <v>2012</v>
      </c>
      <c r="V668" s="11">
        <f t="shared" si="97"/>
        <v>41040.407638888886</v>
      </c>
      <c r="W668" s="15">
        <f t="shared" si="98"/>
        <v>57.601689814815472</v>
      </c>
    </row>
    <row r="669" spans="1:23" ht="43.2" x14ac:dyDescent="0.3">
      <c r="A669">
        <v>787</v>
      </c>
      <c r="B669" s="3" t="s">
        <v>788</v>
      </c>
      <c r="C669" s="3" t="s">
        <v>4897</v>
      </c>
      <c r="D669">
        <v>1200</v>
      </c>
      <c r="E669">
        <v>1370</v>
      </c>
      <c r="F669" t="s">
        <v>8219</v>
      </c>
      <c r="G669" t="s">
        <v>8224</v>
      </c>
      <c r="H669" t="s">
        <v>8246</v>
      </c>
      <c r="I669">
        <v>1383318226</v>
      </c>
      <c r="J669">
        <v>1380726226</v>
      </c>
      <c r="K669" t="b">
        <v>0</v>
      </c>
      <c r="L669">
        <v>17</v>
      </c>
      <c r="M669" t="b">
        <v>1</v>
      </c>
      <c r="N669" t="s">
        <v>8276</v>
      </c>
      <c r="O669" s="5">
        <f t="shared" si="90"/>
        <v>0.87591240875912413</v>
      </c>
      <c r="P669" s="7">
        <f t="shared" si="91"/>
        <v>80.588235294117652</v>
      </c>
      <c r="Q669" t="str">
        <f t="shared" si="92"/>
        <v>music</v>
      </c>
      <c r="R669" t="str">
        <f t="shared" si="93"/>
        <v>rock</v>
      </c>
      <c r="S669" s="10">
        <f t="shared" si="94"/>
        <v>41579.377615740741</v>
      </c>
      <c r="T669" s="10">
        <f t="shared" si="95"/>
        <v>41549.377615740741</v>
      </c>
      <c r="U669">
        <f t="shared" si="96"/>
        <v>2013</v>
      </c>
      <c r="V669" s="11">
        <f t="shared" si="97"/>
        <v>41579.377615740741</v>
      </c>
      <c r="W669" s="15">
        <f t="shared" si="98"/>
        <v>30</v>
      </c>
    </row>
    <row r="670" spans="1:23" ht="43.2" x14ac:dyDescent="0.3">
      <c r="A670">
        <v>788</v>
      </c>
      <c r="B670" s="3" t="s">
        <v>789</v>
      </c>
      <c r="C670" s="3" t="s">
        <v>4898</v>
      </c>
      <c r="D670">
        <v>1000</v>
      </c>
      <c r="E670">
        <v>2035.05</v>
      </c>
      <c r="F670" t="s">
        <v>8219</v>
      </c>
      <c r="G670" t="s">
        <v>8224</v>
      </c>
      <c r="H670" t="s">
        <v>8246</v>
      </c>
      <c r="I670">
        <v>1341633540</v>
      </c>
      <c r="J670">
        <v>1338336588</v>
      </c>
      <c r="K670" t="b">
        <v>0</v>
      </c>
      <c r="L670">
        <v>34</v>
      </c>
      <c r="M670" t="b">
        <v>1</v>
      </c>
      <c r="N670" t="s">
        <v>8276</v>
      </c>
      <c r="O670" s="5">
        <f t="shared" si="90"/>
        <v>0.49138841797498833</v>
      </c>
      <c r="P670" s="7">
        <f t="shared" si="91"/>
        <v>59.85441176470588</v>
      </c>
      <c r="Q670" t="str">
        <f t="shared" si="92"/>
        <v>music</v>
      </c>
      <c r="R670" t="str">
        <f t="shared" si="93"/>
        <v>rock</v>
      </c>
      <c r="S670" s="10">
        <f t="shared" si="94"/>
        <v>41096.915972222225</v>
      </c>
      <c r="T670" s="10">
        <f t="shared" si="95"/>
        <v>41058.756805555553</v>
      </c>
      <c r="U670">
        <f t="shared" si="96"/>
        <v>2012</v>
      </c>
      <c r="V670" s="11">
        <f t="shared" si="97"/>
        <v>41096.915972222225</v>
      </c>
      <c r="W670" s="15">
        <f t="shared" si="98"/>
        <v>38.159166666671808</v>
      </c>
    </row>
    <row r="671" spans="1:23" ht="43.2" x14ac:dyDescent="0.3">
      <c r="A671">
        <v>789</v>
      </c>
      <c r="B671" s="3" t="s">
        <v>790</v>
      </c>
      <c r="C671" s="3" t="s">
        <v>4899</v>
      </c>
      <c r="D671">
        <v>1700</v>
      </c>
      <c r="E671">
        <v>1860</v>
      </c>
      <c r="F671" t="s">
        <v>8219</v>
      </c>
      <c r="G671" t="s">
        <v>8224</v>
      </c>
      <c r="H671" t="s">
        <v>8246</v>
      </c>
      <c r="I671">
        <v>1358755140</v>
      </c>
      <c r="J671">
        <v>1357187280</v>
      </c>
      <c r="K671" t="b">
        <v>0</v>
      </c>
      <c r="L671">
        <v>14</v>
      </c>
      <c r="M671" t="b">
        <v>1</v>
      </c>
      <c r="N671" t="s">
        <v>8276</v>
      </c>
      <c r="O671" s="5">
        <f t="shared" si="90"/>
        <v>0.91397849462365588</v>
      </c>
      <c r="P671" s="7">
        <f t="shared" si="91"/>
        <v>132.85714285714286</v>
      </c>
      <c r="Q671" t="str">
        <f t="shared" si="92"/>
        <v>music</v>
      </c>
      <c r="R671" t="str">
        <f t="shared" si="93"/>
        <v>rock</v>
      </c>
      <c r="S671" s="10">
        <f t="shared" si="94"/>
        <v>41295.082638888889</v>
      </c>
      <c r="T671" s="10">
        <f t="shared" si="95"/>
        <v>41276.936111111114</v>
      </c>
      <c r="U671">
        <f t="shared" si="96"/>
        <v>2013</v>
      </c>
      <c r="V671" s="11">
        <f t="shared" si="97"/>
        <v>41295.082638888889</v>
      </c>
      <c r="W671" s="15">
        <f t="shared" si="98"/>
        <v>18.146527777775191</v>
      </c>
    </row>
    <row r="672" spans="1:23" ht="43.2" x14ac:dyDescent="0.3">
      <c r="A672">
        <v>790</v>
      </c>
      <c r="B672" s="3" t="s">
        <v>791</v>
      </c>
      <c r="C672" s="3" t="s">
        <v>4900</v>
      </c>
      <c r="D672">
        <v>10000</v>
      </c>
      <c r="E672">
        <v>14437.46</v>
      </c>
      <c r="F672" t="s">
        <v>8219</v>
      </c>
      <c r="G672" t="s">
        <v>8224</v>
      </c>
      <c r="H672" t="s">
        <v>8246</v>
      </c>
      <c r="I672">
        <v>1359680939</v>
      </c>
      <c r="J672">
        <v>1357088939</v>
      </c>
      <c r="K672" t="b">
        <v>0</v>
      </c>
      <c r="L672">
        <v>156</v>
      </c>
      <c r="M672" t="b">
        <v>1</v>
      </c>
      <c r="N672" t="s">
        <v>8276</v>
      </c>
      <c r="O672" s="5">
        <f t="shared" si="90"/>
        <v>0.69264261165052587</v>
      </c>
      <c r="P672" s="7">
        <f t="shared" si="91"/>
        <v>92.547820512820508</v>
      </c>
      <c r="Q672" t="str">
        <f t="shared" si="92"/>
        <v>music</v>
      </c>
      <c r="R672" t="str">
        <f t="shared" si="93"/>
        <v>rock</v>
      </c>
      <c r="S672" s="10">
        <f t="shared" si="94"/>
        <v>41305.797905092593</v>
      </c>
      <c r="T672" s="10">
        <f t="shared" si="95"/>
        <v>41275.797905092593</v>
      </c>
      <c r="U672">
        <f t="shared" si="96"/>
        <v>2013</v>
      </c>
      <c r="V672" s="11">
        <f t="shared" si="97"/>
        <v>41305.797905092593</v>
      </c>
      <c r="W672" s="15">
        <f t="shared" si="98"/>
        <v>30</v>
      </c>
    </row>
    <row r="673" spans="1:23" ht="43.2" x14ac:dyDescent="0.3">
      <c r="A673">
        <v>791</v>
      </c>
      <c r="B673" s="3" t="s">
        <v>792</v>
      </c>
      <c r="C673" s="3" t="s">
        <v>4901</v>
      </c>
      <c r="D673">
        <v>7500</v>
      </c>
      <c r="E673">
        <v>7790</v>
      </c>
      <c r="F673" t="s">
        <v>8219</v>
      </c>
      <c r="G673" t="s">
        <v>8224</v>
      </c>
      <c r="H673" t="s">
        <v>8246</v>
      </c>
      <c r="I673">
        <v>1384322340</v>
      </c>
      <c r="J673">
        <v>1381430646</v>
      </c>
      <c r="K673" t="b">
        <v>0</v>
      </c>
      <c r="L673">
        <v>128</v>
      </c>
      <c r="M673" t="b">
        <v>1</v>
      </c>
      <c r="N673" t="s">
        <v>8276</v>
      </c>
      <c r="O673" s="5">
        <f t="shared" si="90"/>
        <v>0.96277278562259305</v>
      </c>
      <c r="P673" s="7">
        <f t="shared" si="91"/>
        <v>60.859375</v>
      </c>
      <c r="Q673" t="str">
        <f t="shared" si="92"/>
        <v>music</v>
      </c>
      <c r="R673" t="str">
        <f t="shared" si="93"/>
        <v>rock</v>
      </c>
      <c r="S673" s="10">
        <f t="shared" si="94"/>
        <v>41590.999305555553</v>
      </c>
      <c r="T673" s="10">
        <f t="shared" si="95"/>
        <v>41557.530624999999</v>
      </c>
      <c r="U673">
        <f t="shared" si="96"/>
        <v>2013</v>
      </c>
      <c r="V673" s="11">
        <f t="shared" si="97"/>
        <v>41590.999305555553</v>
      </c>
      <c r="W673" s="15">
        <f t="shared" si="98"/>
        <v>33.468680555553874</v>
      </c>
    </row>
    <row r="674" spans="1:23" ht="28.8" x14ac:dyDescent="0.3">
      <c r="A674">
        <v>792</v>
      </c>
      <c r="B674" s="3" t="s">
        <v>793</v>
      </c>
      <c r="C674" s="3" t="s">
        <v>4902</v>
      </c>
      <c r="D674">
        <v>2500</v>
      </c>
      <c r="E674">
        <v>2511.11</v>
      </c>
      <c r="F674" t="s">
        <v>8219</v>
      </c>
      <c r="G674" t="s">
        <v>8224</v>
      </c>
      <c r="H674" t="s">
        <v>8246</v>
      </c>
      <c r="I674">
        <v>1383861483</v>
      </c>
      <c r="J674">
        <v>1381265883</v>
      </c>
      <c r="K674" t="b">
        <v>0</v>
      </c>
      <c r="L674">
        <v>60</v>
      </c>
      <c r="M674" t="b">
        <v>1</v>
      </c>
      <c r="N674" t="s">
        <v>8276</v>
      </c>
      <c r="O674" s="5">
        <f t="shared" si="90"/>
        <v>0.99557566175914236</v>
      </c>
      <c r="P674" s="7">
        <f t="shared" si="91"/>
        <v>41.851833333333339</v>
      </c>
      <c r="Q674" t="str">
        <f t="shared" si="92"/>
        <v>music</v>
      </c>
      <c r="R674" t="str">
        <f t="shared" si="93"/>
        <v>rock</v>
      </c>
      <c r="S674" s="10">
        <f t="shared" si="94"/>
        <v>41585.665312500001</v>
      </c>
      <c r="T674" s="10">
        <f t="shared" si="95"/>
        <v>41555.623645833337</v>
      </c>
      <c r="U674">
        <f t="shared" si="96"/>
        <v>2013</v>
      </c>
      <c r="V674" s="11">
        <f t="shared" si="97"/>
        <v>41585.665312500001</v>
      </c>
      <c r="W674" s="15">
        <f t="shared" si="98"/>
        <v>30.041666666664241</v>
      </c>
    </row>
    <row r="675" spans="1:23" ht="43.2" x14ac:dyDescent="0.3">
      <c r="A675">
        <v>793</v>
      </c>
      <c r="B675" s="3" t="s">
        <v>794</v>
      </c>
      <c r="C675" s="3" t="s">
        <v>4903</v>
      </c>
      <c r="D675">
        <v>2750</v>
      </c>
      <c r="E675">
        <v>2826.43</v>
      </c>
      <c r="F675" t="s">
        <v>8219</v>
      </c>
      <c r="G675" t="s">
        <v>8224</v>
      </c>
      <c r="H675" t="s">
        <v>8246</v>
      </c>
      <c r="I675">
        <v>1372827540</v>
      </c>
      <c r="J675">
        <v>1371491244</v>
      </c>
      <c r="K675" t="b">
        <v>0</v>
      </c>
      <c r="L675">
        <v>32</v>
      </c>
      <c r="M675" t="b">
        <v>1</v>
      </c>
      <c r="N675" t="s">
        <v>8276</v>
      </c>
      <c r="O675" s="5">
        <f t="shared" si="90"/>
        <v>0.97295882084466978</v>
      </c>
      <c r="P675" s="7">
        <f t="shared" si="91"/>
        <v>88.325937499999995</v>
      </c>
      <c r="Q675" t="str">
        <f t="shared" si="92"/>
        <v>music</v>
      </c>
      <c r="R675" t="str">
        <f t="shared" si="93"/>
        <v>rock</v>
      </c>
      <c r="S675" s="10">
        <f t="shared" si="94"/>
        <v>41457.957638888889</v>
      </c>
      <c r="T675" s="10">
        <f t="shared" si="95"/>
        <v>41442.491249999999</v>
      </c>
      <c r="U675">
        <f t="shared" si="96"/>
        <v>2013</v>
      </c>
      <c r="V675" s="11">
        <f t="shared" si="97"/>
        <v>41457.957638888889</v>
      </c>
      <c r="W675" s="15">
        <f t="shared" si="98"/>
        <v>15.466388888889924</v>
      </c>
    </row>
    <row r="676" spans="1:23" ht="43.2" x14ac:dyDescent="0.3">
      <c r="A676">
        <v>794</v>
      </c>
      <c r="B676" s="3" t="s">
        <v>795</v>
      </c>
      <c r="C676" s="3" t="s">
        <v>4904</v>
      </c>
      <c r="D676">
        <v>8000</v>
      </c>
      <c r="E676">
        <v>8425</v>
      </c>
      <c r="F676" t="s">
        <v>8219</v>
      </c>
      <c r="G676" t="s">
        <v>8224</v>
      </c>
      <c r="H676" t="s">
        <v>8246</v>
      </c>
      <c r="I676">
        <v>1315242360</v>
      </c>
      <c r="J676">
        <v>1310438737</v>
      </c>
      <c r="K676" t="b">
        <v>0</v>
      </c>
      <c r="L676">
        <v>53</v>
      </c>
      <c r="M676" t="b">
        <v>1</v>
      </c>
      <c r="N676" t="s">
        <v>8276</v>
      </c>
      <c r="O676" s="5">
        <f t="shared" si="90"/>
        <v>0.94955489614243327</v>
      </c>
      <c r="P676" s="7">
        <f t="shared" si="91"/>
        <v>158.96226415094338</v>
      </c>
      <c r="Q676" t="str">
        <f t="shared" si="92"/>
        <v>music</v>
      </c>
      <c r="R676" t="str">
        <f t="shared" si="93"/>
        <v>rock</v>
      </c>
      <c r="S676" s="10">
        <f t="shared" si="94"/>
        <v>40791.462500000001</v>
      </c>
      <c r="T676" s="10">
        <f t="shared" si="95"/>
        <v>40735.865011574075</v>
      </c>
      <c r="U676">
        <f t="shared" si="96"/>
        <v>2011</v>
      </c>
      <c r="V676" s="11">
        <f t="shared" si="97"/>
        <v>40791.462500000001</v>
      </c>
      <c r="W676" s="15">
        <f t="shared" si="98"/>
        <v>55.597488425926713</v>
      </c>
    </row>
    <row r="677" spans="1:23" ht="43.2" x14ac:dyDescent="0.3">
      <c r="A677">
        <v>795</v>
      </c>
      <c r="B677" s="3" t="s">
        <v>796</v>
      </c>
      <c r="C677" s="3" t="s">
        <v>4905</v>
      </c>
      <c r="D677">
        <v>14000</v>
      </c>
      <c r="E677">
        <v>15650</v>
      </c>
      <c r="F677" t="s">
        <v>8219</v>
      </c>
      <c r="G677" t="s">
        <v>8224</v>
      </c>
      <c r="H677" t="s">
        <v>8246</v>
      </c>
      <c r="I677">
        <v>1333774740</v>
      </c>
      <c r="J677">
        <v>1330094566</v>
      </c>
      <c r="K677" t="b">
        <v>0</v>
      </c>
      <c r="L677">
        <v>184</v>
      </c>
      <c r="M677" t="b">
        <v>1</v>
      </c>
      <c r="N677" t="s">
        <v>8276</v>
      </c>
      <c r="O677" s="5">
        <f t="shared" si="90"/>
        <v>0.89456869009584661</v>
      </c>
      <c r="P677" s="7">
        <f t="shared" si="91"/>
        <v>85.054347826086953</v>
      </c>
      <c r="Q677" t="str">
        <f t="shared" si="92"/>
        <v>music</v>
      </c>
      <c r="R677" t="str">
        <f t="shared" si="93"/>
        <v>rock</v>
      </c>
      <c r="S677" s="10">
        <f t="shared" si="94"/>
        <v>41005.957638888889</v>
      </c>
      <c r="T677" s="10">
        <f t="shared" si="95"/>
        <v>40963.363032407404</v>
      </c>
      <c r="U677">
        <f t="shared" si="96"/>
        <v>2012</v>
      </c>
      <c r="V677" s="11">
        <f t="shared" si="97"/>
        <v>41005.957638888889</v>
      </c>
      <c r="W677" s="15">
        <f t="shared" si="98"/>
        <v>42.594606481485243</v>
      </c>
    </row>
    <row r="678" spans="1:23" ht="57.6" x14ac:dyDescent="0.3">
      <c r="A678">
        <v>796</v>
      </c>
      <c r="B678" s="3" t="s">
        <v>797</v>
      </c>
      <c r="C678" s="3" t="s">
        <v>4906</v>
      </c>
      <c r="D678">
        <v>10000</v>
      </c>
      <c r="E678">
        <v>10135</v>
      </c>
      <c r="F678" t="s">
        <v>8219</v>
      </c>
      <c r="G678" t="s">
        <v>8224</v>
      </c>
      <c r="H678" t="s">
        <v>8246</v>
      </c>
      <c r="I678">
        <v>1379279400</v>
      </c>
      <c r="J678">
        <v>1376687485</v>
      </c>
      <c r="K678" t="b">
        <v>0</v>
      </c>
      <c r="L678">
        <v>90</v>
      </c>
      <c r="M678" t="b">
        <v>1</v>
      </c>
      <c r="N678" t="s">
        <v>8276</v>
      </c>
      <c r="O678" s="5">
        <f t="shared" si="90"/>
        <v>0.98667982239763197</v>
      </c>
      <c r="P678" s="7">
        <f t="shared" si="91"/>
        <v>112.61111111111111</v>
      </c>
      <c r="Q678" t="str">
        <f t="shared" si="92"/>
        <v>music</v>
      </c>
      <c r="R678" t="str">
        <f t="shared" si="93"/>
        <v>rock</v>
      </c>
      <c r="S678" s="10">
        <f t="shared" si="94"/>
        <v>41532.631944444445</v>
      </c>
      <c r="T678" s="10">
        <f t="shared" si="95"/>
        <v>41502.632928240739</v>
      </c>
      <c r="U678">
        <f t="shared" si="96"/>
        <v>2013</v>
      </c>
      <c r="V678" s="11">
        <f t="shared" si="97"/>
        <v>41532.631944444445</v>
      </c>
      <c r="W678" s="15">
        <f t="shared" si="98"/>
        <v>29.99901620370656</v>
      </c>
    </row>
    <row r="679" spans="1:23" ht="43.2" x14ac:dyDescent="0.3">
      <c r="A679">
        <v>797</v>
      </c>
      <c r="B679" s="3" t="s">
        <v>798</v>
      </c>
      <c r="C679" s="3" t="s">
        <v>4907</v>
      </c>
      <c r="D679">
        <v>3000</v>
      </c>
      <c r="E679">
        <v>3226</v>
      </c>
      <c r="F679" t="s">
        <v>8219</v>
      </c>
      <c r="G679" t="s">
        <v>8224</v>
      </c>
      <c r="H679" t="s">
        <v>8246</v>
      </c>
      <c r="I679">
        <v>1335672000</v>
      </c>
      <c r="J679">
        <v>1332978688</v>
      </c>
      <c r="K679" t="b">
        <v>0</v>
      </c>
      <c r="L679">
        <v>71</v>
      </c>
      <c r="M679" t="b">
        <v>1</v>
      </c>
      <c r="N679" t="s">
        <v>8276</v>
      </c>
      <c r="O679" s="5">
        <f t="shared" si="90"/>
        <v>0.92994420334779915</v>
      </c>
      <c r="P679" s="7">
        <f t="shared" si="91"/>
        <v>45.436619718309856</v>
      </c>
      <c r="Q679" t="str">
        <f t="shared" si="92"/>
        <v>music</v>
      </c>
      <c r="R679" t="str">
        <f t="shared" si="93"/>
        <v>rock</v>
      </c>
      <c r="S679" s="10">
        <f t="shared" si="94"/>
        <v>41027.916666666664</v>
      </c>
      <c r="T679" s="10">
        <f t="shared" si="95"/>
        <v>40996.744074074071</v>
      </c>
      <c r="U679">
        <f t="shared" si="96"/>
        <v>2012</v>
      </c>
      <c r="V679" s="11">
        <f t="shared" si="97"/>
        <v>41027.916666666664</v>
      </c>
      <c r="W679" s="15">
        <f t="shared" si="98"/>
        <v>31.172592592592991</v>
      </c>
    </row>
    <row r="680" spans="1:23" ht="43.2" x14ac:dyDescent="0.3">
      <c r="A680">
        <v>798</v>
      </c>
      <c r="B680" s="3" t="s">
        <v>799</v>
      </c>
      <c r="C680" s="3" t="s">
        <v>4908</v>
      </c>
      <c r="D680">
        <v>3500</v>
      </c>
      <c r="E680">
        <v>4021</v>
      </c>
      <c r="F680" t="s">
        <v>8219</v>
      </c>
      <c r="G680" t="s">
        <v>8224</v>
      </c>
      <c r="H680" t="s">
        <v>8246</v>
      </c>
      <c r="I680">
        <v>1412086187</v>
      </c>
      <c r="J680">
        <v>1409494187</v>
      </c>
      <c r="K680" t="b">
        <v>0</v>
      </c>
      <c r="L680">
        <v>87</v>
      </c>
      <c r="M680" t="b">
        <v>1</v>
      </c>
      <c r="N680" t="s">
        <v>8276</v>
      </c>
      <c r="O680" s="5">
        <f t="shared" si="90"/>
        <v>0.87043024123352397</v>
      </c>
      <c r="P680" s="7">
        <f t="shared" si="91"/>
        <v>46.218390804597703</v>
      </c>
      <c r="Q680" t="str">
        <f t="shared" si="92"/>
        <v>music</v>
      </c>
      <c r="R680" t="str">
        <f t="shared" si="93"/>
        <v>rock</v>
      </c>
      <c r="S680" s="10">
        <f t="shared" si="94"/>
        <v>41912.340127314819</v>
      </c>
      <c r="T680" s="10">
        <f t="shared" si="95"/>
        <v>41882.340127314819</v>
      </c>
      <c r="U680">
        <f t="shared" si="96"/>
        <v>2014</v>
      </c>
      <c r="V680" s="11">
        <f t="shared" si="97"/>
        <v>41912.340127314819</v>
      </c>
      <c r="W680" s="15">
        <f t="shared" si="98"/>
        <v>30</v>
      </c>
    </row>
    <row r="681" spans="1:23" ht="43.2" x14ac:dyDescent="0.3">
      <c r="A681">
        <v>799</v>
      </c>
      <c r="B681" s="3" t="s">
        <v>800</v>
      </c>
      <c r="C681" s="3" t="s">
        <v>4909</v>
      </c>
      <c r="D681">
        <v>5000</v>
      </c>
      <c r="E681">
        <v>5001</v>
      </c>
      <c r="F681" t="s">
        <v>8219</v>
      </c>
      <c r="G681" t="s">
        <v>8224</v>
      </c>
      <c r="H681" t="s">
        <v>8246</v>
      </c>
      <c r="I681">
        <v>1335542446</v>
      </c>
      <c r="J681">
        <v>1332950446</v>
      </c>
      <c r="K681" t="b">
        <v>0</v>
      </c>
      <c r="L681">
        <v>28</v>
      </c>
      <c r="M681" t="b">
        <v>1</v>
      </c>
      <c r="N681" t="s">
        <v>8276</v>
      </c>
      <c r="O681" s="5">
        <f t="shared" si="90"/>
        <v>0.99980003999200162</v>
      </c>
      <c r="P681" s="7">
        <f t="shared" si="91"/>
        <v>178.60714285714286</v>
      </c>
      <c r="Q681" t="str">
        <f t="shared" si="92"/>
        <v>music</v>
      </c>
      <c r="R681" t="str">
        <f t="shared" si="93"/>
        <v>rock</v>
      </c>
      <c r="S681" s="10">
        <f t="shared" si="94"/>
        <v>41026.417199074072</v>
      </c>
      <c r="T681" s="10">
        <f t="shared" si="95"/>
        <v>40996.417199074072</v>
      </c>
      <c r="U681">
        <f t="shared" si="96"/>
        <v>2012</v>
      </c>
      <c r="V681" s="11">
        <f t="shared" si="97"/>
        <v>41026.417199074072</v>
      </c>
      <c r="W681" s="15">
        <f t="shared" si="98"/>
        <v>30</v>
      </c>
    </row>
    <row r="682" spans="1:23" ht="43.2" x14ac:dyDescent="0.3">
      <c r="A682">
        <v>800</v>
      </c>
      <c r="B682" s="3" t="s">
        <v>801</v>
      </c>
      <c r="C682" s="3" t="s">
        <v>4910</v>
      </c>
      <c r="D682">
        <v>1500</v>
      </c>
      <c r="E682">
        <v>2282</v>
      </c>
      <c r="F682" t="s">
        <v>8219</v>
      </c>
      <c r="G682" t="s">
        <v>8225</v>
      </c>
      <c r="H682" t="s">
        <v>8247</v>
      </c>
      <c r="I682">
        <v>1410431054</v>
      </c>
      <c r="J682">
        <v>1407839054</v>
      </c>
      <c r="K682" t="b">
        <v>0</v>
      </c>
      <c r="L682">
        <v>56</v>
      </c>
      <c r="M682" t="b">
        <v>1</v>
      </c>
      <c r="N682" t="s">
        <v>8276</v>
      </c>
      <c r="O682" s="5">
        <f t="shared" si="90"/>
        <v>0.6573181419807187</v>
      </c>
      <c r="P682" s="7">
        <f t="shared" si="91"/>
        <v>40.75</v>
      </c>
      <c r="Q682" t="str">
        <f t="shared" si="92"/>
        <v>music</v>
      </c>
      <c r="R682" t="str">
        <f t="shared" si="93"/>
        <v>rock</v>
      </c>
      <c r="S682" s="10">
        <f t="shared" si="94"/>
        <v>41893.183495370373</v>
      </c>
      <c r="T682" s="10">
        <f t="shared" si="95"/>
        <v>41863.183495370373</v>
      </c>
      <c r="U682">
        <f t="shared" si="96"/>
        <v>2014</v>
      </c>
      <c r="V682" s="11">
        <f t="shared" si="97"/>
        <v>41893.183495370373</v>
      </c>
      <c r="W682" s="15">
        <f t="shared" si="98"/>
        <v>30</v>
      </c>
    </row>
    <row r="683" spans="1:23" ht="43.2" x14ac:dyDescent="0.3">
      <c r="A683">
        <v>801</v>
      </c>
      <c r="B683" s="3" t="s">
        <v>802</v>
      </c>
      <c r="C683" s="3" t="s">
        <v>4911</v>
      </c>
      <c r="D683">
        <v>2000</v>
      </c>
      <c r="E683">
        <v>2230.4299999999998</v>
      </c>
      <c r="F683" t="s">
        <v>8219</v>
      </c>
      <c r="G683" t="s">
        <v>8224</v>
      </c>
      <c r="H683" t="s">
        <v>8246</v>
      </c>
      <c r="I683">
        <v>1309547120</v>
      </c>
      <c r="J683">
        <v>1306955120</v>
      </c>
      <c r="K683" t="b">
        <v>0</v>
      </c>
      <c r="L683">
        <v>51</v>
      </c>
      <c r="M683" t="b">
        <v>1</v>
      </c>
      <c r="N683" t="s">
        <v>8276</v>
      </c>
      <c r="O683" s="5">
        <f t="shared" si="90"/>
        <v>0.89668808256703869</v>
      </c>
      <c r="P683" s="7">
        <f t="shared" si="91"/>
        <v>43.733921568627444</v>
      </c>
      <c r="Q683" t="str">
        <f t="shared" si="92"/>
        <v>music</v>
      </c>
      <c r="R683" t="str">
        <f t="shared" si="93"/>
        <v>rock</v>
      </c>
      <c r="S683" s="10">
        <f t="shared" si="94"/>
        <v>40725.545370370368</v>
      </c>
      <c r="T683" s="10">
        <f t="shared" si="95"/>
        <v>40695.545370370368</v>
      </c>
      <c r="U683">
        <f t="shared" si="96"/>
        <v>2011</v>
      </c>
      <c r="V683" s="11">
        <f t="shared" si="97"/>
        <v>40725.545370370368</v>
      </c>
      <c r="W683" s="15">
        <f t="shared" si="98"/>
        <v>30</v>
      </c>
    </row>
    <row r="684" spans="1:23" ht="57.6" x14ac:dyDescent="0.3">
      <c r="A684">
        <v>802</v>
      </c>
      <c r="B684" s="3" t="s">
        <v>803</v>
      </c>
      <c r="C684" s="3" t="s">
        <v>4912</v>
      </c>
      <c r="D684">
        <v>6000</v>
      </c>
      <c r="E684">
        <v>6080</v>
      </c>
      <c r="F684" t="s">
        <v>8219</v>
      </c>
      <c r="G684" t="s">
        <v>8224</v>
      </c>
      <c r="H684" t="s">
        <v>8246</v>
      </c>
      <c r="I684">
        <v>1347854700</v>
      </c>
      <c r="J684">
        <v>1343867524</v>
      </c>
      <c r="K684" t="b">
        <v>0</v>
      </c>
      <c r="L684">
        <v>75</v>
      </c>
      <c r="M684" t="b">
        <v>1</v>
      </c>
      <c r="N684" t="s">
        <v>8276</v>
      </c>
      <c r="O684" s="5">
        <f t="shared" si="90"/>
        <v>0.98684210526315785</v>
      </c>
      <c r="P684" s="7">
        <f t="shared" si="91"/>
        <v>81.066666666666663</v>
      </c>
      <c r="Q684" t="str">
        <f t="shared" si="92"/>
        <v>music</v>
      </c>
      <c r="R684" t="str">
        <f t="shared" si="93"/>
        <v>rock</v>
      </c>
      <c r="S684" s="10">
        <f t="shared" si="94"/>
        <v>41168.920138888891</v>
      </c>
      <c r="T684" s="10">
        <f t="shared" si="95"/>
        <v>41122.772268518522</v>
      </c>
      <c r="U684">
        <f t="shared" si="96"/>
        <v>2012</v>
      </c>
      <c r="V684" s="11">
        <f t="shared" si="97"/>
        <v>41168.920138888891</v>
      </c>
      <c r="W684" s="15">
        <f t="shared" si="98"/>
        <v>46.147870370368764</v>
      </c>
    </row>
    <row r="685" spans="1:23" ht="43.2" x14ac:dyDescent="0.3">
      <c r="A685">
        <v>803</v>
      </c>
      <c r="B685" s="3" t="s">
        <v>804</v>
      </c>
      <c r="C685" s="3" t="s">
        <v>4913</v>
      </c>
      <c r="D685">
        <v>2300</v>
      </c>
      <c r="E685">
        <v>2835</v>
      </c>
      <c r="F685" t="s">
        <v>8219</v>
      </c>
      <c r="G685" t="s">
        <v>8224</v>
      </c>
      <c r="H685" t="s">
        <v>8246</v>
      </c>
      <c r="I685">
        <v>1306630800</v>
      </c>
      <c r="J685">
        <v>1304376478</v>
      </c>
      <c r="K685" t="b">
        <v>0</v>
      </c>
      <c r="L685">
        <v>38</v>
      </c>
      <c r="M685" t="b">
        <v>1</v>
      </c>
      <c r="N685" t="s">
        <v>8276</v>
      </c>
      <c r="O685" s="5">
        <f t="shared" si="90"/>
        <v>0.81128747795414458</v>
      </c>
      <c r="P685" s="7">
        <f t="shared" si="91"/>
        <v>74.60526315789474</v>
      </c>
      <c r="Q685" t="str">
        <f t="shared" si="92"/>
        <v>music</v>
      </c>
      <c r="R685" t="str">
        <f t="shared" si="93"/>
        <v>rock</v>
      </c>
      <c r="S685" s="10">
        <f t="shared" si="94"/>
        <v>40691.791666666664</v>
      </c>
      <c r="T685" s="10">
        <f t="shared" si="95"/>
        <v>40665.699976851851</v>
      </c>
      <c r="U685">
        <f t="shared" si="96"/>
        <v>2011</v>
      </c>
      <c r="V685" s="11">
        <f t="shared" si="97"/>
        <v>40691.791666666664</v>
      </c>
      <c r="W685" s="15">
        <f t="shared" si="98"/>
        <v>26.091689814813435</v>
      </c>
    </row>
    <row r="686" spans="1:23" ht="43.2" x14ac:dyDescent="0.3">
      <c r="A686">
        <v>804</v>
      </c>
      <c r="B686" s="3" t="s">
        <v>805</v>
      </c>
      <c r="C686" s="3" t="s">
        <v>4914</v>
      </c>
      <c r="D686">
        <v>5500</v>
      </c>
      <c r="E686">
        <v>5500</v>
      </c>
      <c r="F686" t="s">
        <v>8219</v>
      </c>
      <c r="G686" t="s">
        <v>8224</v>
      </c>
      <c r="H686" t="s">
        <v>8246</v>
      </c>
      <c r="I686">
        <v>1311393540</v>
      </c>
      <c r="J686">
        <v>1309919526</v>
      </c>
      <c r="K686" t="b">
        <v>0</v>
      </c>
      <c r="L686">
        <v>18</v>
      </c>
      <c r="M686" t="b">
        <v>1</v>
      </c>
      <c r="N686" t="s">
        <v>8276</v>
      </c>
      <c r="O686" s="5">
        <f t="shared" si="90"/>
        <v>1</v>
      </c>
      <c r="P686" s="7">
        <f t="shared" si="91"/>
        <v>305.55555555555554</v>
      </c>
      <c r="Q686" t="str">
        <f t="shared" si="92"/>
        <v>music</v>
      </c>
      <c r="R686" t="str">
        <f t="shared" si="93"/>
        <v>rock</v>
      </c>
      <c r="S686" s="10">
        <f t="shared" si="94"/>
        <v>40746.915972222225</v>
      </c>
      <c r="T686" s="10">
        <f t="shared" si="95"/>
        <v>40729.855625000004</v>
      </c>
      <c r="U686">
        <f t="shared" si="96"/>
        <v>2011</v>
      </c>
      <c r="V686" s="11">
        <f t="shared" si="97"/>
        <v>40746.915972222225</v>
      </c>
      <c r="W686" s="15">
        <f t="shared" si="98"/>
        <v>17.060347222221026</v>
      </c>
    </row>
    <row r="687" spans="1:23" ht="43.2" x14ac:dyDescent="0.3">
      <c r="A687">
        <v>805</v>
      </c>
      <c r="B687" s="3" t="s">
        <v>806</v>
      </c>
      <c r="C687" s="3" t="s">
        <v>4915</v>
      </c>
      <c r="D687">
        <v>3000</v>
      </c>
      <c r="E687">
        <v>3150</v>
      </c>
      <c r="F687" t="s">
        <v>8219</v>
      </c>
      <c r="G687" t="s">
        <v>8224</v>
      </c>
      <c r="H687" t="s">
        <v>8246</v>
      </c>
      <c r="I687">
        <v>1310857200</v>
      </c>
      <c r="J687">
        <v>1306525512</v>
      </c>
      <c r="K687" t="b">
        <v>0</v>
      </c>
      <c r="L687">
        <v>54</v>
      </c>
      <c r="M687" t="b">
        <v>1</v>
      </c>
      <c r="N687" t="s">
        <v>8276</v>
      </c>
      <c r="O687" s="5">
        <f t="shared" si="90"/>
        <v>0.95238095238095233</v>
      </c>
      <c r="P687" s="7">
        <f t="shared" si="91"/>
        <v>58.333333333333336</v>
      </c>
      <c r="Q687" t="str">
        <f t="shared" si="92"/>
        <v>music</v>
      </c>
      <c r="R687" t="str">
        <f t="shared" si="93"/>
        <v>rock</v>
      </c>
      <c r="S687" s="10">
        <f t="shared" si="94"/>
        <v>40740.708333333336</v>
      </c>
      <c r="T687" s="10">
        <f t="shared" si="95"/>
        <v>40690.573055555556</v>
      </c>
      <c r="U687">
        <f t="shared" si="96"/>
        <v>2011</v>
      </c>
      <c r="V687" s="11">
        <f t="shared" si="97"/>
        <v>40740.708333333336</v>
      </c>
      <c r="W687" s="15">
        <f t="shared" si="98"/>
        <v>50.135277777779265</v>
      </c>
    </row>
    <row r="688" spans="1:23" x14ac:dyDescent="0.3">
      <c r="A688">
        <v>806</v>
      </c>
      <c r="B688" s="3" t="s">
        <v>807</v>
      </c>
      <c r="C688" s="3" t="s">
        <v>4916</v>
      </c>
      <c r="D688">
        <v>8000</v>
      </c>
      <c r="E688">
        <v>8355</v>
      </c>
      <c r="F688" t="s">
        <v>8219</v>
      </c>
      <c r="G688" t="s">
        <v>8224</v>
      </c>
      <c r="H688" t="s">
        <v>8246</v>
      </c>
      <c r="I688">
        <v>1315413339</v>
      </c>
      <c r="J688">
        <v>1312821339</v>
      </c>
      <c r="K688" t="b">
        <v>0</v>
      </c>
      <c r="L688">
        <v>71</v>
      </c>
      <c r="M688" t="b">
        <v>1</v>
      </c>
      <c r="N688" t="s">
        <v>8276</v>
      </c>
      <c r="O688" s="5">
        <f t="shared" si="90"/>
        <v>0.95751047277079593</v>
      </c>
      <c r="P688" s="7">
        <f t="shared" si="91"/>
        <v>117.67605633802818</v>
      </c>
      <c r="Q688" t="str">
        <f t="shared" si="92"/>
        <v>music</v>
      </c>
      <c r="R688" t="str">
        <f t="shared" si="93"/>
        <v>rock</v>
      </c>
      <c r="S688" s="10">
        <f t="shared" si="94"/>
        <v>40793.441423611112</v>
      </c>
      <c r="T688" s="10">
        <f t="shared" si="95"/>
        <v>40763.441423611112</v>
      </c>
      <c r="U688">
        <f t="shared" si="96"/>
        <v>2011</v>
      </c>
      <c r="V688" s="11">
        <f t="shared" si="97"/>
        <v>40793.441423611112</v>
      </c>
      <c r="W688" s="15">
        <f t="shared" si="98"/>
        <v>30</v>
      </c>
    </row>
    <row r="689" spans="1:23" ht="28.8" x14ac:dyDescent="0.3">
      <c r="A689">
        <v>807</v>
      </c>
      <c r="B689" s="3" t="s">
        <v>808</v>
      </c>
      <c r="C689" s="3" t="s">
        <v>4917</v>
      </c>
      <c r="D689">
        <v>4000</v>
      </c>
      <c r="E689">
        <v>4205</v>
      </c>
      <c r="F689" t="s">
        <v>8219</v>
      </c>
      <c r="G689" t="s">
        <v>8224</v>
      </c>
      <c r="H689" t="s">
        <v>8246</v>
      </c>
      <c r="I689">
        <v>1488333600</v>
      </c>
      <c r="J689">
        <v>1485270311</v>
      </c>
      <c r="K689" t="b">
        <v>0</v>
      </c>
      <c r="L689">
        <v>57</v>
      </c>
      <c r="M689" t="b">
        <v>1</v>
      </c>
      <c r="N689" t="s">
        <v>8276</v>
      </c>
      <c r="O689" s="5">
        <f t="shared" si="90"/>
        <v>0.95124851367419738</v>
      </c>
      <c r="P689" s="7">
        <f t="shared" si="91"/>
        <v>73.771929824561397</v>
      </c>
      <c r="Q689" t="str">
        <f t="shared" si="92"/>
        <v>music</v>
      </c>
      <c r="R689" t="str">
        <f t="shared" si="93"/>
        <v>rock</v>
      </c>
      <c r="S689" s="10">
        <f t="shared" si="94"/>
        <v>42794.833333333328</v>
      </c>
      <c r="T689" s="10">
        <f t="shared" si="95"/>
        <v>42759.378599537042</v>
      </c>
      <c r="U689">
        <f t="shared" si="96"/>
        <v>2017</v>
      </c>
      <c r="V689" s="11">
        <f t="shared" si="97"/>
        <v>42794.833333333328</v>
      </c>
      <c r="W689" s="15">
        <f t="shared" si="98"/>
        <v>35.454733796286746</v>
      </c>
    </row>
    <row r="690" spans="1:23" ht="43.2" x14ac:dyDescent="0.3">
      <c r="A690">
        <v>808</v>
      </c>
      <c r="B690" s="3" t="s">
        <v>809</v>
      </c>
      <c r="C690" s="3" t="s">
        <v>4918</v>
      </c>
      <c r="D690">
        <v>4500</v>
      </c>
      <c r="E690">
        <v>4500</v>
      </c>
      <c r="F690" t="s">
        <v>8219</v>
      </c>
      <c r="G690" t="s">
        <v>8229</v>
      </c>
      <c r="H690" t="s">
        <v>8251</v>
      </c>
      <c r="I690">
        <v>1419224340</v>
      </c>
      <c r="J690">
        <v>1416363886</v>
      </c>
      <c r="K690" t="b">
        <v>0</v>
      </c>
      <c r="L690">
        <v>43</v>
      </c>
      <c r="M690" t="b">
        <v>1</v>
      </c>
      <c r="N690" t="s">
        <v>8276</v>
      </c>
      <c r="O690" s="5">
        <f t="shared" si="90"/>
        <v>1</v>
      </c>
      <c r="P690" s="7">
        <f t="shared" si="91"/>
        <v>104.65116279069767</v>
      </c>
      <c r="Q690" t="str">
        <f t="shared" si="92"/>
        <v>music</v>
      </c>
      <c r="R690" t="str">
        <f t="shared" si="93"/>
        <v>rock</v>
      </c>
      <c r="S690" s="10">
        <f t="shared" si="94"/>
        <v>41994.957638888889</v>
      </c>
      <c r="T690" s="10">
        <f t="shared" si="95"/>
        <v>41961.850532407407</v>
      </c>
      <c r="U690">
        <f t="shared" si="96"/>
        <v>2014</v>
      </c>
      <c r="V690" s="11">
        <f t="shared" si="97"/>
        <v>41994.957638888889</v>
      </c>
      <c r="W690" s="15">
        <f t="shared" si="98"/>
        <v>33.107106481482333</v>
      </c>
    </row>
    <row r="691" spans="1:23" ht="43.2" x14ac:dyDescent="0.3">
      <c r="A691">
        <v>809</v>
      </c>
      <c r="B691" s="3" t="s">
        <v>810</v>
      </c>
      <c r="C691" s="3" t="s">
        <v>4919</v>
      </c>
      <c r="D691">
        <v>4000</v>
      </c>
      <c r="E691">
        <v>4151</v>
      </c>
      <c r="F691" t="s">
        <v>8219</v>
      </c>
      <c r="G691" t="s">
        <v>8224</v>
      </c>
      <c r="H691" t="s">
        <v>8246</v>
      </c>
      <c r="I691">
        <v>1390161630</v>
      </c>
      <c r="J691">
        <v>1387569630</v>
      </c>
      <c r="K691" t="b">
        <v>0</v>
      </c>
      <c r="L691">
        <v>52</v>
      </c>
      <c r="M691" t="b">
        <v>1</v>
      </c>
      <c r="N691" t="s">
        <v>8276</v>
      </c>
      <c r="O691" s="5">
        <f t="shared" si="90"/>
        <v>0.96362322331968198</v>
      </c>
      <c r="P691" s="7">
        <f t="shared" si="91"/>
        <v>79.82692307692308</v>
      </c>
      <c r="Q691" t="str">
        <f t="shared" si="92"/>
        <v>music</v>
      </c>
      <c r="R691" t="str">
        <f t="shared" si="93"/>
        <v>rock</v>
      </c>
      <c r="S691" s="10">
        <f t="shared" si="94"/>
        <v>41658.583680555559</v>
      </c>
      <c r="T691" s="10">
        <f t="shared" si="95"/>
        <v>41628.583680555559</v>
      </c>
      <c r="U691">
        <f t="shared" si="96"/>
        <v>2014</v>
      </c>
      <c r="V691" s="11">
        <f t="shared" si="97"/>
        <v>41658.583680555559</v>
      </c>
      <c r="W691" s="15">
        <f t="shared" si="98"/>
        <v>30</v>
      </c>
    </row>
    <row r="692" spans="1:23" ht="43.2" x14ac:dyDescent="0.3">
      <c r="A692">
        <v>810</v>
      </c>
      <c r="B692" s="3" t="s">
        <v>811</v>
      </c>
      <c r="C692" s="3" t="s">
        <v>4920</v>
      </c>
      <c r="D692">
        <v>1500</v>
      </c>
      <c r="E692">
        <v>1575</v>
      </c>
      <c r="F692" t="s">
        <v>8219</v>
      </c>
      <c r="G692" t="s">
        <v>8224</v>
      </c>
      <c r="H692" t="s">
        <v>8246</v>
      </c>
      <c r="I692">
        <v>1346462462</v>
      </c>
      <c r="J692">
        <v>1343870462</v>
      </c>
      <c r="K692" t="b">
        <v>0</v>
      </c>
      <c r="L692">
        <v>27</v>
      </c>
      <c r="M692" t="b">
        <v>1</v>
      </c>
      <c r="N692" t="s">
        <v>8276</v>
      </c>
      <c r="O692" s="5">
        <f t="shared" si="90"/>
        <v>0.95238095238095233</v>
      </c>
      <c r="P692" s="7">
        <f t="shared" si="91"/>
        <v>58.333333333333336</v>
      </c>
      <c r="Q692" t="str">
        <f t="shared" si="92"/>
        <v>music</v>
      </c>
      <c r="R692" t="str">
        <f t="shared" si="93"/>
        <v>rock</v>
      </c>
      <c r="S692" s="10">
        <f t="shared" si="94"/>
        <v>41152.806273148148</v>
      </c>
      <c r="T692" s="10">
        <f t="shared" si="95"/>
        <v>41122.806273148148</v>
      </c>
      <c r="U692">
        <f t="shared" si="96"/>
        <v>2012</v>
      </c>
      <c r="V692" s="11">
        <f t="shared" si="97"/>
        <v>41152.806273148148</v>
      </c>
      <c r="W692" s="15">
        <f t="shared" si="98"/>
        <v>30</v>
      </c>
    </row>
    <row r="693" spans="1:23" ht="28.8" x14ac:dyDescent="0.3">
      <c r="A693">
        <v>811</v>
      </c>
      <c r="B693" s="3" t="s">
        <v>812</v>
      </c>
      <c r="C693" s="3" t="s">
        <v>4921</v>
      </c>
      <c r="D693">
        <v>1000</v>
      </c>
      <c r="E693">
        <v>1040</v>
      </c>
      <c r="F693" t="s">
        <v>8219</v>
      </c>
      <c r="G693" t="s">
        <v>8224</v>
      </c>
      <c r="H693" t="s">
        <v>8246</v>
      </c>
      <c r="I693">
        <v>1373475120</v>
      </c>
      <c r="J693">
        <v>1371569202</v>
      </c>
      <c r="K693" t="b">
        <v>0</v>
      </c>
      <c r="L693">
        <v>12</v>
      </c>
      <c r="M693" t="b">
        <v>1</v>
      </c>
      <c r="N693" t="s">
        <v>8276</v>
      </c>
      <c r="O693" s="5">
        <f t="shared" si="90"/>
        <v>0.96153846153846156</v>
      </c>
      <c r="P693" s="7">
        <f t="shared" si="91"/>
        <v>86.666666666666671</v>
      </c>
      <c r="Q693" t="str">
        <f t="shared" si="92"/>
        <v>music</v>
      </c>
      <c r="R693" t="str">
        <f t="shared" si="93"/>
        <v>rock</v>
      </c>
      <c r="S693" s="10">
        <f t="shared" si="94"/>
        <v>41465.452777777777</v>
      </c>
      <c r="T693" s="10">
        <f t="shared" si="95"/>
        <v>41443.393541666665</v>
      </c>
      <c r="U693">
        <f t="shared" si="96"/>
        <v>2013</v>
      </c>
      <c r="V693" s="11">
        <f t="shared" si="97"/>
        <v>41465.452777777777</v>
      </c>
      <c r="W693" s="15">
        <f t="shared" si="98"/>
        <v>22.059236111112114</v>
      </c>
    </row>
    <row r="694" spans="1:23" ht="43.2" x14ac:dyDescent="0.3">
      <c r="A694">
        <v>812</v>
      </c>
      <c r="B694" s="3" t="s">
        <v>813</v>
      </c>
      <c r="C694" s="3" t="s">
        <v>4922</v>
      </c>
      <c r="D694">
        <v>600</v>
      </c>
      <c r="E694">
        <v>911</v>
      </c>
      <c r="F694" t="s">
        <v>8219</v>
      </c>
      <c r="G694" t="s">
        <v>8224</v>
      </c>
      <c r="H694" t="s">
        <v>8246</v>
      </c>
      <c r="I694">
        <v>1362146280</v>
      </c>
      <c r="J694">
        <v>1357604752</v>
      </c>
      <c r="K694" t="b">
        <v>0</v>
      </c>
      <c r="L694">
        <v>33</v>
      </c>
      <c r="M694" t="b">
        <v>1</v>
      </c>
      <c r="N694" t="s">
        <v>8276</v>
      </c>
      <c r="O694" s="5">
        <f t="shared" si="90"/>
        <v>0.65861690450054888</v>
      </c>
      <c r="P694" s="7">
        <f t="shared" si="91"/>
        <v>27.606060606060606</v>
      </c>
      <c r="Q694" t="str">
        <f t="shared" si="92"/>
        <v>music</v>
      </c>
      <c r="R694" t="str">
        <f t="shared" si="93"/>
        <v>rock</v>
      </c>
      <c r="S694" s="10">
        <f t="shared" si="94"/>
        <v>41334.331944444442</v>
      </c>
      <c r="T694" s="10">
        <f t="shared" si="95"/>
        <v>41281.767962962964</v>
      </c>
      <c r="U694">
        <f t="shared" si="96"/>
        <v>2013</v>
      </c>
      <c r="V694" s="11">
        <f t="shared" si="97"/>
        <v>41334.331944444442</v>
      </c>
      <c r="W694" s="15">
        <f t="shared" si="98"/>
        <v>52.56398148147855</v>
      </c>
    </row>
    <row r="695" spans="1:23" ht="28.8" x14ac:dyDescent="0.3">
      <c r="A695">
        <v>813</v>
      </c>
      <c r="B695" s="3" t="s">
        <v>814</v>
      </c>
      <c r="C695" s="3" t="s">
        <v>4923</v>
      </c>
      <c r="D695">
        <v>1500</v>
      </c>
      <c r="E695">
        <v>2399.94</v>
      </c>
      <c r="F695" t="s">
        <v>8219</v>
      </c>
      <c r="G695" t="s">
        <v>8224</v>
      </c>
      <c r="H695" t="s">
        <v>8246</v>
      </c>
      <c r="I695">
        <v>1342825365</v>
      </c>
      <c r="J695">
        <v>1340233365</v>
      </c>
      <c r="K695" t="b">
        <v>0</v>
      </c>
      <c r="L695">
        <v>96</v>
      </c>
      <c r="M695" t="b">
        <v>1</v>
      </c>
      <c r="N695" t="s">
        <v>8276</v>
      </c>
      <c r="O695" s="5">
        <f t="shared" si="90"/>
        <v>0.62501562539063471</v>
      </c>
      <c r="P695" s="7">
        <f t="shared" si="91"/>
        <v>24.999375000000001</v>
      </c>
      <c r="Q695" t="str">
        <f t="shared" si="92"/>
        <v>music</v>
      </c>
      <c r="R695" t="str">
        <f t="shared" si="93"/>
        <v>rock</v>
      </c>
      <c r="S695" s="10">
        <f t="shared" si="94"/>
        <v>41110.710243055553</v>
      </c>
      <c r="T695" s="10">
        <f t="shared" si="95"/>
        <v>41080.710243055553</v>
      </c>
      <c r="U695">
        <f t="shared" si="96"/>
        <v>2012</v>
      </c>
      <c r="V695" s="11">
        <f t="shared" si="97"/>
        <v>41110.710243055553</v>
      </c>
      <c r="W695" s="15">
        <f t="shared" si="98"/>
        <v>30</v>
      </c>
    </row>
    <row r="696" spans="1:23" ht="43.2" x14ac:dyDescent="0.3">
      <c r="A696">
        <v>814</v>
      </c>
      <c r="B696" s="3" t="s">
        <v>815</v>
      </c>
      <c r="C696" s="3" t="s">
        <v>4924</v>
      </c>
      <c r="D696">
        <v>1000</v>
      </c>
      <c r="E696">
        <v>1273</v>
      </c>
      <c r="F696" t="s">
        <v>8219</v>
      </c>
      <c r="G696" t="s">
        <v>8224</v>
      </c>
      <c r="H696" t="s">
        <v>8246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8276</v>
      </c>
      <c r="O696" s="5">
        <f t="shared" si="90"/>
        <v>0.78554595443833464</v>
      </c>
      <c r="P696" s="7">
        <f t="shared" si="91"/>
        <v>45.464285714285715</v>
      </c>
      <c r="Q696" t="str">
        <f t="shared" si="92"/>
        <v>music</v>
      </c>
      <c r="R696" t="str">
        <f t="shared" si="93"/>
        <v>rock</v>
      </c>
      <c r="S696" s="10">
        <f t="shared" si="94"/>
        <v>40694.50277777778</v>
      </c>
      <c r="T696" s="10">
        <f t="shared" si="95"/>
        <v>40679.493067129632</v>
      </c>
      <c r="U696">
        <f t="shared" si="96"/>
        <v>2011</v>
      </c>
      <c r="V696" s="11">
        <f t="shared" si="97"/>
        <v>40694.50277777778</v>
      </c>
      <c r="W696" s="15">
        <f t="shared" si="98"/>
        <v>15.00971064814803</v>
      </c>
    </row>
    <row r="697" spans="1:23" ht="28.8" x14ac:dyDescent="0.3">
      <c r="A697">
        <v>815</v>
      </c>
      <c r="B697" s="3" t="s">
        <v>816</v>
      </c>
      <c r="C697" s="3" t="s">
        <v>4925</v>
      </c>
      <c r="D697">
        <v>4000</v>
      </c>
      <c r="E697">
        <v>4280</v>
      </c>
      <c r="F697" t="s">
        <v>8219</v>
      </c>
      <c r="G697" t="s">
        <v>8224</v>
      </c>
      <c r="H697" t="s">
        <v>8246</v>
      </c>
      <c r="I697">
        <v>1414879303</v>
      </c>
      <c r="J697">
        <v>1412287303</v>
      </c>
      <c r="K697" t="b">
        <v>0</v>
      </c>
      <c r="L697">
        <v>43</v>
      </c>
      <c r="M697" t="b">
        <v>1</v>
      </c>
      <c r="N697" t="s">
        <v>8276</v>
      </c>
      <c r="O697" s="5">
        <f t="shared" si="90"/>
        <v>0.93457943925233644</v>
      </c>
      <c r="P697" s="7">
        <f t="shared" si="91"/>
        <v>99.534883720930239</v>
      </c>
      <c r="Q697" t="str">
        <f t="shared" si="92"/>
        <v>music</v>
      </c>
      <c r="R697" t="str">
        <f t="shared" si="93"/>
        <v>rock</v>
      </c>
      <c r="S697" s="10">
        <f t="shared" si="94"/>
        <v>41944.667858796296</v>
      </c>
      <c r="T697" s="10">
        <f t="shared" si="95"/>
        <v>41914.667858796296</v>
      </c>
      <c r="U697">
        <f t="shared" si="96"/>
        <v>2014</v>
      </c>
      <c r="V697" s="11">
        <f t="shared" si="97"/>
        <v>41944.667858796296</v>
      </c>
      <c r="W697" s="15">
        <f t="shared" si="98"/>
        <v>30</v>
      </c>
    </row>
    <row r="698" spans="1:23" ht="28.8" x14ac:dyDescent="0.3">
      <c r="A698">
        <v>816</v>
      </c>
      <c r="B698" s="3" t="s">
        <v>817</v>
      </c>
      <c r="C698" s="3" t="s">
        <v>4926</v>
      </c>
      <c r="D698">
        <v>7000</v>
      </c>
      <c r="E698">
        <v>8058.55</v>
      </c>
      <c r="F698" t="s">
        <v>8219</v>
      </c>
      <c r="G698" t="s">
        <v>8224</v>
      </c>
      <c r="H698" t="s">
        <v>8246</v>
      </c>
      <c r="I698">
        <v>1365489000</v>
      </c>
      <c r="J698">
        <v>1362776043</v>
      </c>
      <c r="K698" t="b">
        <v>0</v>
      </c>
      <c r="L698">
        <v>205</v>
      </c>
      <c r="M698" t="b">
        <v>1</v>
      </c>
      <c r="N698" t="s">
        <v>8276</v>
      </c>
      <c r="O698" s="5">
        <f t="shared" si="90"/>
        <v>0.86864262181161622</v>
      </c>
      <c r="P698" s="7">
        <f t="shared" si="91"/>
        <v>39.31</v>
      </c>
      <c r="Q698" t="str">
        <f t="shared" si="92"/>
        <v>music</v>
      </c>
      <c r="R698" t="str">
        <f t="shared" si="93"/>
        <v>rock</v>
      </c>
      <c r="S698" s="10">
        <f t="shared" si="94"/>
        <v>41373.020833333336</v>
      </c>
      <c r="T698" s="10">
        <f t="shared" si="95"/>
        <v>41341.620868055557</v>
      </c>
      <c r="U698">
        <f t="shared" si="96"/>
        <v>2013</v>
      </c>
      <c r="V698" s="11">
        <f t="shared" si="97"/>
        <v>41373.020833333336</v>
      </c>
      <c r="W698" s="15">
        <f t="shared" si="98"/>
        <v>31.399965277778392</v>
      </c>
    </row>
    <row r="699" spans="1:23" ht="43.2" x14ac:dyDescent="0.3">
      <c r="A699">
        <v>817</v>
      </c>
      <c r="B699" s="3" t="s">
        <v>818</v>
      </c>
      <c r="C699" s="3" t="s">
        <v>4927</v>
      </c>
      <c r="D699">
        <v>1500</v>
      </c>
      <c r="E699">
        <v>2056.66</v>
      </c>
      <c r="F699" t="s">
        <v>8219</v>
      </c>
      <c r="G699" t="s">
        <v>8224</v>
      </c>
      <c r="H699" t="s">
        <v>8246</v>
      </c>
      <c r="I699">
        <v>1331441940</v>
      </c>
      <c r="J699">
        <v>1326810211</v>
      </c>
      <c r="K699" t="b">
        <v>0</v>
      </c>
      <c r="L699">
        <v>23</v>
      </c>
      <c r="M699" t="b">
        <v>1</v>
      </c>
      <c r="N699" t="s">
        <v>8276</v>
      </c>
      <c r="O699" s="5">
        <f t="shared" si="90"/>
        <v>0.72933785846955745</v>
      </c>
      <c r="P699" s="7">
        <f t="shared" si="91"/>
        <v>89.419999999999987</v>
      </c>
      <c r="Q699" t="str">
        <f t="shared" si="92"/>
        <v>music</v>
      </c>
      <c r="R699" t="str">
        <f t="shared" si="93"/>
        <v>rock</v>
      </c>
      <c r="S699" s="10">
        <f t="shared" si="94"/>
        <v>40978.957638888889</v>
      </c>
      <c r="T699" s="10">
        <f t="shared" si="95"/>
        <v>40925.349664351852</v>
      </c>
      <c r="U699">
        <f t="shared" si="96"/>
        <v>2012</v>
      </c>
      <c r="V699" s="11">
        <f t="shared" si="97"/>
        <v>40978.957638888889</v>
      </c>
      <c r="W699" s="15">
        <f t="shared" si="98"/>
        <v>53.60797453703708</v>
      </c>
    </row>
    <row r="700" spans="1:23" ht="43.2" x14ac:dyDescent="0.3">
      <c r="A700">
        <v>818</v>
      </c>
      <c r="B700" s="3" t="s">
        <v>819</v>
      </c>
      <c r="C700" s="3" t="s">
        <v>4928</v>
      </c>
      <c r="D700">
        <v>350</v>
      </c>
      <c r="E700">
        <v>545</v>
      </c>
      <c r="F700" t="s">
        <v>8219</v>
      </c>
      <c r="G700" t="s">
        <v>8224</v>
      </c>
      <c r="H700" t="s">
        <v>8246</v>
      </c>
      <c r="I700">
        <v>1344358860</v>
      </c>
      <c r="J700">
        <v>1343682681</v>
      </c>
      <c r="K700" t="b">
        <v>0</v>
      </c>
      <c r="L700">
        <v>19</v>
      </c>
      <c r="M700" t="b">
        <v>1</v>
      </c>
      <c r="N700" t="s">
        <v>8276</v>
      </c>
      <c r="O700" s="5">
        <f t="shared" si="90"/>
        <v>0.64220183486238536</v>
      </c>
      <c r="P700" s="7">
        <f t="shared" si="91"/>
        <v>28.684210526315791</v>
      </c>
      <c r="Q700" t="str">
        <f t="shared" si="92"/>
        <v>music</v>
      </c>
      <c r="R700" t="str">
        <f t="shared" si="93"/>
        <v>rock</v>
      </c>
      <c r="S700" s="10">
        <f t="shared" si="94"/>
        <v>41128.459027777775</v>
      </c>
      <c r="T700" s="10">
        <f t="shared" si="95"/>
        <v>41120.632881944446</v>
      </c>
      <c r="U700">
        <f t="shared" si="96"/>
        <v>2012</v>
      </c>
      <c r="V700" s="11">
        <f t="shared" si="97"/>
        <v>41128.459027777775</v>
      </c>
      <c r="W700" s="15">
        <f t="shared" si="98"/>
        <v>7.8261458333290648</v>
      </c>
    </row>
    <row r="701" spans="1:23" ht="28.8" x14ac:dyDescent="0.3">
      <c r="A701">
        <v>819</v>
      </c>
      <c r="B701" s="3" t="s">
        <v>820</v>
      </c>
      <c r="C701" s="3" t="s">
        <v>4929</v>
      </c>
      <c r="D701">
        <v>400</v>
      </c>
      <c r="E701">
        <v>435</v>
      </c>
      <c r="F701" t="s">
        <v>8219</v>
      </c>
      <c r="G701" t="s">
        <v>8224</v>
      </c>
      <c r="H701" t="s">
        <v>8246</v>
      </c>
      <c r="I701">
        <v>1387601040</v>
      </c>
      <c r="J701">
        <v>1386806254</v>
      </c>
      <c r="K701" t="b">
        <v>0</v>
      </c>
      <c r="L701">
        <v>14</v>
      </c>
      <c r="M701" t="b">
        <v>1</v>
      </c>
      <c r="N701" t="s">
        <v>8276</v>
      </c>
      <c r="O701" s="5">
        <f t="shared" si="90"/>
        <v>0.91954022988505746</v>
      </c>
      <c r="P701" s="7">
        <f t="shared" si="91"/>
        <v>31.071428571428573</v>
      </c>
      <c r="Q701" t="str">
        <f t="shared" si="92"/>
        <v>music</v>
      </c>
      <c r="R701" t="str">
        <f t="shared" si="93"/>
        <v>rock</v>
      </c>
      <c r="S701" s="10">
        <f t="shared" si="94"/>
        <v>41628.947222222225</v>
      </c>
      <c r="T701" s="10">
        <f t="shared" si="95"/>
        <v>41619.748310185183</v>
      </c>
      <c r="U701">
        <f t="shared" si="96"/>
        <v>2013</v>
      </c>
      <c r="V701" s="11">
        <f t="shared" si="97"/>
        <v>41628.947222222225</v>
      </c>
      <c r="W701" s="15">
        <f t="shared" si="98"/>
        <v>9.1989120370417368</v>
      </c>
    </row>
    <row r="702" spans="1:23" ht="43.2" x14ac:dyDescent="0.3">
      <c r="A702">
        <v>820</v>
      </c>
      <c r="B702" s="3" t="s">
        <v>821</v>
      </c>
      <c r="C702" s="3" t="s">
        <v>4930</v>
      </c>
      <c r="D702">
        <v>2000</v>
      </c>
      <c r="E702">
        <v>2681</v>
      </c>
      <c r="F702" t="s">
        <v>8219</v>
      </c>
      <c r="G702" t="s">
        <v>8224</v>
      </c>
      <c r="H702" t="s">
        <v>8246</v>
      </c>
      <c r="I702">
        <v>1402290000</v>
      </c>
      <c r="J702">
        <v>1399666342</v>
      </c>
      <c r="K702" t="b">
        <v>0</v>
      </c>
      <c r="L702">
        <v>38</v>
      </c>
      <c r="M702" t="b">
        <v>1</v>
      </c>
      <c r="N702" t="s">
        <v>8276</v>
      </c>
      <c r="O702" s="5">
        <f t="shared" si="90"/>
        <v>0.74599030212607231</v>
      </c>
      <c r="P702" s="7">
        <f t="shared" si="91"/>
        <v>70.55263157894737</v>
      </c>
      <c r="Q702" t="str">
        <f t="shared" si="92"/>
        <v>music</v>
      </c>
      <c r="R702" t="str">
        <f t="shared" si="93"/>
        <v>rock</v>
      </c>
      <c r="S702" s="10">
        <f t="shared" si="94"/>
        <v>41798.958333333336</v>
      </c>
      <c r="T702" s="10">
        <f t="shared" si="95"/>
        <v>41768.591921296298</v>
      </c>
      <c r="U702">
        <f t="shared" si="96"/>
        <v>2014</v>
      </c>
      <c r="V702" s="11">
        <f t="shared" si="97"/>
        <v>41798.958333333336</v>
      </c>
      <c r="W702" s="15">
        <f t="shared" si="98"/>
        <v>30.366412037037662</v>
      </c>
    </row>
    <row r="703" spans="1:23" ht="43.2" x14ac:dyDescent="0.3">
      <c r="A703">
        <v>821</v>
      </c>
      <c r="B703" s="3" t="s">
        <v>822</v>
      </c>
      <c r="C703" s="3" t="s">
        <v>4931</v>
      </c>
      <c r="D703">
        <v>17482</v>
      </c>
      <c r="E703">
        <v>17482</v>
      </c>
      <c r="F703" t="s">
        <v>8219</v>
      </c>
      <c r="G703" t="s">
        <v>8224</v>
      </c>
      <c r="H703" t="s">
        <v>8246</v>
      </c>
      <c r="I703">
        <v>1430712060</v>
      </c>
      <c r="J703">
        <v>1427753265</v>
      </c>
      <c r="K703" t="b">
        <v>0</v>
      </c>
      <c r="L703">
        <v>78</v>
      </c>
      <c r="M703" t="b">
        <v>1</v>
      </c>
      <c r="N703" t="s">
        <v>8276</v>
      </c>
      <c r="O703" s="5">
        <f t="shared" si="90"/>
        <v>1</v>
      </c>
      <c r="P703" s="7">
        <f t="shared" si="91"/>
        <v>224.12820512820514</v>
      </c>
      <c r="Q703" t="str">
        <f t="shared" si="92"/>
        <v>music</v>
      </c>
      <c r="R703" t="str">
        <f t="shared" si="93"/>
        <v>rock</v>
      </c>
      <c r="S703" s="10">
        <f t="shared" si="94"/>
        <v>42127.917361111111</v>
      </c>
      <c r="T703" s="10">
        <f t="shared" si="95"/>
        <v>42093.672048611115</v>
      </c>
      <c r="U703">
        <f t="shared" si="96"/>
        <v>2015</v>
      </c>
      <c r="V703" s="11">
        <f t="shared" si="97"/>
        <v>42127.917361111111</v>
      </c>
      <c r="W703" s="15">
        <f t="shared" si="98"/>
        <v>34.245312499995634</v>
      </c>
    </row>
    <row r="704" spans="1:23" ht="43.2" x14ac:dyDescent="0.3">
      <c r="A704">
        <v>822</v>
      </c>
      <c r="B704" s="3" t="s">
        <v>823</v>
      </c>
      <c r="C704" s="3" t="s">
        <v>4932</v>
      </c>
      <c r="D704">
        <v>3000</v>
      </c>
      <c r="E704">
        <v>3575</v>
      </c>
      <c r="F704" t="s">
        <v>8219</v>
      </c>
      <c r="G704" t="s">
        <v>8224</v>
      </c>
      <c r="H704" t="s">
        <v>8246</v>
      </c>
      <c r="I704">
        <v>1349477050</v>
      </c>
      <c r="J704">
        <v>1346885050</v>
      </c>
      <c r="K704" t="b">
        <v>0</v>
      </c>
      <c r="L704">
        <v>69</v>
      </c>
      <c r="M704" t="b">
        <v>1</v>
      </c>
      <c r="N704" t="s">
        <v>8276</v>
      </c>
      <c r="O704" s="5">
        <f t="shared" si="90"/>
        <v>0.83916083916083917</v>
      </c>
      <c r="P704" s="7">
        <f t="shared" si="91"/>
        <v>51.811594202898547</v>
      </c>
      <c r="Q704" t="str">
        <f t="shared" si="92"/>
        <v>music</v>
      </c>
      <c r="R704" t="str">
        <f t="shared" si="93"/>
        <v>rock</v>
      </c>
      <c r="S704" s="10">
        <f t="shared" si="94"/>
        <v>41187.697337962964</v>
      </c>
      <c r="T704" s="10">
        <f t="shared" si="95"/>
        <v>41157.697337962964</v>
      </c>
      <c r="U704">
        <f t="shared" si="96"/>
        <v>2012</v>
      </c>
      <c r="V704" s="11">
        <f t="shared" si="97"/>
        <v>41187.697337962964</v>
      </c>
      <c r="W704" s="15">
        <f t="shared" si="98"/>
        <v>30</v>
      </c>
    </row>
    <row r="705" spans="1:23" ht="43.2" x14ac:dyDescent="0.3">
      <c r="A705">
        <v>823</v>
      </c>
      <c r="B705" s="3" t="s">
        <v>824</v>
      </c>
      <c r="C705" s="3" t="s">
        <v>4933</v>
      </c>
      <c r="D705">
        <v>800</v>
      </c>
      <c r="E705">
        <v>1436</v>
      </c>
      <c r="F705" t="s">
        <v>8219</v>
      </c>
      <c r="G705" t="s">
        <v>8224</v>
      </c>
      <c r="H705" t="s">
        <v>8246</v>
      </c>
      <c r="I705">
        <v>1427062852</v>
      </c>
      <c r="J705">
        <v>1424474452</v>
      </c>
      <c r="K705" t="b">
        <v>0</v>
      </c>
      <c r="L705">
        <v>33</v>
      </c>
      <c r="M705" t="b">
        <v>1</v>
      </c>
      <c r="N705" t="s">
        <v>8276</v>
      </c>
      <c r="O705" s="5">
        <f t="shared" si="90"/>
        <v>0.55710306406685239</v>
      </c>
      <c r="P705" s="7">
        <f t="shared" si="91"/>
        <v>43.515151515151516</v>
      </c>
      <c r="Q705" t="str">
        <f t="shared" si="92"/>
        <v>music</v>
      </c>
      <c r="R705" t="str">
        <f t="shared" si="93"/>
        <v>rock</v>
      </c>
      <c r="S705" s="10">
        <f t="shared" si="94"/>
        <v>42085.681157407409</v>
      </c>
      <c r="T705" s="10">
        <f t="shared" si="95"/>
        <v>42055.722824074073</v>
      </c>
      <c r="U705">
        <f t="shared" si="96"/>
        <v>2015</v>
      </c>
      <c r="V705" s="11">
        <f t="shared" si="97"/>
        <v>42085.681157407409</v>
      </c>
      <c r="W705" s="15">
        <f t="shared" si="98"/>
        <v>29.958333333335759</v>
      </c>
    </row>
    <row r="706" spans="1:23" ht="57.6" x14ac:dyDescent="0.3">
      <c r="A706">
        <v>824</v>
      </c>
      <c r="B706" s="3" t="s">
        <v>825</v>
      </c>
      <c r="C706" s="3" t="s">
        <v>4934</v>
      </c>
      <c r="D706">
        <v>1600</v>
      </c>
      <c r="E706">
        <v>2150.1</v>
      </c>
      <c r="F706" t="s">
        <v>8219</v>
      </c>
      <c r="G706" t="s">
        <v>8224</v>
      </c>
      <c r="H706" t="s">
        <v>8246</v>
      </c>
      <c r="I706">
        <v>1271573940</v>
      </c>
      <c r="J706">
        <v>1268459318</v>
      </c>
      <c r="K706" t="b">
        <v>0</v>
      </c>
      <c r="L706">
        <v>54</v>
      </c>
      <c r="M706" t="b">
        <v>1</v>
      </c>
      <c r="N706" t="s">
        <v>8276</v>
      </c>
      <c r="O706" s="5">
        <f t="shared" ref="O706:O769" si="99">$D706/$E706</f>
        <v>0.74415143481698531</v>
      </c>
      <c r="P706" s="7">
        <f t="shared" ref="P706:P769" si="100">$E706/$L706</f>
        <v>39.816666666666663</v>
      </c>
      <c r="Q706" t="str">
        <f t="shared" ref="Q706:Q769" si="101">LEFT($N706,SEARCH("/",$N706,1)-1)</f>
        <v>music</v>
      </c>
      <c r="R706" t="str">
        <f t="shared" ref="R706:R769" si="102">MID($N706,FIND("/",$N706)+1,256)</f>
        <v>rock</v>
      </c>
      <c r="S706" s="10">
        <f t="shared" ref="S706:S769" si="103">((($I706/60)/60)/24)+DATE(1970,1,1)+(-6/24)</f>
        <v>40286.040972222225</v>
      </c>
      <c r="T706" s="10">
        <f t="shared" ref="T706:T769" si="104">((($J706/60)/60)/24)+DATE(1970,1,1)+(-6/24)</f>
        <v>40249.992106481484</v>
      </c>
      <c r="U706">
        <f t="shared" ref="U706:U769" si="105">YEAR(S706)</f>
        <v>2010</v>
      </c>
      <c r="V706" s="11">
        <f t="shared" ref="V706:V769" si="106">S706</f>
        <v>40286.040972222225</v>
      </c>
      <c r="W706" s="15">
        <f t="shared" si="98"/>
        <v>36.048865740740439</v>
      </c>
    </row>
    <row r="707" spans="1:23" ht="28.8" x14ac:dyDescent="0.3">
      <c r="A707">
        <v>825</v>
      </c>
      <c r="B707" s="3" t="s">
        <v>826</v>
      </c>
      <c r="C707" s="3" t="s">
        <v>4935</v>
      </c>
      <c r="D707">
        <v>12500</v>
      </c>
      <c r="E707">
        <v>12554</v>
      </c>
      <c r="F707" t="s">
        <v>8219</v>
      </c>
      <c r="G707" t="s">
        <v>8224</v>
      </c>
      <c r="H707" t="s">
        <v>8246</v>
      </c>
      <c r="I707">
        <v>1351495284</v>
      </c>
      <c r="J707">
        <v>1349335284</v>
      </c>
      <c r="K707" t="b">
        <v>0</v>
      </c>
      <c r="L707">
        <v>99</v>
      </c>
      <c r="M707" t="b">
        <v>1</v>
      </c>
      <c r="N707" t="s">
        <v>8276</v>
      </c>
      <c r="O707" s="5">
        <f t="shared" si="99"/>
        <v>0.995698582125219</v>
      </c>
      <c r="P707" s="7">
        <f t="shared" si="100"/>
        <v>126.8080808080808</v>
      </c>
      <c r="Q707" t="str">
        <f t="shared" si="101"/>
        <v>music</v>
      </c>
      <c r="R707" t="str">
        <f t="shared" si="102"/>
        <v>rock</v>
      </c>
      <c r="S707" s="10">
        <f t="shared" si="103"/>
        <v>41211.056527777779</v>
      </c>
      <c r="T707" s="10">
        <f t="shared" si="104"/>
        <v>41186.056527777779</v>
      </c>
      <c r="U707">
        <f t="shared" si="105"/>
        <v>2012</v>
      </c>
      <c r="V707" s="11">
        <f t="shared" si="106"/>
        <v>41211.056527777779</v>
      </c>
      <c r="W707" s="15">
        <f t="shared" ref="W707:W770" si="107">S707-T707</f>
        <v>25</v>
      </c>
    </row>
    <row r="708" spans="1:23" ht="43.2" x14ac:dyDescent="0.3">
      <c r="A708">
        <v>826</v>
      </c>
      <c r="B708" s="3" t="s">
        <v>827</v>
      </c>
      <c r="C708" s="3" t="s">
        <v>4936</v>
      </c>
      <c r="D708">
        <v>5500</v>
      </c>
      <c r="E708">
        <v>5580</v>
      </c>
      <c r="F708" t="s">
        <v>8219</v>
      </c>
      <c r="G708" t="s">
        <v>8224</v>
      </c>
      <c r="H708" t="s">
        <v>8246</v>
      </c>
      <c r="I708">
        <v>1332719730</v>
      </c>
      <c r="J708">
        <v>1330908930</v>
      </c>
      <c r="K708" t="b">
        <v>0</v>
      </c>
      <c r="L708">
        <v>49</v>
      </c>
      <c r="M708" t="b">
        <v>1</v>
      </c>
      <c r="N708" t="s">
        <v>8276</v>
      </c>
      <c r="O708" s="5">
        <f t="shared" si="99"/>
        <v>0.98566308243727596</v>
      </c>
      <c r="P708" s="7">
        <f t="shared" si="100"/>
        <v>113.87755102040816</v>
      </c>
      <c r="Q708" t="str">
        <f t="shared" si="101"/>
        <v>music</v>
      </c>
      <c r="R708" t="str">
        <f t="shared" si="102"/>
        <v>rock</v>
      </c>
      <c r="S708" s="10">
        <f t="shared" si="103"/>
        <v>40993.746874999997</v>
      </c>
      <c r="T708" s="10">
        <f t="shared" si="104"/>
        <v>40972.788541666669</v>
      </c>
      <c r="U708">
        <f t="shared" si="105"/>
        <v>2012</v>
      </c>
      <c r="V708" s="11">
        <f t="shared" si="106"/>
        <v>40993.746874999997</v>
      </c>
      <c r="W708" s="15">
        <f t="shared" si="107"/>
        <v>20.958333333328483</v>
      </c>
    </row>
    <row r="709" spans="1:23" ht="57.6" x14ac:dyDescent="0.3">
      <c r="A709">
        <v>827</v>
      </c>
      <c r="B709" s="3" t="s">
        <v>828</v>
      </c>
      <c r="C709" s="3" t="s">
        <v>4937</v>
      </c>
      <c r="D709">
        <v>300</v>
      </c>
      <c r="E709">
        <v>310</v>
      </c>
      <c r="F709" t="s">
        <v>8219</v>
      </c>
      <c r="G709" t="s">
        <v>8224</v>
      </c>
      <c r="H709" t="s">
        <v>8246</v>
      </c>
      <c r="I709">
        <v>1329248940</v>
      </c>
      <c r="J709">
        <v>1326972107</v>
      </c>
      <c r="K709" t="b">
        <v>0</v>
      </c>
      <c r="L709">
        <v>11</v>
      </c>
      <c r="M709" t="b">
        <v>1</v>
      </c>
      <c r="N709" t="s">
        <v>8276</v>
      </c>
      <c r="O709" s="5">
        <f t="shared" si="99"/>
        <v>0.967741935483871</v>
      </c>
      <c r="P709" s="7">
        <f t="shared" si="100"/>
        <v>28.181818181818183</v>
      </c>
      <c r="Q709" t="str">
        <f t="shared" si="101"/>
        <v>music</v>
      </c>
      <c r="R709" t="str">
        <f t="shared" si="102"/>
        <v>rock</v>
      </c>
      <c r="S709" s="10">
        <f t="shared" si="103"/>
        <v>40953.575694444444</v>
      </c>
      <c r="T709" s="10">
        <f t="shared" si="104"/>
        <v>40927.223460648151</v>
      </c>
      <c r="U709">
        <f t="shared" si="105"/>
        <v>2012</v>
      </c>
      <c r="V709" s="11">
        <f t="shared" si="106"/>
        <v>40953.575694444444</v>
      </c>
      <c r="W709" s="15">
        <f t="shared" si="107"/>
        <v>26.352233796293149</v>
      </c>
    </row>
    <row r="710" spans="1:23" ht="57.6" x14ac:dyDescent="0.3">
      <c r="A710">
        <v>828</v>
      </c>
      <c r="B710" s="3" t="s">
        <v>829</v>
      </c>
      <c r="C710" s="3" t="s">
        <v>4938</v>
      </c>
      <c r="D710">
        <v>1300</v>
      </c>
      <c r="E710">
        <v>1391</v>
      </c>
      <c r="F710" t="s">
        <v>8219</v>
      </c>
      <c r="G710" t="s">
        <v>8224</v>
      </c>
      <c r="H710" t="s">
        <v>8246</v>
      </c>
      <c r="I710">
        <v>1340641440</v>
      </c>
      <c r="J710">
        <v>1339549982</v>
      </c>
      <c r="K710" t="b">
        <v>0</v>
      </c>
      <c r="L710">
        <v>38</v>
      </c>
      <c r="M710" t="b">
        <v>1</v>
      </c>
      <c r="N710" t="s">
        <v>8276</v>
      </c>
      <c r="O710" s="5">
        <f t="shared" si="99"/>
        <v>0.93457943925233644</v>
      </c>
      <c r="P710" s="7">
        <f t="shared" si="100"/>
        <v>36.60526315789474</v>
      </c>
      <c r="Q710" t="str">
        <f t="shared" si="101"/>
        <v>music</v>
      </c>
      <c r="R710" t="str">
        <f t="shared" si="102"/>
        <v>rock</v>
      </c>
      <c r="S710" s="10">
        <f t="shared" si="103"/>
        <v>41085.433333333334</v>
      </c>
      <c r="T710" s="10">
        <f t="shared" si="104"/>
        <v>41072.800717592596</v>
      </c>
      <c r="U710">
        <f t="shared" si="105"/>
        <v>2012</v>
      </c>
      <c r="V710" s="11">
        <f t="shared" si="106"/>
        <v>41085.433333333334</v>
      </c>
      <c r="W710" s="15">
        <f t="shared" si="107"/>
        <v>12.632615740738402</v>
      </c>
    </row>
    <row r="711" spans="1:23" ht="57.6" x14ac:dyDescent="0.3">
      <c r="A711">
        <v>829</v>
      </c>
      <c r="B711" s="3" t="s">
        <v>830</v>
      </c>
      <c r="C711" s="3" t="s">
        <v>4939</v>
      </c>
      <c r="D711">
        <v>500</v>
      </c>
      <c r="E711">
        <v>520</v>
      </c>
      <c r="F711" t="s">
        <v>8219</v>
      </c>
      <c r="G711" t="s">
        <v>8225</v>
      </c>
      <c r="H711" t="s">
        <v>8247</v>
      </c>
      <c r="I711">
        <v>1468437240</v>
      </c>
      <c r="J711">
        <v>1463253240</v>
      </c>
      <c r="K711" t="b">
        <v>0</v>
      </c>
      <c r="L711">
        <v>16</v>
      </c>
      <c r="M711" t="b">
        <v>1</v>
      </c>
      <c r="N711" t="s">
        <v>8276</v>
      </c>
      <c r="O711" s="5">
        <f t="shared" si="99"/>
        <v>0.96153846153846156</v>
      </c>
      <c r="P711" s="7">
        <f t="shared" si="100"/>
        <v>32.5</v>
      </c>
      <c r="Q711" t="str">
        <f t="shared" si="101"/>
        <v>music</v>
      </c>
      <c r="R711" t="str">
        <f t="shared" si="102"/>
        <v>rock</v>
      </c>
      <c r="S711" s="10">
        <f t="shared" si="103"/>
        <v>42564.551388888889</v>
      </c>
      <c r="T711" s="10">
        <f t="shared" si="104"/>
        <v>42504.551388888889</v>
      </c>
      <c r="U711">
        <f t="shared" si="105"/>
        <v>2016</v>
      </c>
      <c r="V711" s="11">
        <f t="shared" si="106"/>
        <v>42564.551388888889</v>
      </c>
      <c r="W711" s="15">
        <f t="shared" si="107"/>
        <v>60</v>
      </c>
    </row>
    <row r="712" spans="1:23" ht="43.2" x14ac:dyDescent="0.3">
      <c r="A712">
        <v>830</v>
      </c>
      <c r="B712" s="3" t="s">
        <v>831</v>
      </c>
      <c r="C712" s="3" t="s">
        <v>4940</v>
      </c>
      <c r="D712">
        <v>1800</v>
      </c>
      <c r="E712">
        <v>1941</v>
      </c>
      <c r="F712" t="s">
        <v>8219</v>
      </c>
      <c r="G712" t="s">
        <v>8224</v>
      </c>
      <c r="H712" t="s">
        <v>8246</v>
      </c>
      <c r="I712">
        <v>1363952225</v>
      </c>
      <c r="J712">
        <v>1361363825</v>
      </c>
      <c r="K712" t="b">
        <v>0</v>
      </c>
      <c r="L712">
        <v>32</v>
      </c>
      <c r="M712" t="b">
        <v>1</v>
      </c>
      <c r="N712" t="s">
        <v>8276</v>
      </c>
      <c r="O712" s="5">
        <f t="shared" si="99"/>
        <v>0.92735703245749612</v>
      </c>
      <c r="P712" s="7">
        <f t="shared" si="100"/>
        <v>60.65625</v>
      </c>
      <c r="Q712" t="str">
        <f t="shared" si="101"/>
        <v>music</v>
      </c>
      <c r="R712" t="str">
        <f t="shared" si="102"/>
        <v>rock</v>
      </c>
      <c r="S712" s="10">
        <f t="shared" si="103"/>
        <v>41355.234085648146</v>
      </c>
      <c r="T712" s="10">
        <f t="shared" si="104"/>
        <v>41325.275752314818</v>
      </c>
      <c r="U712">
        <f t="shared" si="105"/>
        <v>2013</v>
      </c>
      <c r="V712" s="11">
        <f t="shared" si="106"/>
        <v>41355.234085648146</v>
      </c>
      <c r="W712" s="15">
        <f t="shared" si="107"/>
        <v>29.958333333328483</v>
      </c>
    </row>
    <row r="713" spans="1:23" ht="28.8" x14ac:dyDescent="0.3">
      <c r="A713">
        <v>831</v>
      </c>
      <c r="B713" s="3" t="s">
        <v>832</v>
      </c>
      <c r="C713" s="3" t="s">
        <v>4941</v>
      </c>
      <c r="D713">
        <v>1500</v>
      </c>
      <c r="E713">
        <v>3500</v>
      </c>
      <c r="F713" t="s">
        <v>8219</v>
      </c>
      <c r="G713" t="s">
        <v>8224</v>
      </c>
      <c r="H713" t="s">
        <v>8246</v>
      </c>
      <c r="I713">
        <v>1335540694</v>
      </c>
      <c r="J713">
        <v>1332948694</v>
      </c>
      <c r="K713" t="b">
        <v>0</v>
      </c>
      <c r="L713">
        <v>20</v>
      </c>
      <c r="M713" t="b">
        <v>1</v>
      </c>
      <c r="N713" t="s">
        <v>8276</v>
      </c>
      <c r="O713" s="5">
        <f t="shared" si="99"/>
        <v>0.42857142857142855</v>
      </c>
      <c r="P713" s="7">
        <f t="shared" si="100"/>
        <v>175</v>
      </c>
      <c r="Q713" t="str">
        <f t="shared" si="101"/>
        <v>music</v>
      </c>
      <c r="R713" t="str">
        <f t="shared" si="102"/>
        <v>rock</v>
      </c>
      <c r="S713" s="10">
        <f t="shared" si="103"/>
        <v>41026.396921296298</v>
      </c>
      <c r="T713" s="10">
        <f t="shared" si="104"/>
        <v>40996.396921296298</v>
      </c>
      <c r="U713">
        <f t="shared" si="105"/>
        <v>2012</v>
      </c>
      <c r="V713" s="11">
        <f t="shared" si="106"/>
        <v>41026.396921296298</v>
      </c>
      <c r="W713" s="15">
        <f t="shared" si="107"/>
        <v>30</v>
      </c>
    </row>
    <row r="714" spans="1:23" ht="43.2" x14ac:dyDescent="0.3">
      <c r="A714">
        <v>832</v>
      </c>
      <c r="B714" s="3" t="s">
        <v>833</v>
      </c>
      <c r="C714" s="3" t="s">
        <v>4942</v>
      </c>
      <c r="D714">
        <v>15000</v>
      </c>
      <c r="E714">
        <v>15091.06</v>
      </c>
      <c r="F714" t="s">
        <v>8219</v>
      </c>
      <c r="G714" t="s">
        <v>8224</v>
      </c>
      <c r="H714" t="s">
        <v>8246</v>
      </c>
      <c r="I714">
        <v>1327133580</v>
      </c>
      <c r="J714">
        <v>1321978335</v>
      </c>
      <c r="K714" t="b">
        <v>0</v>
      </c>
      <c r="L714">
        <v>154</v>
      </c>
      <c r="M714" t="b">
        <v>1</v>
      </c>
      <c r="N714" t="s">
        <v>8276</v>
      </c>
      <c r="O714" s="5">
        <f t="shared" si="99"/>
        <v>0.99396596395481829</v>
      </c>
      <c r="P714" s="7">
        <f t="shared" si="100"/>
        <v>97.993896103896105</v>
      </c>
      <c r="Q714" t="str">
        <f t="shared" si="101"/>
        <v>music</v>
      </c>
      <c r="R714" t="str">
        <f t="shared" si="102"/>
        <v>rock</v>
      </c>
      <c r="S714" s="10">
        <f t="shared" si="103"/>
        <v>40929.092361111114</v>
      </c>
      <c r="T714" s="10">
        <f t="shared" si="104"/>
        <v>40869.425173611111</v>
      </c>
      <c r="U714">
        <f t="shared" si="105"/>
        <v>2012</v>
      </c>
      <c r="V714" s="11">
        <f t="shared" si="106"/>
        <v>40929.092361111114</v>
      </c>
      <c r="W714" s="15">
        <f t="shared" si="107"/>
        <v>59.66718750000291</v>
      </c>
    </row>
    <row r="715" spans="1:23" x14ac:dyDescent="0.3">
      <c r="A715">
        <v>833</v>
      </c>
      <c r="B715" s="3" t="s">
        <v>834</v>
      </c>
      <c r="C715" s="3" t="s">
        <v>4943</v>
      </c>
      <c r="D715">
        <v>6000</v>
      </c>
      <c r="E715">
        <v>6100</v>
      </c>
      <c r="F715" t="s">
        <v>8219</v>
      </c>
      <c r="G715" t="s">
        <v>8224</v>
      </c>
      <c r="H715" t="s">
        <v>8246</v>
      </c>
      <c r="I715">
        <v>1397941475</v>
      </c>
      <c r="J715">
        <v>1395349475</v>
      </c>
      <c r="K715" t="b">
        <v>0</v>
      </c>
      <c r="L715">
        <v>41</v>
      </c>
      <c r="M715" t="b">
        <v>1</v>
      </c>
      <c r="N715" t="s">
        <v>8276</v>
      </c>
      <c r="O715" s="5">
        <f t="shared" si="99"/>
        <v>0.98360655737704916</v>
      </c>
      <c r="P715" s="7">
        <f t="shared" si="100"/>
        <v>148.78048780487805</v>
      </c>
      <c r="Q715" t="str">
        <f t="shared" si="101"/>
        <v>music</v>
      </c>
      <c r="R715" t="str">
        <f t="shared" si="102"/>
        <v>rock</v>
      </c>
      <c r="S715" s="10">
        <f t="shared" si="103"/>
        <v>41748.628182870372</v>
      </c>
      <c r="T715" s="10">
        <f t="shared" si="104"/>
        <v>41718.628182870372</v>
      </c>
      <c r="U715">
        <f t="shared" si="105"/>
        <v>2014</v>
      </c>
      <c r="V715" s="11">
        <f t="shared" si="106"/>
        <v>41748.628182870372</v>
      </c>
      <c r="W715" s="15">
        <f t="shared" si="107"/>
        <v>30</v>
      </c>
    </row>
    <row r="716" spans="1:23" ht="57.6" x14ac:dyDescent="0.3">
      <c r="A716">
        <v>834</v>
      </c>
      <c r="B716" s="3" t="s">
        <v>835</v>
      </c>
      <c r="C716" s="3" t="s">
        <v>4944</v>
      </c>
      <c r="D716">
        <v>5500</v>
      </c>
      <c r="E716">
        <v>7206</v>
      </c>
      <c r="F716" t="s">
        <v>8219</v>
      </c>
      <c r="G716" t="s">
        <v>8224</v>
      </c>
      <c r="H716" t="s">
        <v>8246</v>
      </c>
      <c r="I716">
        <v>1372651140</v>
      </c>
      <c r="J716">
        <v>1369770292</v>
      </c>
      <c r="K716" t="b">
        <v>0</v>
      </c>
      <c r="L716">
        <v>75</v>
      </c>
      <c r="M716" t="b">
        <v>1</v>
      </c>
      <c r="N716" t="s">
        <v>8276</v>
      </c>
      <c r="O716" s="5">
        <f t="shared" si="99"/>
        <v>0.76325284485151268</v>
      </c>
      <c r="P716" s="7">
        <f t="shared" si="100"/>
        <v>96.08</v>
      </c>
      <c r="Q716" t="str">
        <f t="shared" si="101"/>
        <v>music</v>
      </c>
      <c r="R716" t="str">
        <f t="shared" si="102"/>
        <v>rock</v>
      </c>
      <c r="S716" s="10">
        <f t="shared" si="103"/>
        <v>41455.915972222225</v>
      </c>
      <c r="T716" s="10">
        <f t="shared" si="104"/>
        <v>41422.572824074072</v>
      </c>
      <c r="U716">
        <f t="shared" si="105"/>
        <v>2013</v>
      </c>
      <c r="V716" s="11">
        <f t="shared" si="106"/>
        <v>41455.915972222225</v>
      </c>
      <c r="W716" s="15">
        <f t="shared" si="107"/>
        <v>33.343148148152977</v>
      </c>
    </row>
    <row r="717" spans="1:23" ht="43.2" x14ac:dyDescent="0.3">
      <c r="A717">
        <v>835</v>
      </c>
      <c r="B717" s="3" t="s">
        <v>836</v>
      </c>
      <c r="C717" s="3" t="s">
        <v>4945</v>
      </c>
      <c r="D717">
        <v>2000</v>
      </c>
      <c r="E717">
        <v>2345</v>
      </c>
      <c r="F717" t="s">
        <v>8219</v>
      </c>
      <c r="G717" t="s">
        <v>8224</v>
      </c>
      <c r="H717" t="s">
        <v>8246</v>
      </c>
      <c r="I717">
        <v>1337396400</v>
      </c>
      <c r="J717">
        <v>1333709958</v>
      </c>
      <c r="K717" t="b">
        <v>0</v>
      </c>
      <c r="L717">
        <v>40</v>
      </c>
      <c r="M717" t="b">
        <v>1</v>
      </c>
      <c r="N717" t="s">
        <v>8276</v>
      </c>
      <c r="O717" s="5">
        <f t="shared" si="99"/>
        <v>0.85287846481876328</v>
      </c>
      <c r="P717" s="7">
        <f t="shared" si="100"/>
        <v>58.625</v>
      </c>
      <c r="Q717" t="str">
        <f t="shared" si="101"/>
        <v>music</v>
      </c>
      <c r="R717" t="str">
        <f t="shared" si="102"/>
        <v>rock</v>
      </c>
      <c r="S717" s="10">
        <f t="shared" si="103"/>
        <v>41047.875</v>
      </c>
      <c r="T717" s="10">
        <f t="shared" si="104"/>
        <v>41005.20784722222</v>
      </c>
      <c r="U717">
        <f t="shared" si="105"/>
        <v>2012</v>
      </c>
      <c r="V717" s="11">
        <f t="shared" si="106"/>
        <v>41047.875</v>
      </c>
      <c r="W717" s="15">
        <f t="shared" si="107"/>
        <v>42.667152777779847</v>
      </c>
    </row>
    <row r="718" spans="1:23" x14ac:dyDescent="0.3">
      <c r="A718">
        <v>836</v>
      </c>
      <c r="B718" s="3" t="s">
        <v>837</v>
      </c>
      <c r="C718" s="3" t="s">
        <v>4946</v>
      </c>
      <c r="D718">
        <v>5000</v>
      </c>
      <c r="E718">
        <v>5046.5200000000004</v>
      </c>
      <c r="F718" t="s">
        <v>8219</v>
      </c>
      <c r="G718" t="s">
        <v>8224</v>
      </c>
      <c r="H718" t="s">
        <v>8246</v>
      </c>
      <c r="I718">
        <v>1381108918</v>
      </c>
      <c r="J718">
        <v>1378516918</v>
      </c>
      <c r="K718" t="b">
        <v>0</v>
      </c>
      <c r="L718">
        <v>46</v>
      </c>
      <c r="M718" t="b">
        <v>1</v>
      </c>
      <c r="N718" t="s">
        <v>8276</v>
      </c>
      <c r="O718" s="5">
        <f t="shared" si="99"/>
        <v>0.99078176644499572</v>
      </c>
      <c r="P718" s="7">
        <f t="shared" si="100"/>
        <v>109.70695652173914</v>
      </c>
      <c r="Q718" t="str">
        <f t="shared" si="101"/>
        <v>music</v>
      </c>
      <c r="R718" t="str">
        <f t="shared" si="102"/>
        <v>rock</v>
      </c>
      <c r="S718" s="10">
        <f t="shared" si="103"/>
        <v>41553.806921296295</v>
      </c>
      <c r="T718" s="10">
        <f t="shared" si="104"/>
        <v>41523.806921296295</v>
      </c>
      <c r="U718">
        <f t="shared" si="105"/>
        <v>2013</v>
      </c>
      <c r="V718" s="11">
        <f t="shared" si="106"/>
        <v>41553.806921296295</v>
      </c>
      <c r="W718" s="15">
        <f t="shared" si="107"/>
        <v>30</v>
      </c>
    </row>
    <row r="719" spans="1:23" ht="43.2" x14ac:dyDescent="0.3">
      <c r="A719">
        <v>837</v>
      </c>
      <c r="B719" s="3" t="s">
        <v>838</v>
      </c>
      <c r="C719" s="3" t="s">
        <v>4947</v>
      </c>
      <c r="D719">
        <v>2500</v>
      </c>
      <c r="E719">
        <v>3045</v>
      </c>
      <c r="F719" t="s">
        <v>8219</v>
      </c>
      <c r="G719" t="s">
        <v>8224</v>
      </c>
      <c r="H719" t="s">
        <v>8246</v>
      </c>
      <c r="I719">
        <v>1398988662</v>
      </c>
      <c r="J719">
        <v>1396396662</v>
      </c>
      <c r="K719" t="b">
        <v>0</v>
      </c>
      <c r="L719">
        <v>62</v>
      </c>
      <c r="M719" t="b">
        <v>1</v>
      </c>
      <c r="N719" t="s">
        <v>8276</v>
      </c>
      <c r="O719" s="5">
        <f t="shared" si="99"/>
        <v>0.82101806239737274</v>
      </c>
      <c r="P719" s="7">
        <f t="shared" si="100"/>
        <v>49.112903225806448</v>
      </c>
      <c r="Q719" t="str">
        <f t="shared" si="101"/>
        <v>music</v>
      </c>
      <c r="R719" t="str">
        <f t="shared" si="102"/>
        <v>rock</v>
      </c>
      <c r="S719" s="10">
        <f t="shared" si="103"/>
        <v>41760.748402777775</v>
      </c>
      <c r="T719" s="10">
        <f t="shared" si="104"/>
        <v>41730.748402777775</v>
      </c>
      <c r="U719">
        <f t="shared" si="105"/>
        <v>2014</v>
      </c>
      <c r="V719" s="11">
        <f t="shared" si="106"/>
        <v>41760.748402777775</v>
      </c>
      <c r="W719" s="15">
        <f t="shared" si="107"/>
        <v>30</v>
      </c>
    </row>
    <row r="720" spans="1:23" ht="43.2" x14ac:dyDescent="0.3">
      <c r="A720">
        <v>838</v>
      </c>
      <c r="B720" s="3" t="s">
        <v>839</v>
      </c>
      <c r="C720" s="3" t="s">
        <v>4948</v>
      </c>
      <c r="D720">
        <v>2000</v>
      </c>
      <c r="E720">
        <v>2908</v>
      </c>
      <c r="F720" t="s">
        <v>8219</v>
      </c>
      <c r="G720" t="s">
        <v>8224</v>
      </c>
      <c r="H720" t="s">
        <v>8246</v>
      </c>
      <c r="I720">
        <v>1326835985</v>
      </c>
      <c r="J720">
        <v>1324243985</v>
      </c>
      <c r="K720" t="b">
        <v>0</v>
      </c>
      <c r="L720">
        <v>61</v>
      </c>
      <c r="M720" t="b">
        <v>1</v>
      </c>
      <c r="N720" t="s">
        <v>8276</v>
      </c>
      <c r="O720" s="5">
        <f t="shared" si="99"/>
        <v>0.68775790921595603</v>
      </c>
      <c r="P720" s="7">
        <f t="shared" si="100"/>
        <v>47.672131147540981</v>
      </c>
      <c r="Q720" t="str">
        <f t="shared" si="101"/>
        <v>music</v>
      </c>
      <c r="R720" t="str">
        <f t="shared" si="102"/>
        <v>rock</v>
      </c>
      <c r="S720" s="10">
        <f t="shared" si="103"/>
        <v>40925.647974537038</v>
      </c>
      <c r="T720" s="10">
        <f t="shared" si="104"/>
        <v>40895.647974537038</v>
      </c>
      <c r="U720">
        <f t="shared" si="105"/>
        <v>2012</v>
      </c>
      <c r="V720" s="11">
        <f t="shared" si="106"/>
        <v>40925.647974537038</v>
      </c>
      <c r="W720" s="15">
        <f t="shared" si="107"/>
        <v>30</v>
      </c>
    </row>
    <row r="721" spans="1:23" ht="43.2" x14ac:dyDescent="0.3">
      <c r="A721">
        <v>839</v>
      </c>
      <c r="B721" s="3" t="s">
        <v>840</v>
      </c>
      <c r="C721" s="3" t="s">
        <v>4949</v>
      </c>
      <c r="D721">
        <v>5000</v>
      </c>
      <c r="E721">
        <v>5830.83</v>
      </c>
      <c r="F721" t="s">
        <v>8219</v>
      </c>
      <c r="G721" t="s">
        <v>8224</v>
      </c>
      <c r="H721" t="s">
        <v>8246</v>
      </c>
      <c r="I721">
        <v>1348337956</v>
      </c>
      <c r="J721">
        <v>1345745956</v>
      </c>
      <c r="K721" t="b">
        <v>0</v>
      </c>
      <c r="L721">
        <v>96</v>
      </c>
      <c r="M721" t="b">
        <v>1</v>
      </c>
      <c r="N721" t="s">
        <v>8276</v>
      </c>
      <c r="O721" s="5">
        <f t="shared" si="99"/>
        <v>0.85751085179982955</v>
      </c>
      <c r="P721" s="7">
        <f t="shared" si="100"/>
        <v>60.737812499999997</v>
      </c>
      <c r="Q721" t="str">
        <f t="shared" si="101"/>
        <v>music</v>
      </c>
      <c r="R721" t="str">
        <f t="shared" si="102"/>
        <v>rock</v>
      </c>
      <c r="S721" s="10">
        <f t="shared" si="103"/>
        <v>41174.513379629629</v>
      </c>
      <c r="T721" s="10">
        <f t="shared" si="104"/>
        <v>41144.513379629629</v>
      </c>
      <c r="U721">
        <f t="shared" si="105"/>
        <v>2012</v>
      </c>
      <c r="V721" s="11">
        <f t="shared" si="106"/>
        <v>41174.513379629629</v>
      </c>
      <c r="W721" s="15">
        <f t="shared" si="107"/>
        <v>30</v>
      </c>
    </row>
    <row r="722" spans="1:23" ht="43.2" x14ac:dyDescent="0.3">
      <c r="A722">
        <v>840</v>
      </c>
      <c r="B722" s="3" t="s">
        <v>841</v>
      </c>
      <c r="C722" s="3" t="s">
        <v>4950</v>
      </c>
      <c r="D722">
        <v>10000</v>
      </c>
      <c r="E722">
        <v>12041.66</v>
      </c>
      <c r="F722" t="s">
        <v>8219</v>
      </c>
      <c r="G722" t="s">
        <v>8224</v>
      </c>
      <c r="H722" t="s">
        <v>8246</v>
      </c>
      <c r="I722">
        <v>1474694787</v>
      </c>
      <c r="J722">
        <v>1472102787</v>
      </c>
      <c r="K722" t="b">
        <v>0</v>
      </c>
      <c r="L722">
        <v>190</v>
      </c>
      <c r="M722" t="b">
        <v>1</v>
      </c>
      <c r="N722" t="s">
        <v>8277</v>
      </c>
      <c r="O722" s="5">
        <f t="shared" si="99"/>
        <v>0.83045028675448407</v>
      </c>
      <c r="P722" s="7">
        <f t="shared" si="100"/>
        <v>63.37715789473684</v>
      </c>
      <c r="Q722" t="str">
        <f t="shared" si="101"/>
        <v>music</v>
      </c>
      <c r="R722" t="str">
        <f t="shared" si="102"/>
        <v>metal</v>
      </c>
      <c r="S722" s="10">
        <f t="shared" si="103"/>
        <v>42636.976701388892</v>
      </c>
      <c r="T722" s="10">
        <f t="shared" si="104"/>
        <v>42606.976701388892</v>
      </c>
      <c r="U722">
        <f t="shared" si="105"/>
        <v>2016</v>
      </c>
      <c r="V722" s="11">
        <f t="shared" si="106"/>
        <v>42636.976701388892</v>
      </c>
      <c r="W722" s="15">
        <f t="shared" si="107"/>
        <v>30</v>
      </c>
    </row>
    <row r="723" spans="1:23" ht="43.2" x14ac:dyDescent="0.3">
      <c r="A723">
        <v>843</v>
      </c>
      <c r="B723" s="3" t="s">
        <v>844</v>
      </c>
      <c r="C723" s="3" t="s">
        <v>4953</v>
      </c>
      <c r="D723">
        <v>3000</v>
      </c>
      <c r="E723">
        <v>8014</v>
      </c>
      <c r="F723" t="s">
        <v>8219</v>
      </c>
      <c r="G723" t="s">
        <v>8224</v>
      </c>
      <c r="H723" t="s">
        <v>8246</v>
      </c>
      <c r="I723">
        <v>1481184000</v>
      </c>
      <c r="J723">
        <v>1479708680</v>
      </c>
      <c r="K723" t="b">
        <v>0</v>
      </c>
      <c r="L723">
        <v>127</v>
      </c>
      <c r="M723" t="b">
        <v>1</v>
      </c>
      <c r="N723" t="s">
        <v>8277</v>
      </c>
      <c r="O723" s="5">
        <f t="shared" si="99"/>
        <v>0.3743448964312453</v>
      </c>
      <c r="P723" s="7">
        <f t="shared" si="100"/>
        <v>63.102362204724407</v>
      </c>
      <c r="Q723" t="str">
        <f t="shared" si="101"/>
        <v>music</v>
      </c>
      <c r="R723" t="str">
        <f t="shared" si="102"/>
        <v>metal</v>
      </c>
      <c r="S723" s="10">
        <f t="shared" si="103"/>
        <v>42712.083333333328</v>
      </c>
      <c r="T723" s="10">
        <f t="shared" si="104"/>
        <v>42695.007870370369</v>
      </c>
      <c r="U723">
        <f t="shared" si="105"/>
        <v>2016</v>
      </c>
      <c r="V723" s="11">
        <f t="shared" si="106"/>
        <v>42712.083333333328</v>
      </c>
      <c r="W723" s="15">
        <f t="shared" si="107"/>
        <v>17.075462962959136</v>
      </c>
    </row>
    <row r="724" spans="1:23" ht="43.2" x14ac:dyDescent="0.3">
      <c r="A724">
        <v>845</v>
      </c>
      <c r="B724" s="3" t="s">
        <v>846</v>
      </c>
      <c r="C724" s="3" t="s">
        <v>4955</v>
      </c>
      <c r="D724">
        <v>5000</v>
      </c>
      <c r="E724">
        <v>6019.01</v>
      </c>
      <c r="F724" t="s">
        <v>8219</v>
      </c>
      <c r="G724" t="s">
        <v>8224</v>
      </c>
      <c r="H724" t="s">
        <v>8246</v>
      </c>
      <c r="I724">
        <v>1473047940</v>
      </c>
      <c r="J724">
        <v>1469595396</v>
      </c>
      <c r="K724" t="b">
        <v>0</v>
      </c>
      <c r="L724">
        <v>177</v>
      </c>
      <c r="M724" t="b">
        <v>1</v>
      </c>
      <c r="N724" t="s">
        <v>8277</v>
      </c>
      <c r="O724" s="5">
        <f t="shared" si="99"/>
        <v>0.83070139441536062</v>
      </c>
      <c r="P724" s="7">
        <f t="shared" si="100"/>
        <v>34.005706214689269</v>
      </c>
      <c r="Q724" t="str">
        <f t="shared" si="101"/>
        <v>music</v>
      </c>
      <c r="R724" t="str">
        <f t="shared" si="102"/>
        <v>metal</v>
      </c>
      <c r="S724" s="10">
        <f t="shared" si="103"/>
        <v>42617.915972222225</v>
      </c>
      <c r="T724" s="10">
        <f t="shared" si="104"/>
        <v>42577.955972222218</v>
      </c>
      <c r="U724">
        <f t="shared" si="105"/>
        <v>2016</v>
      </c>
      <c r="V724" s="11">
        <f t="shared" si="106"/>
        <v>42617.915972222225</v>
      </c>
      <c r="W724" s="15">
        <f t="shared" si="107"/>
        <v>39.960000000006403</v>
      </c>
    </row>
    <row r="725" spans="1:23" ht="43.2" x14ac:dyDescent="0.3">
      <c r="A725">
        <v>846</v>
      </c>
      <c r="B725" s="3" t="s">
        <v>847</v>
      </c>
      <c r="C725" s="3" t="s">
        <v>4956</v>
      </c>
      <c r="D725">
        <v>1100</v>
      </c>
      <c r="E725">
        <v>1342.01</v>
      </c>
      <c r="F725" t="s">
        <v>8219</v>
      </c>
      <c r="G725" t="s">
        <v>8225</v>
      </c>
      <c r="H725" t="s">
        <v>8247</v>
      </c>
      <c r="I725">
        <v>1394460000</v>
      </c>
      <c r="J725">
        <v>1393233855</v>
      </c>
      <c r="K725" t="b">
        <v>0</v>
      </c>
      <c r="L725">
        <v>47</v>
      </c>
      <c r="M725" t="b">
        <v>1</v>
      </c>
      <c r="N725" t="s">
        <v>8277</v>
      </c>
      <c r="O725" s="5">
        <f t="shared" si="99"/>
        <v>0.81966602335303018</v>
      </c>
      <c r="P725" s="7">
        <f t="shared" si="100"/>
        <v>28.553404255319148</v>
      </c>
      <c r="Q725" t="str">
        <f t="shared" si="101"/>
        <v>music</v>
      </c>
      <c r="R725" t="str">
        <f t="shared" si="102"/>
        <v>metal</v>
      </c>
      <c r="S725" s="10">
        <f t="shared" si="103"/>
        <v>41708.333333333336</v>
      </c>
      <c r="T725" s="10">
        <f t="shared" si="104"/>
        <v>41694.141840277778</v>
      </c>
      <c r="U725">
        <f t="shared" si="105"/>
        <v>2014</v>
      </c>
      <c r="V725" s="11">
        <f t="shared" si="106"/>
        <v>41708.333333333336</v>
      </c>
      <c r="W725" s="15">
        <f t="shared" si="107"/>
        <v>14.191493055557657</v>
      </c>
    </row>
    <row r="726" spans="1:23" ht="28.8" x14ac:dyDescent="0.3">
      <c r="A726">
        <v>847</v>
      </c>
      <c r="B726" s="3" t="s">
        <v>848</v>
      </c>
      <c r="C726" s="3" t="s">
        <v>4957</v>
      </c>
      <c r="D726">
        <v>10</v>
      </c>
      <c r="E726">
        <v>10</v>
      </c>
      <c r="F726" t="s">
        <v>8219</v>
      </c>
      <c r="G726" t="s">
        <v>8224</v>
      </c>
      <c r="H726" t="s">
        <v>8246</v>
      </c>
      <c r="I726">
        <v>1436555376</v>
      </c>
      <c r="J726">
        <v>1433963376</v>
      </c>
      <c r="K726" t="b">
        <v>0</v>
      </c>
      <c r="L726">
        <v>1</v>
      </c>
      <c r="M726" t="b">
        <v>1</v>
      </c>
      <c r="N726" t="s">
        <v>8277</v>
      </c>
      <c r="O726" s="5">
        <f t="shared" si="99"/>
        <v>1</v>
      </c>
      <c r="P726" s="7">
        <f t="shared" si="100"/>
        <v>10</v>
      </c>
      <c r="Q726" t="str">
        <f t="shared" si="101"/>
        <v>music</v>
      </c>
      <c r="R726" t="str">
        <f t="shared" si="102"/>
        <v>metal</v>
      </c>
      <c r="S726" s="10">
        <f t="shared" si="103"/>
        <v>42195.54833333334</v>
      </c>
      <c r="T726" s="10">
        <f t="shared" si="104"/>
        <v>42165.54833333334</v>
      </c>
      <c r="U726">
        <f t="shared" si="105"/>
        <v>2015</v>
      </c>
      <c r="V726" s="11">
        <f t="shared" si="106"/>
        <v>42195.54833333334</v>
      </c>
      <c r="W726" s="15">
        <f t="shared" si="107"/>
        <v>30</v>
      </c>
    </row>
    <row r="727" spans="1:23" ht="43.2" x14ac:dyDescent="0.3">
      <c r="A727">
        <v>848</v>
      </c>
      <c r="B727" s="3" t="s">
        <v>849</v>
      </c>
      <c r="C727" s="3" t="s">
        <v>4958</v>
      </c>
      <c r="D727">
        <v>300</v>
      </c>
      <c r="E727">
        <v>300</v>
      </c>
      <c r="F727" t="s">
        <v>8219</v>
      </c>
      <c r="G727" t="s">
        <v>8224</v>
      </c>
      <c r="H727" t="s">
        <v>8246</v>
      </c>
      <c r="I727">
        <v>1429038033</v>
      </c>
      <c r="J727">
        <v>1426446033</v>
      </c>
      <c r="K727" t="b">
        <v>0</v>
      </c>
      <c r="L727">
        <v>16</v>
      </c>
      <c r="M727" t="b">
        <v>1</v>
      </c>
      <c r="N727" t="s">
        <v>8277</v>
      </c>
      <c r="O727" s="5">
        <f t="shared" si="99"/>
        <v>1</v>
      </c>
      <c r="P727" s="7">
        <f t="shared" si="100"/>
        <v>18.75</v>
      </c>
      <c r="Q727" t="str">
        <f t="shared" si="101"/>
        <v>music</v>
      </c>
      <c r="R727" t="str">
        <f t="shared" si="102"/>
        <v>metal</v>
      </c>
      <c r="S727" s="10">
        <f t="shared" si="103"/>
        <v>42108.542048611111</v>
      </c>
      <c r="T727" s="10">
        <f t="shared" si="104"/>
        <v>42078.542048611111</v>
      </c>
      <c r="U727">
        <f t="shared" si="105"/>
        <v>2015</v>
      </c>
      <c r="V727" s="11">
        <f t="shared" si="106"/>
        <v>42108.542048611111</v>
      </c>
      <c r="W727" s="15">
        <f t="shared" si="107"/>
        <v>30</v>
      </c>
    </row>
    <row r="728" spans="1:23" ht="57.6" x14ac:dyDescent="0.3">
      <c r="A728">
        <v>849</v>
      </c>
      <c r="B728" s="3" t="s">
        <v>850</v>
      </c>
      <c r="C728" s="3" t="s">
        <v>4959</v>
      </c>
      <c r="D728">
        <v>4000</v>
      </c>
      <c r="E728">
        <v>4796</v>
      </c>
      <c r="F728" t="s">
        <v>8219</v>
      </c>
      <c r="G728" t="s">
        <v>8224</v>
      </c>
      <c r="H728" t="s">
        <v>8246</v>
      </c>
      <c r="I728">
        <v>1426473264</v>
      </c>
      <c r="J728">
        <v>1424057664</v>
      </c>
      <c r="K728" t="b">
        <v>0</v>
      </c>
      <c r="L728">
        <v>115</v>
      </c>
      <c r="M728" t="b">
        <v>1</v>
      </c>
      <c r="N728" t="s">
        <v>8277</v>
      </c>
      <c r="O728" s="5">
        <f t="shared" si="99"/>
        <v>0.8340283569641368</v>
      </c>
      <c r="P728" s="7">
        <f t="shared" si="100"/>
        <v>41.704347826086959</v>
      </c>
      <c r="Q728" t="str">
        <f t="shared" si="101"/>
        <v>music</v>
      </c>
      <c r="R728" t="str">
        <f t="shared" si="102"/>
        <v>metal</v>
      </c>
      <c r="S728" s="10">
        <f t="shared" si="103"/>
        <v>42078.857222222221</v>
      </c>
      <c r="T728" s="10">
        <f t="shared" si="104"/>
        <v>42050.898888888885</v>
      </c>
      <c r="U728">
        <f t="shared" si="105"/>
        <v>2015</v>
      </c>
      <c r="V728" s="11">
        <f t="shared" si="106"/>
        <v>42078.857222222221</v>
      </c>
      <c r="W728" s="15">
        <f t="shared" si="107"/>
        <v>27.958333333335759</v>
      </c>
    </row>
    <row r="729" spans="1:23" ht="43.2" x14ac:dyDescent="0.3">
      <c r="A729">
        <v>850</v>
      </c>
      <c r="B729" s="3" t="s">
        <v>851</v>
      </c>
      <c r="C729" s="3" t="s">
        <v>4960</v>
      </c>
      <c r="D729">
        <v>4000</v>
      </c>
      <c r="E729">
        <v>6207</v>
      </c>
      <c r="F729" t="s">
        <v>8219</v>
      </c>
      <c r="G729" t="s">
        <v>8224</v>
      </c>
      <c r="H729" t="s">
        <v>8246</v>
      </c>
      <c r="I729">
        <v>1461560340</v>
      </c>
      <c r="J729">
        <v>1458762717</v>
      </c>
      <c r="K729" t="b">
        <v>0</v>
      </c>
      <c r="L729">
        <v>133</v>
      </c>
      <c r="M729" t="b">
        <v>1</v>
      </c>
      <c r="N729" t="s">
        <v>8277</v>
      </c>
      <c r="O729" s="5">
        <f t="shared" si="99"/>
        <v>0.64443370388271304</v>
      </c>
      <c r="P729" s="7">
        <f t="shared" si="100"/>
        <v>46.669172932330824</v>
      </c>
      <c r="Q729" t="str">
        <f t="shared" si="101"/>
        <v>music</v>
      </c>
      <c r="R729" t="str">
        <f t="shared" si="102"/>
        <v>metal</v>
      </c>
      <c r="S729" s="10">
        <f t="shared" si="103"/>
        <v>42484.957638888889</v>
      </c>
      <c r="T729" s="10">
        <f t="shared" si="104"/>
        <v>42452.577743055561</v>
      </c>
      <c r="U729">
        <f t="shared" si="105"/>
        <v>2016</v>
      </c>
      <c r="V729" s="11">
        <f t="shared" si="106"/>
        <v>42484.957638888889</v>
      </c>
      <c r="W729" s="15">
        <f t="shared" si="107"/>
        <v>32.379895833328192</v>
      </c>
    </row>
    <row r="730" spans="1:23" ht="43.2" x14ac:dyDescent="0.3">
      <c r="A730">
        <v>851</v>
      </c>
      <c r="B730" s="3" t="s">
        <v>852</v>
      </c>
      <c r="C730" s="3" t="s">
        <v>4961</v>
      </c>
      <c r="D730">
        <v>2000</v>
      </c>
      <c r="E730">
        <v>2609</v>
      </c>
      <c r="F730" t="s">
        <v>8219</v>
      </c>
      <c r="G730" t="s">
        <v>8230</v>
      </c>
      <c r="H730" t="s">
        <v>8249</v>
      </c>
      <c r="I730">
        <v>1469994300</v>
      </c>
      <c r="J730">
        <v>1464815253</v>
      </c>
      <c r="K730" t="b">
        <v>0</v>
      </c>
      <c r="L730">
        <v>70</v>
      </c>
      <c r="M730" t="b">
        <v>1</v>
      </c>
      <c r="N730" t="s">
        <v>8277</v>
      </c>
      <c r="O730" s="5">
        <f t="shared" si="99"/>
        <v>0.76657723265619016</v>
      </c>
      <c r="P730" s="7">
        <f t="shared" si="100"/>
        <v>37.271428571428572</v>
      </c>
      <c r="Q730" t="str">
        <f t="shared" si="101"/>
        <v>music</v>
      </c>
      <c r="R730" t="str">
        <f t="shared" si="102"/>
        <v>metal</v>
      </c>
      <c r="S730" s="10">
        <f t="shared" si="103"/>
        <v>42582.572916666672</v>
      </c>
      <c r="T730" s="10">
        <f t="shared" si="104"/>
        <v>42522.630243055552</v>
      </c>
      <c r="U730">
        <f t="shared" si="105"/>
        <v>2016</v>
      </c>
      <c r="V730" s="11">
        <f t="shared" si="106"/>
        <v>42582.572916666672</v>
      </c>
      <c r="W730" s="15">
        <f t="shared" si="107"/>
        <v>59.942673611119972</v>
      </c>
    </row>
    <row r="731" spans="1:23" ht="28.8" x14ac:dyDescent="0.3">
      <c r="A731">
        <v>852</v>
      </c>
      <c r="B731" s="3" t="s">
        <v>853</v>
      </c>
      <c r="C731" s="3" t="s">
        <v>4962</v>
      </c>
      <c r="D731">
        <v>3500</v>
      </c>
      <c r="E731">
        <v>3674</v>
      </c>
      <c r="F731" t="s">
        <v>8219</v>
      </c>
      <c r="G731" t="s">
        <v>8224</v>
      </c>
      <c r="H731" t="s">
        <v>8246</v>
      </c>
      <c r="I731">
        <v>1477342800</v>
      </c>
      <c r="J731">
        <v>1476386395</v>
      </c>
      <c r="K731" t="b">
        <v>0</v>
      </c>
      <c r="L731">
        <v>62</v>
      </c>
      <c r="M731" t="b">
        <v>1</v>
      </c>
      <c r="N731" t="s">
        <v>8277</v>
      </c>
      <c r="O731" s="5">
        <f t="shared" si="99"/>
        <v>0.95264017419706037</v>
      </c>
      <c r="P731" s="7">
        <f t="shared" si="100"/>
        <v>59.258064516129032</v>
      </c>
      <c r="Q731" t="str">
        <f t="shared" si="101"/>
        <v>music</v>
      </c>
      <c r="R731" t="str">
        <f t="shared" si="102"/>
        <v>metal</v>
      </c>
      <c r="S731" s="10">
        <f t="shared" si="103"/>
        <v>42667.625</v>
      </c>
      <c r="T731" s="10">
        <f t="shared" si="104"/>
        <v>42656.555497685185</v>
      </c>
      <c r="U731">
        <f t="shared" si="105"/>
        <v>2016</v>
      </c>
      <c r="V731" s="11">
        <f t="shared" si="106"/>
        <v>42667.625</v>
      </c>
      <c r="W731" s="15">
        <f t="shared" si="107"/>
        <v>11.069502314814599</v>
      </c>
    </row>
    <row r="732" spans="1:23" ht="43.2" x14ac:dyDescent="0.3">
      <c r="A732">
        <v>853</v>
      </c>
      <c r="B732" s="3" t="s">
        <v>854</v>
      </c>
      <c r="C732" s="3" t="s">
        <v>4963</v>
      </c>
      <c r="D732">
        <v>300</v>
      </c>
      <c r="E732">
        <v>300</v>
      </c>
      <c r="F732" t="s">
        <v>8219</v>
      </c>
      <c r="G732" t="s">
        <v>8224</v>
      </c>
      <c r="H732" t="s">
        <v>8246</v>
      </c>
      <c r="I732">
        <v>1424116709</v>
      </c>
      <c r="J732">
        <v>1421524709</v>
      </c>
      <c r="K732" t="b">
        <v>0</v>
      </c>
      <c r="L732">
        <v>10</v>
      </c>
      <c r="M732" t="b">
        <v>1</v>
      </c>
      <c r="N732" t="s">
        <v>8277</v>
      </c>
      <c r="O732" s="5">
        <f t="shared" si="99"/>
        <v>1</v>
      </c>
      <c r="P732" s="7">
        <f t="shared" si="100"/>
        <v>30</v>
      </c>
      <c r="Q732" t="str">
        <f t="shared" si="101"/>
        <v>music</v>
      </c>
      <c r="R732" t="str">
        <f t="shared" si="102"/>
        <v>metal</v>
      </c>
      <c r="S732" s="10">
        <f t="shared" si="103"/>
        <v>42051.582280092596</v>
      </c>
      <c r="T732" s="10">
        <f t="shared" si="104"/>
        <v>42021.582280092596</v>
      </c>
      <c r="U732">
        <f t="shared" si="105"/>
        <v>2015</v>
      </c>
      <c r="V732" s="11">
        <f t="shared" si="106"/>
        <v>42051.582280092596</v>
      </c>
      <c r="W732" s="15">
        <f t="shared" si="107"/>
        <v>30</v>
      </c>
    </row>
    <row r="733" spans="1:23" ht="43.2" x14ac:dyDescent="0.3">
      <c r="A733">
        <v>854</v>
      </c>
      <c r="B733" s="3" t="s">
        <v>855</v>
      </c>
      <c r="C733" s="3" t="s">
        <v>4964</v>
      </c>
      <c r="D733">
        <v>27800</v>
      </c>
      <c r="E733">
        <v>32865.300000000003</v>
      </c>
      <c r="F733" t="s">
        <v>8219</v>
      </c>
      <c r="G733" t="s">
        <v>8224</v>
      </c>
      <c r="H733" t="s">
        <v>8246</v>
      </c>
      <c r="I733">
        <v>1482901546</v>
      </c>
      <c r="J733">
        <v>1480309546</v>
      </c>
      <c r="K733" t="b">
        <v>0</v>
      </c>
      <c r="L733">
        <v>499</v>
      </c>
      <c r="M733" t="b">
        <v>1</v>
      </c>
      <c r="N733" t="s">
        <v>8277</v>
      </c>
      <c r="O733" s="5">
        <f t="shared" si="99"/>
        <v>0.84587695837250831</v>
      </c>
      <c r="P733" s="7">
        <f t="shared" si="100"/>
        <v>65.8623246492986</v>
      </c>
      <c r="Q733" t="str">
        <f t="shared" si="101"/>
        <v>music</v>
      </c>
      <c r="R733" t="str">
        <f t="shared" si="102"/>
        <v>metal</v>
      </c>
      <c r="S733" s="10">
        <f t="shared" si="103"/>
        <v>42731.962337962963</v>
      </c>
      <c r="T733" s="10">
        <f t="shared" si="104"/>
        <v>42701.962337962963</v>
      </c>
      <c r="U733">
        <f t="shared" si="105"/>
        <v>2016</v>
      </c>
      <c r="V733" s="11">
        <f t="shared" si="106"/>
        <v>42731.962337962963</v>
      </c>
      <c r="W733" s="15">
        <f t="shared" si="107"/>
        <v>30</v>
      </c>
    </row>
    <row r="734" spans="1:23" ht="28.8" x14ac:dyDescent="0.3">
      <c r="A734">
        <v>855</v>
      </c>
      <c r="B734" s="3" t="s">
        <v>856</v>
      </c>
      <c r="C734" s="3" t="s">
        <v>4965</v>
      </c>
      <c r="D734">
        <v>1450</v>
      </c>
      <c r="E734">
        <v>1500</v>
      </c>
      <c r="F734" t="s">
        <v>8219</v>
      </c>
      <c r="G734" t="s">
        <v>8224</v>
      </c>
      <c r="H734" t="s">
        <v>8246</v>
      </c>
      <c r="I734">
        <v>1469329217</v>
      </c>
      <c r="J734">
        <v>1466737217</v>
      </c>
      <c r="K734" t="b">
        <v>0</v>
      </c>
      <c r="L734">
        <v>47</v>
      </c>
      <c r="M734" t="b">
        <v>1</v>
      </c>
      <c r="N734" t="s">
        <v>8277</v>
      </c>
      <c r="O734" s="5">
        <f t="shared" si="99"/>
        <v>0.96666666666666667</v>
      </c>
      <c r="P734" s="7">
        <f t="shared" si="100"/>
        <v>31.914893617021278</v>
      </c>
      <c r="Q734" t="str">
        <f t="shared" si="101"/>
        <v>music</v>
      </c>
      <c r="R734" t="str">
        <f t="shared" si="102"/>
        <v>metal</v>
      </c>
      <c r="S734" s="10">
        <f t="shared" si="103"/>
        <v>42574.875196759262</v>
      </c>
      <c r="T734" s="10">
        <f t="shared" si="104"/>
        <v>42544.875196759262</v>
      </c>
      <c r="U734">
        <f t="shared" si="105"/>
        <v>2016</v>
      </c>
      <c r="V734" s="11">
        <f t="shared" si="106"/>
        <v>42574.875196759262</v>
      </c>
      <c r="W734" s="15">
        <f t="shared" si="107"/>
        <v>30</v>
      </c>
    </row>
    <row r="735" spans="1:23" ht="57.6" x14ac:dyDescent="0.3">
      <c r="A735">
        <v>856</v>
      </c>
      <c r="B735" s="3" t="s">
        <v>857</v>
      </c>
      <c r="C735" s="3" t="s">
        <v>4966</v>
      </c>
      <c r="D735">
        <v>250</v>
      </c>
      <c r="E735">
        <v>545</v>
      </c>
      <c r="F735" t="s">
        <v>8219</v>
      </c>
      <c r="G735" t="s">
        <v>8236</v>
      </c>
      <c r="H735" t="s">
        <v>8249</v>
      </c>
      <c r="I735">
        <v>1477422000</v>
      </c>
      <c r="J735">
        <v>1472282956</v>
      </c>
      <c r="K735" t="b">
        <v>0</v>
      </c>
      <c r="L735">
        <v>28</v>
      </c>
      <c r="M735" t="b">
        <v>1</v>
      </c>
      <c r="N735" t="s">
        <v>8277</v>
      </c>
      <c r="O735" s="5">
        <f t="shared" si="99"/>
        <v>0.45871559633027525</v>
      </c>
      <c r="P735" s="7">
        <f t="shared" si="100"/>
        <v>19.464285714285715</v>
      </c>
      <c r="Q735" t="str">
        <f t="shared" si="101"/>
        <v>music</v>
      </c>
      <c r="R735" t="str">
        <f t="shared" si="102"/>
        <v>metal</v>
      </c>
      <c r="S735" s="10">
        <f t="shared" si="103"/>
        <v>42668.541666666672</v>
      </c>
      <c r="T735" s="10">
        <f t="shared" si="104"/>
        <v>42609.061990740738</v>
      </c>
      <c r="U735">
        <f t="shared" si="105"/>
        <v>2016</v>
      </c>
      <c r="V735" s="11">
        <f t="shared" si="106"/>
        <v>42668.541666666672</v>
      </c>
      <c r="W735" s="15">
        <f t="shared" si="107"/>
        <v>59.479675925933407</v>
      </c>
    </row>
    <row r="736" spans="1:23" ht="43.2" x14ac:dyDescent="0.3">
      <c r="A736">
        <v>857</v>
      </c>
      <c r="B736" s="3" t="s">
        <v>858</v>
      </c>
      <c r="C736" s="3" t="s">
        <v>4967</v>
      </c>
      <c r="D736">
        <v>1200</v>
      </c>
      <c r="E736">
        <v>1200</v>
      </c>
      <c r="F736" t="s">
        <v>8219</v>
      </c>
      <c r="G736" t="s">
        <v>8227</v>
      </c>
      <c r="H736" t="s">
        <v>8249</v>
      </c>
      <c r="I736">
        <v>1448463431</v>
      </c>
      <c r="J736">
        <v>1444831031</v>
      </c>
      <c r="K736" t="b">
        <v>0</v>
      </c>
      <c r="L736">
        <v>24</v>
      </c>
      <c r="M736" t="b">
        <v>1</v>
      </c>
      <c r="N736" t="s">
        <v>8277</v>
      </c>
      <c r="O736" s="5">
        <f t="shared" si="99"/>
        <v>1</v>
      </c>
      <c r="P736" s="7">
        <f t="shared" si="100"/>
        <v>50</v>
      </c>
      <c r="Q736" t="str">
        <f t="shared" si="101"/>
        <v>music</v>
      </c>
      <c r="R736" t="str">
        <f t="shared" si="102"/>
        <v>metal</v>
      </c>
      <c r="S736" s="10">
        <f t="shared" si="103"/>
        <v>42333.373043981483</v>
      </c>
      <c r="T736" s="10">
        <f t="shared" si="104"/>
        <v>42291.331377314811</v>
      </c>
      <c r="U736">
        <f t="shared" si="105"/>
        <v>2015</v>
      </c>
      <c r="V736" s="11">
        <f t="shared" si="106"/>
        <v>42333.373043981483</v>
      </c>
      <c r="W736" s="15">
        <f t="shared" si="107"/>
        <v>42.041666666671517</v>
      </c>
    </row>
    <row r="737" spans="1:23" ht="43.2" x14ac:dyDescent="0.3">
      <c r="A737">
        <v>858</v>
      </c>
      <c r="B737" s="3" t="s">
        <v>859</v>
      </c>
      <c r="C737" s="3" t="s">
        <v>4968</v>
      </c>
      <c r="D737">
        <v>1200</v>
      </c>
      <c r="E737">
        <v>1728.07</v>
      </c>
      <c r="F737" t="s">
        <v>8219</v>
      </c>
      <c r="G737" t="s">
        <v>8225</v>
      </c>
      <c r="H737" t="s">
        <v>8247</v>
      </c>
      <c r="I737">
        <v>1429138740</v>
      </c>
      <c r="J737">
        <v>1426528418</v>
      </c>
      <c r="K737" t="b">
        <v>0</v>
      </c>
      <c r="L737">
        <v>76</v>
      </c>
      <c r="M737" t="b">
        <v>1</v>
      </c>
      <c r="N737" t="s">
        <v>8277</v>
      </c>
      <c r="O737" s="5">
        <f t="shared" si="99"/>
        <v>0.69441631415394056</v>
      </c>
      <c r="P737" s="7">
        <f t="shared" si="100"/>
        <v>22.737763157894737</v>
      </c>
      <c r="Q737" t="str">
        <f t="shared" si="101"/>
        <v>music</v>
      </c>
      <c r="R737" t="str">
        <f t="shared" si="102"/>
        <v>metal</v>
      </c>
      <c r="S737" s="10">
        <f t="shared" si="103"/>
        <v>42109.707638888889</v>
      </c>
      <c r="T737" s="10">
        <f t="shared" si="104"/>
        <v>42079.495578703703</v>
      </c>
      <c r="U737">
        <f t="shared" si="105"/>
        <v>2015</v>
      </c>
      <c r="V737" s="11">
        <f t="shared" si="106"/>
        <v>42109.707638888889</v>
      </c>
      <c r="W737" s="15">
        <f t="shared" si="107"/>
        <v>30.212060185185692</v>
      </c>
    </row>
    <row r="738" spans="1:23" ht="43.2" x14ac:dyDescent="0.3">
      <c r="A738">
        <v>859</v>
      </c>
      <c r="B738" s="3" t="s">
        <v>860</v>
      </c>
      <c r="C738" s="3" t="s">
        <v>4969</v>
      </c>
      <c r="D738">
        <v>4000</v>
      </c>
      <c r="E738">
        <v>4187</v>
      </c>
      <c r="F738" t="s">
        <v>8219</v>
      </c>
      <c r="G738" t="s">
        <v>8224</v>
      </c>
      <c r="H738" t="s">
        <v>8246</v>
      </c>
      <c r="I738">
        <v>1433376000</v>
      </c>
      <c r="J738">
        <v>1430768468</v>
      </c>
      <c r="K738" t="b">
        <v>0</v>
      </c>
      <c r="L738">
        <v>98</v>
      </c>
      <c r="M738" t="b">
        <v>1</v>
      </c>
      <c r="N738" t="s">
        <v>8277</v>
      </c>
      <c r="O738" s="5">
        <f t="shared" si="99"/>
        <v>0.95533795080009554</v>
      </c>
      <c r="P738" s="7">
        <f t="shared" si="100"/>
        <v>42.724489795918366</v>
      </c>
      <c r="Q738" t="str">
        <f t="shared" si="101"/>
        <v>music</v>
      </c>
      <c r="R738" t="str">
        <f t="shared" si="102"/>
        <v>metal</v>
      </c>
      <c r="S738" s="10">
        <f t="shared" si="103"/>
        <v>42158.75</v>
      </c>
      <c r="T738" s="10">
        <f t="shared" si="104"/>
        <v>42128.570231481484</v>
      </c>
      <c r="U738">
        <f t="shared" si="105"/>
        <v>2015</v>
      </c>
      <c r="V738" s="11">
        <f t="shared" si="106"/>
        <v>42158.75</v>
      </c>
      <c r="W738" s="15">
        <f t="shared" si="107"/>
        <v>30.17976851851563</v>
      </c>
    </row>
    <row r="739" spans="1:23" ht="43.2" x14ac:dyDescent="0.3">
      <c r="A739">
        <v>860</v>
      </c>
      <c r="B739" s="3" t="s">
        <v>861</v>
      </c>
      <c r="C739" s="3" t="s">
        <v>4970</v>
      </c>
      <c r="D739">
        <v>14000</v>
      </c>
      <c r="E739">
        <v>2540</v>
      </c>
      <c r="F739" t="s">
        <v>8221</v>
      </c>
      <c r="G739" t="s">
        <v>8224</v>
      </c>
      <c r="H739" t="s">
        <v>8246</v>
      </c>
      <c r="I739">
        <v>1385123713</v>
      </c>
      <c r="J739">
        <v>1382528113</v>
      </c>
      <c r="K739" t="b">
        <v>0</v>
      </c>
      <c r="L739">
        <v>48</v>
      </c>
      <c r="M739" t="b">
        <v>0</v>
      </c>
      <c r="N739" t="s">
        <v>8278</v>
      </c>
      <c r="O739" s="5">
        <f t="shared" si="99"/>
        <v>5.5118110236220472</v>
      </c>
      <c r="P739" s="7">
        <f t="shared" si="100"/>
        <v>52.916666666666664</v>
      </c>
      <c r="Q739" t="str">
        <f t="shared" si="101"/>
        <v>music</v>
      </c>
      <c r="R739" t="str">
        <f t="shared" si="102"/>
        <v>jazz</v>
      </c>
      <c r="S739" s="10">
        <f t="shared" si="103"/>
        <v>41600.274456018517</v>
      </c>
      <c r="T739" s="10">
        <f t="shared" si="104"/>
        <v>41570.232789351852</v>
      </c>
      <c r="U739">
        <f t="shared" si="105"/>
        <v>2013</v>
      </c>
      <c r="V739" s="11">
        <f t="shared" si="106"/>
        <v>41600.274456018517</v>
      </c>
      <c r="W739" s="15">
        <f t="shared" si="107"/>
        <v>30.041666666664241</v>
      </c>
    </row>
    <row r="740" spans="1:23" ht="43.2" x14ac:dyDescent="0.3">
      <c r="A740">
        <v>861</v>
      </c>
      <c r="B740" s="3" t="s">
        <v>862</v>
      </c>
      <c r="C740" s="3" t="s">
        <v>4971</v>
      </c>
      <c r="D740">
        <v>4500</v>
      </c>
      <c r="E740">
        <v>101</v>
      </c>
      <c r="F740" t="s">
        <v>8221</v>
      </c>
      <c r="G740" t="s">
        <v>8224</v>
      </c>
      <c r="H740" t="s">
        <v>8246</v>
      </c>
      <c r="I740">
        <v>1474067404</v>
      </c>
      <c r="J740">
        <v>1471475404</v>
      </c>
      <c r="K740" t="b">
        <v>0</v>
      </c>
      <c r="L740">
        <v>2</v>
      </c>
      <c r="M740" t="b">
        <v>0</v>
      </c>
      <c r="N740" t="s">
        <v>8278</v>
      </c>
      <c r="O740" s="5">
        <f t="shared" si="99"/>
        <v>44.554455445544555</v>
      </c>
      <c r="P740" s="7">
        <f t="shared" si="100"/>
        <v>50.5</v>
      </c>
      <c r="Q740" t="str">
        <f t="shared" si="101"/>
        <v>music</v>
      </c>
      <c r="R740" t="str">
        <f t="shared" si="102"/>
        <v>jazz</v>
      </c>
      <c r="S740" s="10">
        <f t="shared" si="103"/>
        <v>42629.715324074074</v>
      </c>
      <c r="T740" s="10">
        <f t="shared" si="104"/>
        <v>42599.715324074074</v>
      </c>
      <c r="U740">
        <f t="shared" si="105"/>
        <v>2016</v>
      </c>
      <c r="V740" s="11">
        <f t="shared" si="106"/>
        <v>42629.715324074074</v>
      </c>
      <c r="W740" s="15">
        <f t="shared" si="107"/>
        <v>30</v>
      </c>
    </row>
    <row r="741" spans="1:23" ht="43.2" x14ac:dyDescent="0.3">
      <c r="A741">
        <v>862</v>
      </c>
      <c r="B741" s="3" t="s">
        <v>863</v>
      </c>
      <c r="C741" s="3" t="s">
        <v>4972</v>
      </c>
      <c r="D741">
        <v>50000</v>
      </c>
      <c r="E741">
        <v>170</v>
      </c>
      <c r="F741" t="s">
        <v>8221</v>
      </c>
      <c r="G741" t="s">
        <v>8225</v>
      </c>
      <c r="H741" t="s">
        <v>8247</v>
      </c>
      <c r="I741">
        <v>1384179548</v>
      </c>
      <c r="J741">
        <v>1381583948</v>
      </c>
      <c r="K741" t="b">
        <v>0</v>
      </c>
      <c r="L741">
        <v>4</v>
      </c>
      <c r="M741" t="b">
        <v>0</v>
      </c>
      <c r="N741" t="s">
        <v>8278</v>
      </c>
      <c r="O741" s="5">
        <f t="shared" si="99"/>
        <v>294.11764705882354</v>
      </c>
      <c r="P741" s="7">
        <f t="shared" si="100"/>
        <v>42.5</v>
      </c>
      <c r="Q741" t="str">
        <f t="shared" si="101"/>
        <v>music</v>
      </c>
      <c r="R741" t="str">
        <f t="shared" si="102"/>
        <v>jazz</v>
      </c>
      <c r="S741" s="10">
        <f t="shared" si="103"/>
        <v>41589.346620370372</v>
      </c>
      <c r="T741" s="10">
        <f t="shared" si="104"/>
        <v>41559.3049537037</v>
      </c>
      <c r="U741">
        <f t="shared" si="105"/>
        <v>2013</v>
      </c>
      <c r="V741" s="11">
        <f t="shared" si="106"/>
        <v>41589.346620370372</v>
      </c>
      <c r="W741" s="15">
        <f t="shared" si="107"/>
        <v>30.041666666671517</v>
      </c>
    </row>
    <row r="742" spans="1:23" ht="43.2" x14ac:dyDescent="0.3">
      <c r="A742">
        <v>863</v>
      </c>
      <c r="B742" s="3" t="s">
        <v>864</v>
      </c>
      <c r="C742" s="3" t="s">
        <v>4973</v>
      </c>
      <c r="D742">
        <v>2000</v>
      </c>
      <c r="E742">
        <v>90</v>
      </c>
      <c r="F742" t="s">
        <v>8221</v>
      </c>
      <c r="G742" t="s">
        <v>8224</v>
      </c>
      <c r="H742" t="s">
        <v>8246</v>
      </c>
      <c r="I742">
        <v>1329014966</v>
      </c>
      <c r="J742">
        <v>1326422966</v>
      </c>
      <c r="K742" t="b">
        <v>0</v>
      </c>
      <c r="L742">
        <v>5</v>
      </c>
      <c r="M742" t="b">
        <v>0</v>
      </c>
      <c r="N742" t="s">
        <v>8278</v>
      </c>
      <c r="O742" s="5">
        <f t="shared" si="99"/>
        <v>22.222222222222221</v>
      </c>
      <c r="P742" s="7">
        <f t="shared" si="100"/>
        <v>18</v>
      </c>
      <c r="Q742" t="str">
        <f t="shared" si="101"/>
        <v>music</v>
      </c>
      <c r="R742" t="str">
        <f t="shared" si="102"/>
        <v>jazz</v>
      </c>
      <c r="S742" s="10">
        <f t="shared" si="103"/>
        <v>40950.867662037039</v>
      </c>
      <c r="T742" s="10">
        <f t="shared" si="104"/>
        <v>40920.867662037039</v>
      </c>
      <c r="U742">
        <f t="shared" si="105"/>
        <v>2012</v>
      </c>
      <c r="V742" s="11">
        <f t="shared" si="106"/>
        <v>40950.867662037039</v>
      </c>
      <c r="W742" s="15">
        <f t="shared" si="107"/>
        <v>30</v>
      </c>
    </row>
    <row r="743" spans="1:23" ht="43.2" x14ac:dyDescent="0.3">
      <c r="A743">
        <v>864</v>
      </c>
      <c r="B743" s="3" t="s">
        <v>865</v>
      </c>
      <c r="C743" s="3" t="s">
        <v>4974</v>
      </c>
      <c r="D743">
        <v>6500</v>
      </c>
      <c r="E743">
        <v>2700</v>
      </c>
      <c r="F743" t="s">
        <v>8221</v>
      </c>
      <c r="G743" t="s">
        <v>8224</v>
      </c>
      <c r="H743" t="s">
        <v>8246</v>
      </c>
      <c r="I743">
        <v>1381917540</v>
      </c>
      <c r="J743">
        <v>1379990038</v>
      </c>
      <c r="K743" t="b">
        <v>0</v>
      </c>
      <c r="L743">
        <v>79</v>
      </c>
      <c r="M743" t="b">
        <v>0</v>
      </c>
      <c r="N743" t="s">
        <v>8278</v>
      </c>
      <c r="O743" s="5">
        <f t="shared" si="99"/>
        <v>2.4074074074074074</v>
      </c>
      <c r="P743" s="7">
        <f t="shared" si="100"/>
        <v>34.177215189873415</v>
      </c>
      <c r="Q743" t="str">
        <f t="shared" si="101"/>
        <v>music</v>
      </c>
      <c r="R743" t="str">
        <f t="shared" si="102"/>
        <v>jazz</v>
      </c>
      <c r="S743" s="10">
        <f t="shared" si="103"/>
        <v>41563.165972222225</v>
      </c>
      <c r="T743" s="10">
        <f t="shared" si="104"/>
        <v>41540.856921296298</v>
      </c>
      <c r="U743">
        <f t="shared" si="105"/>
        <v>2013</v>
      </c>
      <c r="V743" s="11">
        <f t="shared" si="106"/>
        <v>41563.165972222225</v>
      </c>
      <c r="W743" s="15">
        <f t="shared" si="107"/>
        <v>22.309050925927295</v>
      </c>
    </row>
    <row r="744" spans="1:23" ht="43.2" x14ac:dyDescent="0.3">
      <c r="A744">
        <v>865</v>
      </c>
      <c r="B744" s="3" t="s">
        <v>866</v>
      </c>
      <c r="C744" s="3" t="s">
        <v>4975</v>
      </c>
      <c r="D744">
        <v>2200</v>
      </c>
      <c r="E744">
        <v>45</v>
      </c>
      <c r="F744" t="s">
        <v>8221</v>
      </c>
      <c r="G744" t="s">
        <v>8224</v>
      </c>
      <c r="H744" t="s">
        <v>8246</v>
      </c>
      <c r="I744">
        <v>1358361197</v>
      </c>
      <c r="J744">
        <v>1353177197</v>
      </c>
      <c r="K744" t="b">
        <v>0</v>
      </c>
      <c r="L744">
        <v>2</v>
      </c>
      <c r="M744" t="b">
        <v>0</v>
      </c>
      <c r="N744" t="s">
        <v>8278</v>
      </c>
      <c r="O744" s="5">
        <f t="shared" si="99"/>
        <v>48.888888888888886</v>
      </c>
      <c r="P744" s="7">
        <f t="shared" si="100"/>
        <v>22.5</v>
      </c>
      <c r="Q744" t="str">
        <f t="shared" si="101"/>
        <v>music</v>
      </c>
      <c r="R744" t="str">
        <f t="shared" si="102"/>
        <v>jazz</v>
      </c>
      <c r="S744" s="10">
        <f t="shared" si="103"/>
        <v>41290.52311342593</v>
      </c>
      <c r="T744" s="10">
        <f t="shared" si="104"/>
        <v>41230.52311342593</v>
      </c>
      <c r="U744">
        <f t="shared" si="105"/>
        <v>2013</v>
      </c>
      <c r="V744" s="11">
        <f t="shared" si="106"/>
        <v>41290.52311342593</v>
      </c>
      <c r="W744" s="15">
        <f t="shared" si="107"/>
        <v>60</v>
      </c>
    </row>
    <row r="745" spans="1:23" ht="43.2" x14ac:dyDescent="0.3">
      <c r="A745">
        <v>866</v>
      </c>
      <c r="B745" s="3" t="s">
        <v>867</v>
      </c>
      <c r="C745" s="3" t="s">
        <v>4976</v>
      </c>
      <c r="D745">
        <v>3500</v>
      </c>
      <c r="E745">
        <v>640</v>
      </c>
      <c r="F745" t="s">
        <v>8221</v>
      </c>
      <c r="G745" t="s">
        <v>8224</v>
      </c>
      <c r="H745" t="s">
        <v>8246</v>
      </c>
      <c r="I745">
        <v>1425136200</v>
      </c>
      <c r="J745">
        <v>1421853518</v>
      </c>
      <c r="K745" t="b">
        <v>0</v>
      </c>
      <c r="L745">
        <v>11</v>
      </c>
      <c r="M745" t="b">
        <v>0</v>
      </c>
      <c r="N745" t="s">
        <v>8278</v>
      </c>
      <c r="O745" s="5">
        <f t="shared" si="99"/>
        <v>5.46875</v>
      </c>
      <c r="P745" s="7">
        <f t="shared" si="100"/>
        <v>58.18181818181818</v>
      </c>
      <c r="Q745" t="str">
        <f t="shared" si="101"/>
        <v>music</v>
      </c>
      <c r="R745" t="str">
        <f t="shared" si="102"/>
        <v>jazz</v>
      </c>
      <c r="S745" s="10">
        <f t="shared" si="103"/>
        <v>42063.381944444445</v>
      </c>
      <c r="T745" s="10">
        <f t="shared" si="104"/>
        <v>42025.387939814813</v>
      </c>
      <c r="U745">
        <f t="shared" si="105"/>
        <v>2015</v>
      </c>
      <c r="V745" s="11">
        <f t="shared" si="106"/>
        <v>42063.381944444445</v>
      </c>
      <c r="W745" s="15">
        <f t="shared" si="107"/>
        <v>37.9940046296324</v>
      </c>
    </row>
    <row r="746" spans="1:23" ht="43.2" x14ac:dyDescent="0.3">
      <c r="A746">
        <v>867</v>
      </c>
      <c r="B746" s="3" t="s">
        <v>868</v>
      </c>
      <c r="C746" s="3" t="s">
        <v>4977</v>
      </c>
      <c r="D746">
        <v>5000</v>
      </c>
      <c r="E746">
        <v>1201</v>
      </c>
      <c r="F746" t="s">
        <v>8221</v>
      </c>
      <c r="G746" t="s">
        <v>8224</v>
      </c>
      <c r="H746" t="s">
        <v>8246</v>
      </c>
      <c r="I746">
        <v>1259643540</v>
      </c>
      <c r="J746">
        <v>1254450706</v>
      </c>
      <c r="K746" t="b">
        <v>0</v>
      </c>
      <c r="L746">
        <v>11</v>
      </c>
      <c r="M746" t="b">
        <v>0</v>
      </c>
      <c r="N746" t="s">
        <v>8278</v>
      </c>
      <c r="O746" s="5">
        <f t="shared" si="99"/>
        <v>4.1631973355537051</v>
      </c>
      <c r="P746" s="7">
        <f t="shared" si="100"/>
        <v>109.18181818181819</v>
      </c>
      <c r="Q746" t="str">
        <f t="shared" si="101"/>
        <v>music</v>
      </c>
      <c r="R746" t="str">
        <f t="shared" si="102"/>
        <v>jazz</v>
      </c>
      <c r="S746" s="10">
        <f t="shared" si="103"/>
        <v>40147.957638888889</v>
      </c>
      <c r="T746" s="10">
        <f t="shared" si="104"/>
        <v>40087.855393518519</v>
      </c>
      <c r="U746">
        <f t="shared" si="105"/>
        <v>2009</v>
      </c>
      <c r="V746" s="11">
        <f t="shared" si="106"/>
        <v>40147.957638888889</v>
      </c>
      <c r="W746" s="15">
        <f t="shared" si="107"/>
        <v>60.102245370369928</v>
      </c>
    </row>
    <row r="747" spans="1:23" ht="57.6" x14ac:dyDescent="0.3">
      <c r="A747">
        <v>868</v>
      </c>
      <c r="B747" s="3" t="s">
        <v>869</v>
      </c>
      <c r="C747" s="3" t="s">
        <v>4978</v>
      </c>
      <c r="D747">
        <v>45000</v>
      </c>
      <c r="E747">
        <v>50</v>
      </c>
      <c r="F747" t="s">
        <v>8221</v>
      </c>
      <c r="G747" t="s">
        <v>8224</v>
      </c>
      <c r="H747" t="s">
        <v>8246</v>
      </c>
      <c r="I747">
        <v>1389055198</v>
      </c>
      <c r="J747">
        <v>1386463198</v>
      </c>
      <c r="K747" t="b">
        <v>0</v>
      </c>
      <c r="L747">
        <v>1</v>
      </c>
      <c r="M747" t="b">
        <v>0</v>
      </c>
      <c r="N747" t="s">
        <v>8278</v>
      </c>
      <c r="O747" s="5">
        <f t="shared" si="99"/>
        <v>900</v>
      </c>
      <c r="P747" s="7">
        <f t="shared" si="100"/>
        <v>50</v>
      </c>
      <c r="Q747" t="str">
        <f t="shared" si="101"/>
        <v>music</v>
      </c>
      <c r="R747" t="str">
        <f t="shared" si="102"/>
        <v>jazz</v>
      </c>
      <c r="S747" s="10">
        <f t="shared" si="103"/>
        <v>41645.777754629627</v>
      </c>
      <c r="T747" s="10">
        <f t="shared" si="104"/>
        <v>41615.777754629627</v>
      </c>
      <c r="U747">
        <f t="shared" si="105"/>
        <v>2014</v>
      </c>
      <c r="V747" s="11">
        <f t="shared" si="106"/>
        <v>41645.777754629627</v>
      </c>
      <c r="W747" s="15">
        <f t="shared" si="107"/>
        <v>30</v>
      </c>
    </row>
    <row r="748" spans="1:23" ht="57.6" x14ac:dyDescent="0.3">
      <c r="A748">
        <v>869</v>
      </c>
      <c r="B748" s="3" t="s">
        <v>870</v>
      </c>
      <c r="C748" s="3" t="s">
        <v>4979</v>
      </c>
      <c r="D748">
        <v>8800</v>
      </c>
      <c r="E748">
        <v>1040</v>
      </c>
      <c r="F748" t="s">
        <v>8221</v>
      </c>
      <c r="G748" t="s">
        <v>8224</v>
      </c>
      <c r="H748" t="s">
        <v>8246</v>
      </c>
      <c r="I748">
        <v>1365448657</v>
      </c>
      <c r="J748">
        <v>1362860257</v>
      </c>
      <c r="K748" t="b">
        <v>0</v>
      </c>
      <c r="L748">
        <v>3</v>
      </c>
      <c r="M748" t="b">
        <v>0</v>
      </c>
      <c r="N748" t="s">
        <v>8278</v>
      </c>
      <c r="O748" s="5">
        <f t="shared" si="99"/>
        <v>8.4615384615384617</v>
      </c>
      <c r="P748" s="7">
        <f t="shared" si="100"/>
        <v>346.66666666666669</v>
      </c>
      <c r="Q748" t="str">
        <f t="shared" si="101"/>
        <v>music</v>
      </c>
      <c r="R748" t="str">
        <f t="shared" si="102"/>
        <v>jazz</v>
      </c>
      <c r="S748" s="10">
        <f t="shared" si="103"/>
        <v>41372.553900462961</v>
      </c>
      <c r="T748" s="10">
        <f t="shared" si="104"/>
        <v>41342.595567129632</v>
      </c>
      <c r="U748">
        <f t="shared" si="105"/>
        <v>2013</v>
      </c>
      <c r="V748" s="11">
        <f t="shared" si="106"/>
        <v>41372.553900462961</v>
      </c>
      <c r="W748" s="15">
        <f t="shared" si="107"/>
        <v>29.958333333328483</v>
      </c>
    </row>
    <row r="749" spans="1:23" ht="43.2" x14ac:dyDescent="0.3">
      <c r="A749">
        <v>870</v>
      </c>
      <c r="B749" s="3" t="s">
        <v>871</v>
      </c>
      <c r="C749" s="3" t="s">
        <v>4980</v>
      </c>
      <c r="D749">
        <v>20000</v>
      </c>
      <c r="E749">
        <v>62</v>
      </c>
      <c r="F749" t="s">
        <v>8221</v>
      </c>
      <c r="G749" t="s">
        <v>8225</v>
      </c>
      <c r="H749" t="s">
        <v>8247</v>
      </c>
      <c r="I749">
        <v>1377995523</v>
      </c>
      <c r="J749">
        <v>1375403523</v>
      </c>
      <c r="K749" t="b">
        <v>0</v>
      </c>
      <c r="L749">
        <v>5</v>
      </c>
      <c r="M749" t="b">
        <v>0</v>
      </c>
      <c r="N749" t="s">
        <v>8278</v>
      </c>
      <c r="O749" s="5">
        <f t="shared" si="99"/>
        <v>322.58064516129031</v>
      </c>
      <c r="P749" s="7">
        <f t="shared" si="100"/>
        <v>12.4</v>
      </c>
      <c r="Q749" t="str">
        <f t="shared" si="101"/>
        <v>music</v>
      </c>
      <c r="R749" t="str">
        <f t="shared" si="102"/>
        <v>jazz</v>
      </c>
      <c r="S749" s="10">
        <f t="shared" si="103"/>
        <v>41517.772256944445</v>
      </c>
      <c r="T749" s="10">
        <f t="shared" si="104"/>
        <v>41487.772256944445</v>
      </c>
      <c r="U749">
        <f t="shared" si="105"/>
        <v>2013</v>
      </c>
      <c r="V749" s="11">
        <f t="shared" si="106"/>
        <v>41517.772256944445</v>
      </c>
      <c r="W749" s="15">
        <f t="shared" si="107"/>
        <v>30</v>
      </c>
    </row>
    <row r="750" spans="1:23" ht="43.2" x14ac:dyDescent="0.3">
      <c r="A750">
        <v>871</v>
      </c>
      <c r="B750" s="3" t="s">
        <v>872</v>
      </c>
      <c r="C750" s="3" t="s">
        <v>4981</v>
      </c>
      <c r="D750">
        <v>6000</v>
      </c>
      <c r="E750">
        <v>325</v>
      </c>
      <c r="F750" t="s">
        <v>8221</v>
      </c>
      <c r="G750" t="s">
        <v>8224</v>
      </c>
      <c r="H750" t="s">
        <v>8246</v>
      </c>
      <c r="I750">
        <v>1385735295</v>
      </c>
      <c r="J750">
        <v>1383139695</v>
      </c>
      <c r="K750" t="b">
        <v>0</v>
      </c>
      <c r="L750">
        <v>12</v>
      </c>
      <c r="M750" t="b">
        <v>0</v>
      </c>
      <c r="N750" t="s">
        <v>8278</v>
      </c>
      <c r="O750" s="5">
        <f t="shared" si="99"/>
        <v>18.46153846153846</v>
      </c>
      <c r="P750" s="7">
        <f t="shared" si="100"/>
        <v>27.083333333333332</v>
      </c>
      <c r="Q750" t="str">
        <f t="shared" si="101"/>
        <v>music</v>
      </c>
      <c r="R750" t="str">
        <f t="shared" si="102"/>
        <v>jazz</v>
      </c>
      <c r="S750" s="10">
        <f t="shared" si="103"/>
        <v>41607.352951388886</v>
      </c>
      <c r="T750" s="10">
        <f t="shared" si="104"/>
        <v>41577.311284722222</v>
      </c>
      <c r="U750">
        <f t="shared" si="105"/>
        <v>2013</v>
      </c>
      <c r="V750" s="11">
        <f t="shared" si="106"/>
        <v>41607.352951388886</v>
      </c>
      <c r="W750" s="15">
        <f t="shared" si="107"/>
        <v>30.041666666664241</v>
      </c>
    </row>
    <row r="751" spans="1:23" ht="43.2" x14ac:dyDescent="0.3">
      <c r="A751">
        <v>872</v>
      </c>
      <c r="B751" s="3" t="s">
        <v>873</v>
      </c>
      <c r="C751" s="3" t="s">
        <v>4982</v>
      </c>
      <c r="D751">
        <v>8000</v>
      </c>
      <c r="E751">
        <v>65</v>
      </c>
      <c r="F751" t="s">
        <v>8221</v>
      </c>
      <c r="G751" t="s">
        <v>8224</v>
      </c>
      <c r="H751" t="s">
        <v>8246</v>
      </c>
      <c r="I751">
        <v>1299786527</v>
      </c>
      <c r="J751">
        <v>1295898527</v>
      </c>
      <c r="K751" t="b">
        <v>0</v>
      </c>
      <c r="L751">
        <v>2</v>
      </c>
      <c r="M751" t="b">
        <v>0</v>
      </c>
      <c r="N751" t="s">
        <v>8278</v>
      </c>
      <c r="O751" s="5">
        <f t="shared" si="99"/>
        <v>123.07692307692308</v>
      </c>
      <c r="P751" s="7">
        <f t="shared" si="100"/>
        <v>32.5</v>
      </c>
      <c r="Q751" t="str">
        <f t="shared" si="101"/>
        <v>music</v>
      </c>
      <c r="R751" t="str">
        <f t="shared" si="102"/>
        <v>jazz</v>
      </c>
      <c r="S751" s="10">
        <f t="shared" si="103"/>
        <v>40612.575543981482</v>
      </c>
      <c r="T751" s="10">
        <f t="shared" si="104"/>
        <v>40567.575543981482</v>
      </c>
      <c r="U751">
        <f t="shared" si="105"/>
        <v>2011</v>
      </c>
      <c r="V751" s="11">
        <f t="shared" si="106"/>
        <v>40612.575543981482</v>
      </c>
      <c r="W751" s="15">
        <f t="shared" si="107"/>
        <v>45</v>
      </c>
    </row>
    <row r="752" spans="1:23" ht="28.8" x14ac:dyDescent="0.3">
      <c r="A752">
        <v>873</v>
      </c>
      <c r="B752" s="3" t="s">
        <v>874</v>
      </c>
      <c r="C752" s="3" t="s">
        <v>4983</v>
      </c>
      <c r="D752">
        <v>3500</v>
      </c>
      <c r="E752">
        <v>45</v>
      </c>
      <c r="F752" t="s">
        <v>8221</v>
      </c>
      <c r="G752" t="s">
        <v>8224</v>
      </c>
      <c r="H752" t="s">
        <v>8246</v>
      </c>
      <c r="I752">
        <v>1352610040</v>
      </c>
      <c r="J752">
        <v>1349150440</v>
      </c>
      <c r="K752" t="b">
        <v>0</v>
      </c>
      <c r="L752">
        <v>5</v>
      </c>
      <c r="M752" t="b">
        <v>0</v>
      </c>
      <c r="N752" t="s">
        <v>8278</v>
      </c>
      <c r="O752" s="5">
        <f t="shared" si="99"/>
        <v>77.777777777777771</v>
      </c>
      <c r="P752" s="7">
        <f t="shared" si="100"/>
        <v>9</v>
      </c>
      <c r="Q752" t="str">
        <f t="shared" si="101"/>
        <v>music</v>
      </c>
      <c r="R752" t="str">
        <f t="shared" si="102"/>
        <v>jazz</v>
      </c>
      <c r="S752" s="10">
        <f t="shared" si="103"/>
        <v>41223.958796296298</v>
      </c>
      <c r="T752" s="10">
        <f t="shared" si="104"/>
        <v>41183.917129629634</v>
      </c>
      <c r="U752">
        <f t="shared" si="105"/>
        <v>2012</v>
      </c>
      <c r="V752" s="11">
        <f t="shared" si="106"/>
        <v>41223.958796296298</v>
      </c>
      <c r="W752" s="15">
        <f t="shared" si="107"/>
        <v>40.041666666664241</v>
      </c>
    </row>
    <row r="753" spans="1:23" ht="57.6" x14ac:dyDescent="0.3">
      <c r="A753">
        <v>874</v>
      </c>
      <c r="B753" s="3" t="s">
        <v>875</v>
      </c>
      <c r="C753" s="3" t="s">
        <v>4984</v>
      </c>
      <c r="D753">
        <v>3000</v>
      </c>
      <c r="E753">
        <v>730</v>
      </c>
      <c r="F753" t="s">
        <v>8221</v>
      </c>
      <c r="G753" t="s">
        <v>8224</v>
      </c>
      <c r="H753" t="s">
        <v>8246</v>
      </c>
      <c r="I753">
        <v>1367676034</v>
      </c>
      <c r="J753">
        <v>1365084034</v>
      </c>
      <c r="K753" t="b">
        <v>0</v>
      </c>
      <c r="L753">
        <v>21</v>
      </c>
      <c r="M753" t="b">
        <v>0</v>
      </c>
      <c r="N753" t="s">
        <v>8278</v>
      </c>
      <c r="O753" s="5">
        <f t="shared" si="99"/>
        <v>4.1095890410958908</v>
      </c>
      <c r="P753" s="7">
        <f t="shared" si="100"/>
        <v>34.761904761904759</v>
      </c>
      <c r="Q753" t="str">
        <f t="shared" si="101"/>
        <v>music</v>
      </c>
      <c r="R753" t="str">
        <f t="shared" si="102"/>
        <v>jazz</v>
      </c>
      <c r="S753" s="10">
        <f t="shared" si="103"/>
        <v>41398.333726851852</v>
      </c>
      <c r="T753" s="10">
        <f t="shared" si="104"/>
        <v>41368.333726851852</v>
      </c>
      <c r="U753">
        <f t="shared" si="105"/>
        <v>2013</v>
      </c>
      <c r="V753" s="11">
        <f t="shared" si="106"/>
        <v>41398.333726851852</v>
      </c>
      <c r="W753" s="15">
        <f t="shared" si="107"/>
        <v>30</v>
      </c>
    </row>
    <row r="754" spans="1:23" ht="57.6" x14ac:dyDescent="0.3">
      <c r="A754">
        <v>875</v>
      </c>
      <c r="B754" s="3" t="s">
        <v>876</v>
      </c>
      <c r="C754" s="3" t="s">
        <v>4985</v>
      </c>
      <c r="D754">
        <v>5000</v>
      </c>
      <c r="E754">
        <v>0</v>
      </c>
      <c r="F754" t="s">
        <v>8221</v>
      </c>
      <c r="G754" t="s">
        <v>8224</v>
      </c>
      <c r="H754" t="s">
        <v>8246</v>
      </c>
      <c r="I754">
        <v>1442856131</v>
      </c>
      <c r="J754">
        <v>1441128131</v>
      </c>
      <c r="K754" t="b">
        <v>0</v>
      </c>
      <c r="L754">
        <v>0</v>
      </c>
      <c r="M754" t="b">
        <v>0</v>
      </c>
      <c r="N754" t="s">
        <v>8278</v>
      </c>
      <c r="O754" s="5" t="e">
        <f t="shared" si="99"/>
        <v>#DIV/0!</v>
      </c>
      <c r="P754" s="7" t="e">
        <f t="shared" si="100"/>
        <v>#DIV/0!</v>
      </c>
      <c r="Q754" t="str">
        <f t="shared" si="101"/>
        <v>music</v>
      </c>
      <c r="R754" t="str">
        <f t="shared" si="102"/>
        <v>jazz</v>
      </c>
      <c r="S754" s="10">
        <f t="shared" si="103"/>
        <v>42268.473738425921</v>
      </c>
      <c r="T754" s="10">
        <f t="shared" si="104"/>
        <v>42248.473738425921</v>
      </c>
      <c r="U754">
        <f t="shared" si="105"/>
        <v>2015</v>
      </c>
      <c r="V754" s="11">
        <f t="shared" si="106"/>
        <v>42268.473738425921</v>
      </c>
      <c r="W754" s="15">
        <f t="shared" si="107"/>
        <v>20</v>
      </c>
    </row>
    <row r="755" spans="1:23" ht="28.8" x14ac:dyDescent="0.3">
      <c r="A755">
        <v>876</v>
      </c>
      <c r="B755" s="3" t="s">
        <v>877</v>
      </c>
      <c r="C755" s="3" t="s">
        <v>4986</v>
      </c>
      <c r="D755">
        <v>3152</v>
      </c>
      <c r="E755">
        <v>1286</v>
      </c>
      <c r="F755" t="s">
        <v>8221</v>
      </c>
      <c r="G755" t="s">
        <v>8225</v>
      </c>
      <c r="H755" t="s">
        <v>8247</v>
      </c>
      <c r="I755">
        <v>1359978927</v>
      </c>
      <c r="J755">
        <v>1357127727</v>
      </c>
      <c r="K755" t="b">
        <v>0</v>
      </c>
      <c r="L755">
        <v>45</v>
      </c>
      <c r="M755" t="b">
        <v>0</v>
      </c>
      <c r="N755" t="s">
        <v>8278</v>
      </c>
      <c r="O755" s="5">
        <f t="shared" si="99"/>
        <v>2.4510108864696734</v>
      </c>
      <c r="P755" s="7">
        <f t="shared" si="100"/>
        <v>28.577777777777779</v>
      </c>
      <c r="Q755" t="str">
        <f t="shared" si="101"/>
        <v>music</v>
      </c>
      <c r="R755" t="str">
        <f t="shared" si="102"/>
        <v>jazz</v>
      </c>
      <c r="S755" s="10">
        <f t="shared" si="103"/>
        <v>41309.246840277774</v>
      </c>
      <c r="T755" s="10">
        <f t="shared" si="104"/>
        <v>41276.246840277774</v>
      </c>
      <c r="U755">
        <f t="shared" si="105"/>
        <v>2013</v>
      </c>
      <c r="V755" s="11">
        <f t="shared" si="106"/>
        <v>41309.246840277774</v>
      </c>
      <c r="W755" s="15">
        <f t="shared" si="107"/>
        <v>33</v>
      </c>
    </row>
    <row r="756" spans="1:23" ht="43.2" x14ac:dyDescent="0.3">
      <c r="A756">
        <v>877</v>
      </c>
      <c r="B756" s="3" t="s">
        <v>878</v>
      </c>
      <c r="C756" s="3" t="s">
        <v>4987</v>
      </c>
      <c r="D756">
        <v>2000</v>
      </c>
      <c r="E756">
        <v>1351</v>
      </c>
      <c r="F756" t="s">
        <v>8221</v>
      </c>
      <c r="G756" t="s">
        <v>8224</v>
      </c>
      <c r="H756" t="s">
        <v>8246</v>
      </c>
      <c r="I756">
        <v>1387479360</v>
      </c>
      <c r="J756">
        <v>1384887360</v>
      </c>
      <c r="K756" t="b">
        <v>0</v>
      </c>
      <c r="L756">
        <v>29</v>
      </c>
      <c r="M756" t="b">
        <v>0</v>
      </c>
      <c r="N756" t="s">
        <v>8278</v>
      </c>
      <c r="O756" s="5">
        <f t="shared" si="99"/>
        <v>1.4803849000740192</v>
      </c>
      <c r="P756" s="7">
        <f t="shared" si="100"/>
        <v>46.586206896551722</v>
      </c>
      <c r="Q756" t="str">
        <f t="shared" si="101"/>
        <v>music</v>
      </c>
      <c r="R756" t="str">
        <f t="shared" si="102"/>
        <v>jazz</v>
      </c>
      <c r="S756" s="10">
        <f t="shared" si="103"/>
        <v>41627.538888888892</v>
      </c>
      <c r="T756" s="10">
        <f t="shared" si="104"/>
        <v>41597.538888888892</v>
      </c>
      <c r="U756">
        <f t="shared" si="105"/>
        <v>2013</v>
      </c>
      <c r="V756" s="11">
        <f t="shared" si="106"/>
        <v>41627.538888888892</v>
      </c>
      <c r="W756" s="15">
        <f t="shared" si="107"/>
        <v>30</v>
      </c>
    </row>
    <row r="757" spans="1:23" ht="43.2" x14ac:dyDescent="0.3">
      <c r="A757">
        <v>878</v>
      </c>
      <c r="B757" s="3" t="s">
        <v>879</v>
      </c>
      <c r="C757" s="3" t="s">
        <v>4988</v>
      </c>
      <c r="D757">
        <v>5000</v>
      </c>
      <c r="E757">
        <v>65</v>
      </c>
      <c r="F757" t="s">
        <v>8221</v>
      </c>
      <c r="G757" t="s">
        <v>8224</v>
      </c>
      <c r="H757" t="s">
        <v>8246</v>
      </c>
      <c r="I757">
        <v>1293082524</v>
      </c>
      <c r="J757">
        <v>1290490524</v>
      </c>
      <c r="K757" t="b">
        <v>0</v>
      </c>
      <c r="L757">
        <v>2</v>
      </c>
      <c r="M757" t="b">
        <v>0</v>
      </c>
      <c r="N757" t="s">
        <v>8278</v>
      </c>
      <c r="O757" s="5">
        <f t="shared" si="99"/>
        <v>76.92307692307692</v>
      </c>
      <c r="P757" s="7">
        <f t="shared" si="100"/>
        <v>32.5</v>
      </c>
      <c r="Q757" t="str">
        <f t="shared" si="101"/>
        <v>music</v>
      </c>
      <c r="R757" t="str">
        <f t="shared" si="102"/>
        <v>jazz</v>
      </c>
      <c r="S757" s="10">
        <f t="shared" si="103"/>
        <v>40534.982916666668</v>
      </c>
      <c r="T757" s="10">
        <f t="shared" si="104"/>
        <v>40504.982916666668</v>
      </c>
      <c r="U757">
        <f t="shared" si="105"/>
        <v>2010</v>
      </c>
      <c r="V757" s="11">
        <f t="shared" si="106"/>
        <v>40534.982916666668</v>
      </c>
      <c r="W757" s="15">
        <f t="shared" si="107"/>
        <v>30</v>
      </c>
    </row>
    <row r="758" spans="1:23" ht="43.2" x14ac:dyDescent="0.3">
      <c r="A758">
        <v>879</v>
      </c>
      <c r="B758" s="3" t="s">
        <v>880</v>
      </c>
      <c r="C758" s="3" t="s">
        <v>4989</v>
      </c>
      <c r="D758">
        <v>2100</v>
      </c>
      <c r="E758">
        <v>644</v>
      </c>
      <c r="F758" t="s">
        <v>8221</v>
      </c>
      <c r="G758" t="s">
        <v>8224</v>
      </c>
      <c r="H758" t="s">
        <v>8246</v>
      </c>
      <c r="I758">
        <v>1338321305</v>
      </c>
      <c r="J758">
        <v>1336506905</v>
      </c>
      <c r="K758" t="b">
        <v>0</v>
      </c>
      <c r="L758">
        <v>30</v>
      </c>
      <c r="M758" t="b">
        <v>0</v>
      </c>
      <c r="N758" t="s">
        <v>8278</v>
      </c>
      <c r="O758" s="5">
        <f t="shared" si="99"/>
        <v>3.2608695652173911</v>
      </c>
      <c r="P758" s="7">
        <f t="shared" si="100"/>
        <v>21.466666666666665</v>
      </c>
      <c r="Q758" t="str">
        <f t="shared" si="101"/>
        <v>music</v>
      </c>
      <c r="R758" t="str">
        <f t="shared" si="102"/>
        <v>jazz</v>
      </c>
      <c r="S758" s="10">
        <f t="shared" si="103"/>
        <v>41058.579918981479</v>
      </c>
      <c r="T758" s="10">
        <f t="shared" si="104"/>
        <v>41037.579918981479</v>
      </c>
      <c r="U758">
        <f t="shared" si="105"/>
        <v>2012</v>
      </c>
      <c r="V758" s="11">
        <f t="shared" si="106"/>
        <v>41058.579918981479</v>
      </c>
      <c r="W758" s="15">
        <f t="shared" si="107"/>
        <v>21</v>
      </c>
    </row>
    <row r="759" spans="1:23" ht="43.2" x14ac:dyDescent="0.3">
      <c r="A759">
        <v>880</v>
      </c>
      <c r="B759" s="3" t="s">
        <v>881</v>
      </c>
      <c r="C759" s="3" t="s">
        <v>4990</v>
      </c>
      <c r="D759">
        <v>3780</v>
      </c>
      <c r="E759">
        <v>113</v>
      </c>
      <c r="F759" t="s">
        <v>8221</v>
      </c>
      <c r="G759" t="s">
        <v>8224</v>
      </c>
      <c r="H759" t="s">
        <v>8246</v>
      </c>
      <c r="I759">
        <v>1351582938</v>
      </c>
      <c r="J759">
        <v>1348731738</v>
      </c>
      <c r="K759" t="b">
        <v>0</v>
      </c>
      <c r="L759">
        <v>8</v>
      </c>
      <c r="M759" t="b">
        <v>0</v>
      </c>
      <c r="N759" t="s">
        <v>8279</v>
      </c>
      <c r="O759" s="5">
        <f t="shared" si="99"/>
        <v>33.451327433628322</v>
      </c>
      <c r="P759" s="7">
        <f t="shared" si="100"/>
        <v>14.125</v>
      </c>
      <c r="Q759" t="str">
        <f t="shared" si="101"/>
        <v>music</v>
      </c>
      <c r="R759" t="str">
        <f t="shared" si="102"/>
        <v>indie rock</v>
      </c>
      <c r="S759" s="10">
        <f t="shared" si="103"/>
        <v>41212.07104166667</v>
      </c>
      <c r="T759" s="10">
        <f t="shared" si="104"/>
        <v>41179.07104166667</v>
      </c>
      <c r="U759">
        <f t="shared" si="105"/>
        <v>2012</v>
      </c>
      <c r="V759" s="11">
        <f t="shared" si="106"/>
        <v>41212.07104166667</v>
      </c>
      <c r="W759" s="15">
        <f t="shared" si="107"/>
        <v>33</v>
      </c>
    </row>
    <row r="760" spans="1:23" ht="43.2" x14ac:dyDescent="0.3">
      <c r="A760">
        <v>881</v>
      </c>
      <c r="B760" s="3" t="s">
        <v>882</v>
      </c>
      <c r="C760" s="3" t="s">
        <v>4991</v>
      </c>
      <c r="D760">
        <v>3750</v>
      </c>
      <c r="E760">
        <v>30</v>
      </c>
      <c r="F760" t="s">
        <v>8221</v>
      </c>
      <c r="G760" t="s">
        <v>8224</v>
      </c>
      <c r="H760" t="s">
        <v>8246</v>
      </c>
      <c r="I760">
        <v>1326520886</v>
      </c>
      <c r="J760">
        <v>1322632886</v>
      </c>
      <c r="K760" t="b">
        <v>0</v>
      </c>
      <c r="L760">
        <v>1</v>
      </c>
      <c r="M760" t="b">
        <v>0</v>
      </c>
      <c r="N760" t="s">
        <v>8279</v>
      </c>
      <c r="O760" s="5">
        <f t="shared" si="99"/>
        <v>125</v>
      </c>
      <c r="P760" s="7">
        <f t="shared" si="100"/>
        <v>30</v>
      </c>
      <c r="Q760" t="str">
        <f t="shared" si="101"/>
        <v>music</v>
      </c>
      <c r="R760" t="str">
        <f t="shared" si="102"/>
        <v>indie rock</v>
      </c>
      <c r="S760" s="10">
        <f t="shared" si="103"/>
        <v>40922.00099537037</v>
      </c>
      <c r="T760" s="10">
        <f t="shared" si="104"/>
        <v>40877.00099537037</v>
      </c>
      <c r="U760">
        <f t="shared" si="105"/>
        <v>2012</v>
      </c>
      <c r="V760" s="11">
        <f t="shared" si="106"/>
        <v>40922.00099537037</v>
      </c>
      <c r="W760" s="15">
        <f t="shared" si="107"/>
        <v>45</v>
      </c>
    </row>
    <row r="761" spans="1:23" ht="43.2" x14ac:dyDescent="0.3">
      <c r="A761">
        <v>882</v>
      </c>
      <c r="B761" s="3" t="s">
        <v>883</v>
      </c>
      <c r="C761" s="3" t="s">
        <v>4992</v>
      </c>
      <c r="D761">
        <v>1500</v>
      </c>
      <c r="E761">
        <v>302</v>
      </c>
      <c r="F761" t="s">
        <v>8221</v>
      </c>
      <c r="G761" t="s">
        <v>8224</v>
      </c>
      <c r="H761" t="s">
        <v>8246</v>
      </c>
      <c r="I761">
        <v>1315341550</v>
      </c>
      <c r="J761">
        <v>1312490350</v>
      </c>
      <c r="K761" t="b">
        <v>0</v>
      </c>
      <c r="L761">
        <v>14</v>
      </c>
      <c r="M761" t="b">
        <v>0</v>
      </c>
      <c r="N761" t="s">
        <v>8279</v>
      </c>
      <c r="O761" s="5">
        <f t="shared" si="99"/>
        <v>4.9668874172185431</v>
      </c>
      <c r="P761" s="7">
        <f t="shared" si="100"/>
        <v>21.571428571428573</v>
      </c>
      <c r="Q761" t="str">
        <f t="shared" si="101"/>
        <v>music</v>
      </c>
      <c r="R761" t="str">
        <f t="shared" si="102"/>
        <v>indie rock</v>
      </c>
      <c r="S761" s="10">
        <f t="shared" si="103"/>
        <v>40792.610532407409</v>
      </c>
      <c r="T761" s="10">
        <f t="shared" si="104"/>
        <v>40759.610532407409</v>
      </c>
      <c r="U761">
        <f t="shared" si="105"/>
        <v>2011</v>
      </c>
      <c r="V761" s="11">
        <f t="shared" si="106"/>
        <v>40792.610532407409</v>
      </c>
      <c r="W761" s="15">
        <f t="shared" si="107"/>
        <v>33</v>
      </c>
    </row>
    <row r="762" spans="1:23" ht="57.6" x14ac:dyDescent="0.3">
      <c r="A762">
        <v>883</v>
      </c>
      <c r="B762" s="3" t="s">
        <v>884</v>
      </c>
      <c r="C762" s="3" t="s">
        <v>4993</v>
      </c>
      <c r="D762">
        <v>5000</v>
      </c>
      <c r="E762">
        <v>2001</v>
      </c>
      <c r="F762" t="s">
        <v>8221</v>
      </c>
      <c r="G762" t="s">
        <v>8224</v>
      </c>
      <c r="H762" t="s">
        <v>8246</v>
      </c>
      <c r="I762">
        <v>1456957635</v>
      </c>
      <c r="J762">
        <v>1451773635</v>
      </c>
      <c r="K762" t="b">
        <v>0</v>
      </c>
      <c r="L762">
        <v>24</v>
      </c>
      <c r="M762" t="b">
        <v>0</v>
      </c>
      <c r="N762" t="s">
        <v>8279</v>
      </c>
      <c r="O762" s="5">
        <f t="shared" si="99"/>
        <v>2.4987506246876561</v>
      </c>
      <c r="P762" s="7">
        <f t="shared" si="100"/>
        <v>83.375</v>
      </c>
      <c r="Q762" t="str">
        <f t="shared" si="101"/>
        <v>music</v>
      </c>
      <c r="R762" t="str">
        <f t="shared" si="102"/>
        <v>indie rock</v>
      </c>
      <c r="S762" s="10">
        <f t="shared" si="103"/>
        <v>42431.685590277775</v>
      </c>
      <c r="T762" s="10">
        <f t="shared" si="104"/>
        <v>42371.685590277775</v>
      </c>
      <c r="U762">
        <f t="shared" si="105"/>
        <v>2016</v>
      </c>
      <c r="V762" s="11">
        <f t="shared" si="106"/>
        <v>42431.685590277775</v>
      </c>
      <c r="W762" s="15">
        <f t="shared" si="107"/>
        <v>60</v>
      </c>
    </row>
    <row r="763" spans="1:23" ht="43.2" x14ac:dyDescent="0.3">
      <c r="A763">
        <v>884</v>
      </c>
      <c r="B763" s="3" t="s">
        <v>885</v>
      </c>
      <c r="C763" s="3" t="s">
        <v>4994</v>
      </c>
      <c r="D763">
        <v>2000</v>
      </c>
      <c r="E763">
        <v>20</v>
      </c>
      <c r="F763" t="s">
        <v>8221</v>
      </c>
      <c r="G763" t="s">
        <v>8224</v>
      </c>
      <c r="H763" t="s">
        <v>8246</v>
      </c>
      <c r="I763">
        <v>1336789860</v>
      </c>
      <c r="J763">
        <v>1331666146</v>
      </c>
      <c r="K763" t="b">
        <v>0</v>
      </c>
      <c r="L763">
        <v>2</v>
      </c>
      <c r="M763" t="b">
        <v>0</v>
      </c>
      <c r="N763" t="s">
        <v>8279</v>
      </c>
      <c r="O763" s="5">
        <f t="shared" si="99"/>
        <v>100</v>
      </c>
      <c r="P763" s="7">
        <f t="shared" si="100"/>
        <v>10</v>
      </c>
      <c r="Q763" t="str">
        <f t="shared" si="101"/>
        <v>music</v>
      </c>
      <c r="R763" t="str">
        <f t="shared" si="102"/>
        <v>indie rock</v>
      </c>
      <c r="S763" s="10">
        <f t="shared" si="103"/>
        <v>41040.854861111111</v>
      </c>
      <c r="T763" s="10">
        <f t="shared" si="104"/>
        <v>40981.552615740737</v>
      </c>
      <c r="U763">
        <f t="shared" si="105"/>
        <v>2012</v>
      </c>
      <c r="V763" s="11">
        <f t="shared" si="106"/>
        <v>41040.854861111111</v>
      </c>
      <c r="W763" s="15">
        <f t="shared" si="107"/>
        <v>59.302245370374294</v>
      </c>
    </row>
    <row r="764" spans="1:23" ht="43.2" x14ac:dyDescent="0.3">
      <c r="A764">
        <v>885</v>
      </c>
      <c r="B764" s="3" t="s">
        <v>886</v>
      </c>
      <c r="C764" s="3" t="s">
        <v>4995</v>
      </c>
      <c r="D764">
        <v>1000</v>
      </c>
      <c r="E764">
        <v>750</v>
      </c>
      <c r="F764" t="s">
        <v>8221</v>
      </c>
      <c r="G764" t="s">
        <v>8224</v>
      </c>
      <c r="H764" t="s">
        <v>8246</v>
      </c>
      <c r="I764">
        <v>1483137311</v>
      </c>
      <c r="J764">
        <v>1481322911</v>
      </c>
      <c r="K764" t="b">
        <v>0</v>
      </c>
      <c r="L764">
        <v>21</v>
      </c>
      <c r="M764" t="b">
        <v>0</v>
      </c>
      <c r="N764" t="s">
        <v>8279</v>
      </c>
      <c r="O764" s="5">
        <f t="shared" si="99"/>
        <v>1.3333333333333333</v>
      </c>
      <c r="P764" s="7">
        <f t="shared" si="100"/>
        <v>35.714285714285715</v>
      </c>
      <c r="Q764" t="str">
        <f t="shared" si="101"/>
        <v>music</v>
      </c>
      <c r="R764" t="str">
        <f t="shared" si="102"/>
        <v>indie rock</v>
      </c>
      <c r="S764" s="10">
        <f t="shared" si="103"/>
        <v>42734.691099537042</v>
      </c>
      <c r="T764" s="10">
        <f t="shared" si="104"/>
        <v>42713.691099537042</v>
      </c>
      <c r="U764">
        <f t="shared" si="105"/>
        <v>2016</v>
      </c>
      <c r="V764" s="11">
        <f t="shared" si="106"/>
        <v>42734.691099537042</v>
      </c>
      <c r="W764" s="15">
        <f t="shared" si="107"/>
        <v>21</v>
      </c>
    </row>
    <row r="765" spans="1:23" ht="43.2" x14ac:dyDescent="0.3">
      <c r="A765">
        <v>886</v>
      </c>
      <c r="B765" s="3" t="s">
        <v>887</v>
      </c>
      <c r="C765" s="3" t="s">
        <v>4996</v>
      </c>
      <c r="D765">
        <v>500</v>
      </c>
      <c r="E765">
        <v>205</v>
      </c>
      <c r="F765" t="s">
        <v>8221</v>
      </c>
      <c r="G765" t="s">
        <v>8224</v>
      </c>
      <c r="H765" t="s">
        <v>8246</v>
      </c>
      <c r="I765">
        <v>1473972813</v>
      </c>
      <c r="J765">
        <v>1471812813</v>
      </c>
      <c r="K765" t="b">
        <v>0</v>
      </c>
      <c r="L765">
        <v>7</v>
      </c>
      <c r="M765" t="b">
        <v>0</v>
      </c>
      <c r="N765" t="s">
        <v>8279</v>
      </c>
      <c r="O765" s="5">
        <f t="shared" si="99"/>
        <v>2.4390243902439024</v>
      </c>
      <c r="P765" s="7">
        <f t="shared" si="100"/>
        <v>29.285714285714285</v>
      </c>
      <c r="Q765" t="str">
        <f t="shared" si="101"/>
        <v>music</v>
      </c>
      <c r="R765" t="str">
        <f t="shared" si="102"/>
        <v>indie rock</v>
      </c>
      <c r="S765" s="10">
        <f t="shared" si="103"/>
        <v>42628.620520833334</v>
      </c>
      <c r="T765" s="10">
        <f t="shared" si="104"/>
        <v>42603.620520833334</v>
      </c>
      <c r="U765">
        <f t="shared" si="105"/>
        <v>2016</v>
      </c>
      <c r="V765" s="11">
        <f t="shared" si="106"/>
        <v>42628.620520833334</v>
      </c>
      <c r="W765" s="15">
        <f t="shared" si="107"/>
        <v>25</v>
      </c>
    </row>
    <row r="766" spans="1:23" ht="43.2" x14ac:dyDescent="0.3">
      <c r="A766">
        <v>887</v>
      </c>
      <c r="B766" s="3" t="s">
        <v>888</v>
      </c>
      <c r="C766" s="3" t="s">
        <v>4997</v>
      </c>
      <c r="D766">
        <v>1000</v>
      </c>
      <c r="E766">
        <v>0</v>
      </c>
      <c r="F766" t="s">
        <v>8221</v>
      </c>
      <c r="G766" t="s">
        <v>8224</v>
      </c>
      <c r="H766" t="s">
        <v>8246</v>
      </c>
      <c r="I766">
        <v>1338159655</v>
      </c>
      <c r="J766">
        <v>1335567655</v>
      </c>
      <c r="K766" t="b">
        <v>0</v>
      </c>
      <c r="L766">
        <v>0</v>
      </c>
      <c r="M766" t="b">
        <v>0</v>
      </c>
      <c r="N766" t="s">
        <v>8279</v>
      </c>
      <c r="O766" s="5" t="e">
        <f t="shared" si="99"/>
        <v>#DIV/0!</v>
      </c>
      <c r="P766" s="7" t="e">
        <f t="shared" si="100"/>
        <v>#DIV/0!</v>
      </c>
      <c r="Q766" t="str">
        <f t="shared" si="101"/>
        <v>music</v>
      </c>
      <c r="R766" t="str">
        <f t="shared" si="102"/>
        <v>indie rock</v>
      </c>
      <c r="S766" s="10">
        <f t="shared" si="103"/>
        <v>41056.708969907406</v>
      </c>
      <c r="T766" s="10">
        <f t="shared" si="104"/>
        <v>41026.708969907406</v>
      </c>
      <c r="U766">
        <f t="shared" si="105"/>
        <v>2012</v>
      </c>
      <c r="V766" s="11">
        <f t="shared" si="106"/>
        <v>41056.708969907406</v>
      </c>
      <c r="W766" s="15">
        <f t="shared" si="107"/>
        <v>30</v>
      </c>
    </row>
    <row r="767" spans="1:23" ht="57.6" x14ac:dyDescent="0.3">
      <c r="A767">
        <v>888</v>
      </c>
      <c r="B767" s="3" t="s">
        <v>889</v>
      </c>
      <c r="C767" s="3" t="s">
        <v>4998</v>
      </c>
      <c r="D767">
        <v>1000</v>
      </c>
      <c r="E767">
        <v>72</v>
      </c>
      <c r="F767" t="s">
        <v>8221</v>
      </c>
      <c r="G767" t="s">
        <v>8224</v>
      </c>
      <c r="H767" t="s">
        <v>8246</v>
      </c>
      <c r="I767">
        <v>1314856800</v>
      </c>
      <c r="J767">
        <v>1311789885</v>
      </c>
      <c r="K767" t="b">
        <v>0</v>
      </c>
      <c r="L767">
        <v>4</v>
      </c>
      <c r="M767" t="b">
        <v>0</v>
      </c>
      <c r="N767" t="s">
        <v>8279</v>
      </c>
      <c r="O767" s="5">
        <f t="shared" si="99"/>
        <v>13.888888888888889</v>
      </c>
      <c r="P767" s="7">
        <f t="shared" si="100"/>
        <v>18</v>
      </c>
      <c r="Q767" t="str">
        <f t="shared" si="101"/>
        <v>music</v>
      </c>
      <c r="R767" t="str">
        <f t="shared" si="102"/>
        <v>indie rock</v>
      </c>
      <c r="S767" s="10">
        <f t="shared" si="103"/>
        <v>40787</v>
      </c>
      <c r="T767" s="10">
        <f t="shared" si="104"/>
        <v>40751.503298611111</v>
      </c>
      <c r="U767">
        <f t="shared" si="105"/>
        <v>2011</v>
      </c>
      <c r="V767" s="11">
        <f t="shared" si="106"/>
        <v>40787</v>
      </c>
      <c r="W767" s="15">
        <f t="shared" si="107"/>
        <v>35.496701388889051</v>
      </c>
    </row>
    <row r="768" spans="1:23" ht="43.2" x14ac:dyDescent="0.3">
      <c r="A768">
        <v>889</v>
      </c>
      <c r="B768" s="3" t="s">
        <v>890</v>
      </c>
      <c r="C768" s="3" t="s">
        <v>4999</v>
      </c>
      <c r="D768">
        <v>25000</v>
      </c>
      <c r="E768">
        <v>2360.3200000000002</v>
      </c>
      <c r="F768" t="s">
        <v>8221</v>
      </c>
      <c r="G768" t="s">
        <v>8224</v>
      </c>
      <c r="H768" t="s">
        <v>8246</v>
      </c>
      <c r="I768">
        <v>1412534943</v>
      </c>
      <c r="J768">
        <v>1409942943</v>
      </c>
      <c r="K768" t="b">
        <v>0</v>
      </c>
      <c r="L768">
        <v>32</v>
      </c>
      <c r="M768" t="b">
        <v>0</v>
      </c>
      <c r="N768" t="s">
        <v>8279</v>
      </c>
      <c r="O768" s="5">
        <f t="shared" si="99"/>
        <v>10.591784164859002</v>
      </c>
      <c r="P768" s="7">
        <f t="shared" si="100"/>
        <v>73.760000000000005</v>
      </c>
      <c r="Q768" t="str">
        <f t="shared" si="101"/>
        <v>music</v>
      </c>
      <c r="R768" t="str">
        <f t="shared" si="102"/>
        <v>indie rock</v>
      </c>
      <c r="S768" s="10">
        <f t="shared" si="103"/>
        <v>41917.534062500003</v>
      </c>
      <c r="T768" s="10">
        <f t="shared" si="104"/>
        <v>41887.534062500003</v>
      </c>
      <c r="U768">
        <f t="shared" si="105"/>
        <v>2014</v>
      </c>
      <c r="V768" s="11">
        <f t="shared" si="106"/>
        <v>41917.534062500003</v>
      </c>
      <c r="W768" s="15">
        <f t="shared" si="107"/>
        <v>30</v>
      </c>
    </row>
    <row r="769" spans="1:23" ht="57.6" x14ac:dyDescent="0.3">
      <c r="A769">
        <v>890</v>
      </c>
      <c r="B769" s="3" t="s">
        <v>891</v>
      </c>
      <c r="C769" s="3" t="s">
        <v>5000</v>
      </c>
      <c r="D769">
        <v>3000</v>
      </c>
      <c r="E769">
        <v>125</v>
      </c>
      <c r="F769" t="s">
        <v>8221</v>
      </c>
      <c r="G769" t="s">
        <v>8224</v>
      </c>
      <c r="H769" t="s">
        <v>8246</v>
      </c>
      <c r="I769">
        <v>1385055979</v>
      </c>
      <c r="J769">
        <v>1382460379</v>
      </c>
      <c r="K769" t="b">
        <v>0</v>
      </c>
      <c r="L769">
        <v>4</v>
      </c>
      <c r="M769" t="b">
        <v>0</v>
      </c>
      <c r="N769" t="s">
        <v>8279</v>
      </c>
      <c r="O769" s="5">
        <f t="shared" si="99"/>
        <v>24</v>
      </c>
      <c r="P769" s="7">
        <f t="shared" si="100"/>
        <v>31.25</v>
      </c>
      <c r="Q769" t="str">
        <f t="shared" si="101"/>
        <v>music</v>
      </c>
      <c r="R769" t="str">
        <f t="shared" si="102"/>
        <v>indie rock</v>
      </c>
      <c r="S769" s="10">
        <f t="shared" si="103"/>
        <v>41599.490497685183</v>
      </c>
      <c r="T769" s="10">
        <f t="shared" si="104"/>
        <v>41569.448831018519</v>
      </c>
      <c r="U769">
        <f t="shared" si="105"/>
        <v>2013</v>
      </c>
      <c r="V769" s="11">
        <f t="shared" si="106"/>
        <v>41599.490497685183</v>
      </c>
      <c r="W769" s="15">
        <f t="shared" si="107"/>
        <v>30.041666666664241</v>
      </c>
    </row>
    <row r="770" spans="1:23" ht="43.2" x14ac:dyDescent="0.3">
      <c r="A770">
        <v>891</v>
      </c>
      <c r="B770" s="3" t="s">
        <v>892</v>
      </c>
      <c r="C770" s="3" t="s">
        <v>5001</v>
      </c>
      <c r="D770">
        <v>8000</v>
      </c>
      <c r="E770">
        <v>260</v>
      </c>
      <c r="F770" t="s">
        <v>8221</v>
      </c>
      <c r="G770" t="s">
        <v>8224</v>
      </c>
      <c r="H770" t="s">
        <v>8246</v>
      </c>
      <c r="I770">
        <v>1408581930</v>
      </c>
      <c r="J770">
        <v>1405989930</v>
      </c>
      <c r="K770" t="b">
        <v>0</v>
      </c>
      <c r="L770">
        <v>9</v>
      </c>
      <c r="M770" t="b">
        <v>0</v>
      </c>
      <c r="N770" t="s">
        <v>8279</v>
      </c>
      <c r="O770" s="5">
        <f t="shared" ref="O770:O833" si="108">$D770/$E770</f>
        <v>30.76923076923077</v>
      </c>
      <c r="P770" s="7">
        <f t="shared" ref="P770:P833" si="109">$E770/$L770</f>
        <v>28.888888888888889</v>
      </c>
      <c r="Q770" t="str">
        <f t="shared" ref="Q770:Q833" si="110">LEFT($N770,SEARCH("/",$N770,1)-1)</f>
        <v>music</v>
      </c>
      <c r="R770" t="str">
        <f t="shared" ref="R770:R833" si="111">MID($N770,FIND("/",$N770)+1,256)</f>
        <v>indie rock</v>
      </c>
      <c r="S770" s="10">
        <f t="shared" ref="S770:S833" si="112">((($I770/60)/60)/24)+DATE(1970,1,1)+(-6/24)</f>
        <v>41871.781597222223</v>
      </c>
      <c r="T770" s="10">
        <f t="shared" ref="T770:T833" si="113">((($J770/60)/60)/24)+DATE(1970,1,1)+(-6/24)</f>
        <v>41841.781597222223</v>
      </c>
      <c r="U770">
        <f t="shared" ref="U770:U833" si="114">YEAR(S770)</f>
        <v>2014</v>
      </c>
      <c r="V770" s="11">
        <f t="shared" ref="V770:V833" si="115">S770</f>
        <v>41871.781597222223</v>
      </c>
      <c r="W770" s="15">
        <f t="shared" si="107"/>
        <v>30</v>
      </c>
    </row>
    <row r="771" spans="1:23" ht="43.2" x14ac:dyDescent="0.3">
      <c r="A771">
        <v>892</v>
      </c>
      <c r="B771" s="3" t="s">
        <v>893</v>
      </c>
      <c r="C771" s="3" t="s">
        <v>5002</v>
      </c>
      <c r="D771">
        <v>6000</v>
      </c>
      <c r="E771">
        <v>2445</v>
      </c>
      <c r="F771" t="s">
        <v>8221</v>
      </c>
      <c r="G771" t="s">
        <v>8224</v>
      </c>
      <c r="H771" t="s">
        <v>8246</v>
      </c>
      <c r="I771">
        <v>1280635200</v>
      </c>
      <c r="J771">
        <v>1273121283</v>
      </c>
      <c r="K771" t="b">
        <v>0</v>
      </c>
      <c r="L771">
        <v>17</v>
      </c>
      <c r="M771" t="b">
        <v>0</v>
      </c>
      <c r="N771" t="s">
        <v>8279</v>
      </c>
      <c r="O771" s="5">
        <f t="shared" si="108"/>
        <v>2.4539877300613497</v>
      </c>
      <c r="P771" s="7">
        <f t="shared" si="109"/>
        <v>143.8235294117647</v>
      </c>
      <c r="Q771" t="str">
        <f t="shared" si="110"/>
        <v>music</v>
      </c>
      <c r="R771" t="str">
        <f t="shared" si="111"/>
        <v>indie rock</v>
      </c>
      <c r="S771" s="10">
        <f t="shared" si="112"/>
        <v>40390.916666666664</v>
      </c>
      <c r="T771" s="10">
        <f t="shared" si="113"/>
        <v>40303.95003472222</v>
      </c>
      <c r="U771">
        <f t="shared" si="114"/>
        <v>2010</v>
      </c>
      <c r="V771" s="11">
        <f t="shared" si="115"/>
        <v>40390.916666666664</v>
      </c>
      <c r="W771" s="15">
        <f t="shared" ref="W771:W834" si="116">S771-T771</f>
        <v>86.966631944444089</v>
      </c>
    </row>
    <row r="772" spans="1:23" ht="43.2" x14ac:dyDescent="0.3">
      <c r="A772">
        <v>893</v>
      </c>
      <c r="B772" s="3" t="s">
        <v>894</v>
      </c>
      <c r="C772" s="3" t="s">
        <v>5003</v>
      </c>
      <c r="D772">
        <v>2000</v>
      </c>
      <c r="E772">
        <v>200</v>
      </c>
      <c r="F772" t="s">
        <v>8221</v>
      </c>
      <c r="G772" t="s">
        <v>8224</v>
      </c>
      <c r="H772" t="s">
        <v>8246</v>
      </c>
      <c r="I772">
        <v>1427920363</v>
      </c>
      <c r="J772">
        <v>1425331963</v>
      </c>
      <c r="K772" t="b">
        <v>0</v>
      </c>
      <c r="L772">
        <v>5</v>
      </c>
      <c r="M772" t="b">
        <v>0</v>
      </c>
      <c r="N772" t="s">
        <v>8279</v>
      </c>
      <c r="O772" s="5">
        <f t="shared" si="108"/>
        <v>10</v>
      </c>
      <c r="P772" s="7">
        <f t="shared" si="109"/>
        <v>40</v>
      </c>
      <c r="Q772" t="str">
        <f t="shared" si="110"/>
        <v>music</v>
      </c>
      <c r="R772" t="str">
        <f t="shared" si="111"/>
        <v>indie rock</v>
      </c>
      <c r="S772" s="10">
        <f t="shared" si="112"/>
        <v>42095.606053240743</v>
      </c>
      <c r="T772" s="10">
        <f t="shared" si="113"/>
        <v>42065.647719907407</v>
      </c>
      <c r="U772">
        <f t="shared" si="114"/>
        <v>2015</v>
      </c>
      <c r="V772" s="11">
        <f t="shared" si="115"/>
        <v>42095.606053240743</v>
      </c>
      <c r="W772" s="15">
        <f t="shared" si="116"/>
        <v>29.958333333335759</v>
      </c>
    </row>
    <row r="773" spans="1:23" ht="43.2" x14ac:dyDescent="0.3">
      <c r="A773">
        <v>894</v>
      </c>
      <c r="B773" s="3" t="s">
        <v>895</v>
      </c>
      <c r="C773" s="3" t="s">
        <v>5004</v>
      </c>
      <c r="D773">
        <v>20000</v>
      </c>
      <c r="E773">
        <v>7834</v>
      </c>
      <c r="F773" t="s">
        <v>8221</v>
      </c>
      <c r="G773" t="s">
        <v>8224</v>
      </c>
      <c r="H773" t="s">
        <v>8246</v>
      </c>
      <c r="I773">
        <v>1465169610</v>
      </c>
      <c r="J773">
        <v>1462577610</v>
      </c>
      <c r="K773" t="b">
        <v>0</v>
      </c>
      <c r="L773">
        <v>53</v>
      </c>
      <c r="M773" t="b">
        <v>0</v>
      </c>
      <c r="N773" t="s">
        <v>8279</v>
      </c>
      <c r="O773" s="5">
        <f t="shared" si="108"/>
        <v>2.5529742149604289</v>
      </c>
      <c r="P773" s="7">
        <f t="shared" si="109"/>
        <v>147.81132075471697</v>
      </c>
      <c r="Q773" t="str">
        <f t="shared" si="110"/>
        <v>music</v>
      </c>
      <c r="R773" t="str">
        <f t="shared" si="111"/>
        <v>indie rock</v>
      </c>
      <c r="S773" s="10">
        <f t="shared" si="112"/>
        <v>42526.731597222228</v>
      </c>
      <c r="T773" s="10">
        <f t="shared" si="113"/>
        <v>42496.731597222228</v>
      </c>
      <c r="U773">
        <f t="shared" si="114"/>
        <v>2016</v>
      </c>
      <c r="V773" s="11">
        <f t="shared" si="115"/>
        <v>42526.731597222228</v>
      </c>
      <c r="W773" s="15">
        <f t="shared" si="116"/>
        <v>30</v>
      </c>
    </row>
    <row r="774" spans="1:23" ht="43.2" x14ac:dyDescent="0.3">
      <c r="A774">
        <v>895</v>
      </c>
      <c r="B774" s="3" t="s">
        <v>896</v>
      </c>
      <c r="C774" s="3" t="s">
        <v>5005</v>
      </c>
      <c r="D774">
        <v>8000</v>
      </c>
      <c r="E774">
        <v>195</v>
      </c>
      <c r="F774" t="s">
        <v>8221</v>
      </c>
      <c r="G774" t="s">
        <v>8224</v>
      </c>
      <c r="H774" t="s">
        <v>8246</v>
      </c>
      <c r="I774">
        <v>1287975829</v>
      </c>
      <c r="J774">
        <v>1284087829</v>
      </c>
      <c r="K774" t="b">
        <v>0</v>
      </c>
      <c r="L774">
        <v>7</v>
      </c>
      <c r="M774" t="b">
        <v>0</v>
      </c>
      <c r="N774" t="s">
        <v>8279</v>
      </c>
      <c r="O774" s="5">
        <f t="shared" si="108"/>
        <v>41.025641025641029</v>
      </c>
      <c r="P774" s="7">
        <f t="shared" si="109"/>
        <v>27.857142857142858</v>
      </c>
      <c r="Q774" t="str">
        <f t="shared" si="110"/>
        <v>music</v>
      </c>
      <c r="R774" t="str">
        <f t="shared" si="111"/>
        <v>indie rock</v>
      </c>
      <c r="S774" s="10">
        <f t="shared" si="112"/>
        <v>40475.877650462964</v>
      </c>
      <c r="T774" s="10">
        <f t="shared" si="113"/>
        <v>40430.877650462964</v>
      </c>
      <c r="U774">
        <f t="shared" si="114"/>
        <v>2010</v>
      </c>
      <c r="V774" s="11">
        <f t="shared" si="115"/>
        <v>40475.877650462964</v>
      </c>
      <c r="W774" s="15">
        <f t="shared" si="116"/>
        <v>45</v>
      </c>
    </row>
    <row r="775" spans="1:23" ht="43.2" x14ac:dyDescent="0.3">
      <c r="A775">
        <v>896</v>
      </c>
      <c r="B775" s="3" t="s">
        <v>897</v>
      </c>
      <c r="C775" s="3" t="s">
        <v>5006</v>
      </c>
      <c r="D775">
        <v>8000</v>
      </c>
      <c r="E775">
        <v>3200</v>
      </c>
      <c r="F775" t="s">
        <v>8221</v>
      </c>
      <c r="G775" t="s">
        <v>8224</v>
      </c>
      <c r="H775" t="s">
        <v>8246</v>
      </c>
      <c r="I775">
        <v>1440734400</v>
      </c>
      <c r="J775">
        <v>1438549026</v>
      </c>
      <c r="K775" t="b">
        <v>0</v>
      </c>
      <c r="L775">
        <v>72</v>
      </c>
      <c r="M775" t="b">
        <v>0</v>
      </c>
      <c r="N775" t="s">
        <v>8279</v>
      </c>
      <c r="O775" s="5">
        <f t="shared" si="108"/>
        <v>2.5</v>
      </c>
      <c r="P775" s="7">
        <f t="shared" si="109"/>
        <v>44.444444444444443</v>
      </c>
      <c r="Q775" t="str">
        <f t="shared" si="110"/>
        <v>music</v>
      </c>
      <c r="R775" t="str">
        <f t="shared" si="111"/>
        <v>indie rock</v>
      </c>
      <c r="S775" s="10">
        <f t="shared" si="112"/>
        <v>42243.916666666672</v>
      </c>
      <c r="T775" s="10">
        <f t="shared" si="113"/>
        <v>42218.622986111113</v>
      </c>
      <c r="U775">
        <f t="shared" si="114"/>
        <v>2015</v>
      </c>
      <c r="V775" s="11">
        <f t="shared" si="115"/>
        <v>42243.916666666672</v>
      </c>
      <c r="W775" s="15">
        <f t="shared" si="116"/>
        <v>25.29368055555824</v>
      </c>
    </row>
    <row r="776" spans="1:23" ht="43.2" x14ac:dyDescent="0.3">
      <c r="A776">
        <v>897</v>
      </c>
      <c r="B776" s="3" t="s">
        <v>898</v>
      </c>
      <c r="C776" s="3" t="s">
        <v>5007</v>
      </c>
      <c r="D776">
        <v>3000</v>
      </c>
      <c r="E776">
        <v>0</v>
      </c>
      <c r="F776" t="s">
        <v>8221</v>
      </c>
      <c r="G776" t="s">
        <v>8224</v>
      </c>
      <c r="H776" t="s">
        <v>8246</v>
      </c>
      <c r="I776">
        <v>1354123908</v>
      </c>
      <c r="J776">
        <v>1351528308</v>
      </c>
      <c r="K776" t="b">
        <v>0</v>
      </c>
      <c r="L776">
        <v>0</v>
      </c>
      <c r="M776" t="b">
        <v>0</v>
      </c>
      <c r="N776" t="s">
        <v>8279</v>
      </c>
      <c r="O776" s="5" t="e">
        <f t="shared" si="108"/>
        <v>#DIV/0!</v>
      </c>
      <c r="P776" s="7" t="e">
        <f t="shared" si="109"/>
        <v>#DIV/0!</v>
      </c>
      <c r="Q776" t="str">
        <f t="shared" si="110"/>
        <v>music</v>
      </c>
      <c r="R776" t="str">
        <f t="shared" si="111"/>
        <v>indie rock</v>
      </c>
      <c r="S776" s="10">
        <f t="shared" si="112"/>
        <v>41241.480416666665</v>
      </c>
      <c r="T776" s="10">
        <f t="shared" si="113"/>
        <v>41211.438750000001</v>
      </c>
      <c r="U776">
        <f t="shared" si="114"/>
        <v>2012</v>
      </c>
      <c r="V776" s="11">
        <f t="shared" si="115"/>
        <v>41241.480416666665</v>
      </c>
      <c r="W776" s="15">
        <f t="shared" si="116"/>
        <v>30.041666666664241</v>
      </c>
    </row>
    <row r="777" spans="1:23" ht="43.2" x14ac:dyDescent="0.3">
      <c r="A777">
        <v>898</v>
      </c>
      <c r="B777" s="3" t="s">
        <v>899</v>
      </c>
      <c r="C777" s="3" t="s">
        <v>5008</v>
      </c>
      <c r="D777">
        <v>2500</v>
      </c>
      <c r="E777">
        <v>70</v>
      </c>
      <c r="F777" t="s">
        <v>8221</v>
      </c>
      <c r="G777" t="s">
        <v>8224</v>
      </c>
      <c r="H777" t="s">
        <v>8246</v>
      </c>
      <c r="I777">
        <v>1326651110</v>
      </c>
      <c r="J777">
        <v>1322763110</v>
      </c>
      <c r="K777" t="b">
        <v>0</v>
      </c>
      <c r="L777">
        <v>2</v>
      </c>
      <c r="M777" t="b">
        <v>0</v>
      </c>
      <c r="N777" t="s">
        <v>8279</v>
      </c>
      <c r="O777" s="5">
        <f t="shared" si="108"/>
        <v>35.714285714285715</v>
      </c>
      <c r="P777" s="7">
        <f t="shared" si="109"/>
        <v>35</v>
      </c>
      <c r="Q777" t="str">
        <f t="shared" si="110"/>
        <v>music</v>
      </c>
      <c r="R777" t="str">
        <f t="shared" si="111"/>
        <v>indie rock</v>
      </c>
      <c r="S777" s="10">
        <f t="shared" si="112"/>
        <v>40923.508217592593</v>
      </c>
      <c r="T777" s="10">
        <f t="shared" si="113"/>
        <v>40878.508217592593</v>
      </c>
      <c r="U777">
        <f t="shared" si="114"/>
        <v>2012</v>
      </c>
      <c r="V777" s="11">
        <f t="shared" si="115"/>
        <v>40923.508217592593</v>
      </c>
      <c r="W777" s="15">
        <f t="shared" si="116"/>
        <v>45</v>
      </c>
    </row>
    <row r="778" spans="1:23" ht="43.2" x14ac:dyDescent="0.3">
      <c r="A778">
        <v>899</v>
      </c>
      <c r="B778" s="3" t="s">
        <v>900</v>
      </c>
      <c r="C778" s="3" t="s">
        <v>5009</v>
      </c>
      <c r="D778">
        <v>750</v>
      </c>
      <c r="E778">
        <v>280</v>
      </c>
      <c r="F778" t="s">
        <v>8221</v>
      </c>
      <c r="G778" t="s">
        <v>8224</v>
      </c>
      <c r="H778" t="s">
        <v>8246</v>
      </c>
      <c r="I778">
        <v>1306549362</v>
      </c>
      <c r="J778">
        <v>1302661362</v>
      </c>
      <c r="K778" t="b">
        <v>0</v>
      </c>
      <c r="L778">
        <v>8</v>
      </c>
      <c r="M778" t="b">
        <v>0</v>
      </c>
      <c r="N778" t="s">
        <v>8279</v>
      </c>
      <c r="O778" s="5">
        <f t="shared" si="108"/>
        <v>2.6785714285714284</v>
      </c>
      <c r="P778" s="7">
        <f t="shared" si="109"/>
        <v>35</v>
      </c>
      <c r="Q778" t="str">
        <f t="shared" si="110"/>
        <v>music</v>
      </c>
      <c r="R778" t="str">
        <f t="shared" si="111"/>
        <v>indie rock</v>
      </c>
      <c r="S778" s="10">
        <f t="shared" si="112"/>
        <v>40690.849097222221</v>
      </c>
      <c r="T778" s="10">
        <f t="shared" si="113"/>
        <v>40645.849097222221</v>
      </c>
      <c r="U778">
        <f t="shared" si="114"/>
        <v>2011</v>
      </c>
      <c r="V778" s="11">
        <f t="shared" si="115"/>
        <v>40690.849097222221</v>
      </c>
      <c r="W778" s="15">
        <f t="shared" si="116"/>
        <v>45</v>
      </c>
    </row>
    <row r="779" spans="1:23" ht="28.8" x14ac:dyDescent="0.3">
      <c r="A779">
        <v>900</v>
      </c>
      <c r="B779" s="3" t="s">
        <v>901</v>
      </c>
      <c r="C779" s="3" t="s">
        <v>5010</v>
      </c>
      <c r="D779">
        <v>5000</v>
      </c>
      <c r="E779">
        <v>21</v>
      </c>
      <c r="F779" t="s">
        <v>8221</v>
      </c>
      <c r="G779" t="s">
        <v>8224</v>
      </c>
      <c r="H779" t="s">
        <v>8246</v>
      </c>
      <c r="I779">
        <v>1459365802</v>
      </c>
      <c r="J779">
        <v>1456777402</v>
      </c>
      <c r="K779" t="b">
        <v>0</v>
      </c>
      <c r="L779">
        <v>2</v>
      </c>
      <c r="M779" t="b">
        <v>0</v>
      </c>
      <c r="N779" t="s">
        <v>8278</v>
      </c>
      <c r="O779" s="5">
        <f t="shared" si="108"/>
        <v>238.0952380952381</v>
      </c>
      <c r="P779" s="7">
        <f t="shared" si="109"/>
        <v>10.5</v>
      </c>
      <c r="Q779" t="str">
        <f t="shared" si="110"/>
        <v>music</v>
      </c>
      <c r="R779" t="str">
        <f t="shared" si="111"/>
        <v>jazz</v>
      </c>
      <c r="S779" s="10">
        <f t="shared" si="112"/>
        <v>42459.557893518519</v>
      </c>
      <c r="T779" s="10">
        <f t="shared" si="113"/>
        <v>42429.59956018519</v>
      </c>
      <c r="U779">
        <f t="shared" si="114"/>
        <v>2016</v>
      </c>
      <c r="V779" s="11">
        <f t="shared" si="115"/>
        <v>42459.557893518519</v>
      </c>
      <c r="W779" s="15">
        <f t="shared" si="116"/>
        <v>29.958333333328483</v>
      </c>
    </row>
    <row r="780" spans="1:23" ht="57.6" x14ac:dyDescent="0.3">
      <c r="A780">
        <v>901</v>
      </c>
      <c r="B780" s="3" t="s">
        <v>902</v>
      </c>
      <c r="C780" s="3" t="s">
        <v>5011</v>
      </c>
      <c r="D780">
        <v>6500</v>
      </c>
      <c r="E780">
        <v>0</v>
      </c>
      <c r="F780" t="s">
        <v>8221</v>
      </c>
      <c r="G780" t="s">
        <v>8224</v>
      </c>
      <c r="H780" t="s">
        <v>8246</v>
      </c>
      <c r="I780">
        <v>1276024260</v>
      </c>
      <c r="J780">
        <v>1272050914</v>
      </c>
      <c r="K780" t="b">
        <v>0</v>
      </c>
      <c r="L780">
        <v>0</v>
      </c>
      <c r="M780" t="b">
        <v>0</v>
      </c>
      <c r="N780" t="s">
        <v>8278</v>
      </c>
      <c r="O780" s="5" t="e">
        <f t="shared" si="108"/>
        <v>#DIV/0!</v>
      </c>
      <c r="P780" s="7" t="e">
        <f t="shared" si="109"/>
        <v>#DIV/0!</v>
      </c>
      <c r="Q780" t="str">
        <f t="shared" si="110"/>
        <v>music</v>
      </c>
      <c r="R780" t="str">
        <f t="shared" si="111"/>
        <v>jazz</v>
      </c>
      <c r="S780" s="10">
        <f t="shared" si="112"/>
        <v>40337.549305555556</v>
      </c>
      <c r="T780" s="10">
        <f t="shared" si="113"/>
        <v>40291.56150462963</v>
      </c>
      <c r="U780">
        <f t="shared" si="114"/>
        <v>2010</v>
      </c>
      <c r="V780" s="11">
        <f t="shared" si="115"/>
        <v>40337.549305555556</v>
      </c>
      <c r="W780" s="15">
        <f t="shared" si="116"/>
        <v>45.987800925926422</v>
      </c>
    </row>
    <row r="781" spans="1:23" ht="57.6" x14ac:dyDescent="0.3">
      <c r="A781">
        <v>902</v>
      </c>
      <c r="B781" s="3" t="s">
        <v>903</v>
      </c>
      <c r="C781" s="3" t="s">
        <v>5012</v>
      </c>
      <c r="D781">
        <v>30000</v>
      </c>
      <c r="E781">
        <v>90</v>
      </c>
      <c r="F781" t="s">
        <v>8221</v>
      </c>
      <c r="G781" t="s">
        <v>8224</v>
      </c>
      <c r="H781" t="s">
        <v>8246</v>
      </c>
      <c r="I781">
        <v>1409412600</v>
      </c>
      <c r="J781">
        <v>1404947422</v>
      </c>
      <c r="K781" t="b">
        <v>0</v>
      </c>
      <c r="L781">
        <v>3</v>
      </c>
      <c r="M781" t="b">
        <v>0</v>
      </c>
      <c r="N781" t="s">
        <v>8278</v>
      </c>
      <c r="O781" s="5">
        <f t="shared" si="108"/>
        <v>333.33333333333331</v>
      </c>
      <c r="P781" s="7">
        <f t="shared" si="109"/>
        <v>30</v>
      </c>
      <c r="Q781" t="str">
        <f t="shared" si="110"/>
        <v>music</v>
      </c>
      <c r="R781" t="str">
        <f t="shared" si="111"/>
        <v>jazz</v>
      </c>
      <c r="S781" s="10">
        <f t="shared" si="112"/>
        <v>41881.395833333336</v>
      </c>
      <c r="T781" s="10">
        <f t="shared" si="113"/>
        <v>41829.715532407405</v>
      </c>
      <c r="U781">
        <f t="shared" si="114"/>
        <v>2014</v>
      </c>
      <c r="V781" s="11">
        <f t="shared" si="115"/>
        <v>41881.395833333336</v>
      </c>
      <c r="W781" s="15">
        <f t="shared" si="116"/>
        <v>51.680300925931078</v>
      </c>
    </row>
    <row r="782" spans="1:23" ht="43.2" x14ac:dyDescent="0.3">
      <c r="A782">
        <v>903</v>
      </c>
      <c r="B782" s="3" t="s">
        <v>904</v>
      </c>
      <c r="C782" s="3" t="s">
        <v>5013</v>
      </c>
      <c r="D782">
        <v>5000</v>
      </c>
      <c r="E782">
        <v>160</v>
      </c>
      <c r="F782" t="s">
        <v>8221</v>
      </c>
      <c r="G782" t="s">
        <v>8224</v>
      </c>
      <c r="H782" t="s">
        <v>8246</v>
      </c>
      <c r="I782">
        <v>1348367100</v>
      </c>
      <c r="J782">
        <v>1346180780</v>
      </c>
      <c r="K782" t="b">
        <v>0</v>
      </c>
      <c r="L782">
        <v>4</v>
      </c>
      <c r="M782" t="b">
        <v>0</v>
      </c>
      <c r="N782" t="s">
        <v>8278</v>
      </c>
      <c r="O782" s="5">
        <f t="shared" si="108"/>
        <v>31.25</v>
      </c>
      <c r="P782" s="7">
        <f t="shared" si="109"/>
        <v>40</v>
      </c>
      <c r="Q782" t="str">
        <f t="shared" si="110"/>
        <v>music</v>
      </c>
      <c r="R782" t="str">
        <f t="shared" si="111"/>
        <v>jazz</v>
      </c>
      <c r="S782" s="10">
        <f t="shared" si="112"/>
        <v>41174.850694444445</v>
      </c>
      <c r="T782" s="10">
        <f t="shared" si="113"/>
        <v>41149.546064814815</v>
      </c>
      <c r="U782">
        <f t="shared" si="114"/>
        <v>2012</v>
      </c>
      <c r="V782" s="11">
        <f t="shared" si="115"/>
        <v>41174.850694444445</v>
      </c>
      <c r="W782" s="15">
        <f t="shared" si="116"/>
        <v>25.304629629630654</v>
      </c>
    </row>
    <row r="783" spans="1:23" ht="43.2" x14ac:dyDescent="0.3">
      <c r="A783">
        <v>904</v>
      </c>
      <c r="B783" s="3" t="s">
        <v>905</v>
      </c>
      <c r="C783" s="3" t="s">
        <v>5014</v>
      </c>
      <c r="D783">
        <v>50000</v>
      </c>
      <c r="E783">
        <v>151</v>
      </c>
      <c r="F783" t="s">
        <v>8221</v>
      </c>
      <c r="G783" t="s">
        <v>8224</v>
      </c>
      <c r="H783" t="s">
        <v>8246</v>
      </c>
      <c r="I783">
        <v>1451786137</v>
      </c>
      <c r="J783">
        <v>1449194137</v>
      </c>
      <c r="K783" t="b">
        <v>0</v>
      </c>
      <c r="L783">
        <v>3</v>
      </c>
      <c r="M783" t="b">
        <v>0</v>
      </c>
      <c r="N783" t="s">
        <v>8278</v>
      </c>
      <c r="O783" s="5">
        <f t="shared" si="108"/>
        <v>331.12582781456956</v>
      </c>
      <c r="P783" s="7">
        <f t="shared" si="109"/>
        <v>50.333333333333336</v>
      </c>
      <c r="Q783" t="str">
        <f t="shared" si="110"/>
        <v>music</v>
      </c>
      <c r="R783" t="str">
        <f t="shared" si="111"/>
        <v>jazz</v>
      </c>
      <c r="S783" s="10">
        <f t="shared" si="112"/>
        <v>42371.830289351856</v>
      </c>
      <c r="T783" s="10">
        <f t="shared" si="113"/>
        <v>42341.830289351856</v>
      </c>
      <c r="U783">
        <f t="shared" si="114"/>
        <v>2016</v>
      </c>
      <c r="V783" s="11">
        <f t="shared" si="115"/>
        <v>42371.830289351856</v>
      </c>
      <c r="W783" s="15">
        <f t="shared" si="116"/>
        <v>30</v>
      </c>
    </row>
    <row r="784" spans="1:23" ht="43.2" x14ac:dyDescent="0.3">
      <c r="A784">
        <v>905</v>
      </c>
      <c r="B784" s="3" t="s">
        <v>906</v>
      </c>
      <c r="C784" s="3" t="s">
        <v>5015</v>
      </c>
      <c r="D784">
        <v>6500</v>
      </c>
      <c r="E784">
        <v>196</v>
      </c>
      <c r="F784" t="s">
        <v>8221</v>
      </c>
      <c r="G784" t="s">
        <v>8224</v>
      </c>
      <c r="H784" t="s">
        <v>8246</v>
      </c>
      <c r="I784">
        <v>1295847926</v>
      </c>
      <c r="J784">
        <v>1290663926</v>
      </c>
      <c r="K784" t="b">
        <v>0</v>
      </c>
      <c r="L784">
        <v>6</v>
      </c>
      <c r="M784" t="b">
        <v>0</v>
      </c>
      <c r="N784" t="s">
        <v>8278</v>
      </c>
      <c r="O784" s="5">
        <f t="shared" si="108"/>
        <v>33.163265306122447</v>
      </c>
      <c r="P784" s="7">
        <f t="shared" si="109"/>
        <v>32.666666666666664</v>
      </c>
      <c r="Q784" t="str">
        <f t="shared" si="110"/>
        <v>music</v>
      </c>
      <c r="R784" t="str">
        <f t="shared" si="111"/>
        <v>jazz</v>
      </c>
      <c r="S784" s="10">
        <f t="shared" si="112"/>
        <v>40566.989884259259</v>
      </c>
      <c r="T784" s="10">
        <f t="shared" si="113"/>
        <v>40506.989884259259</v>
      </c>
      <c r="U784">
        <f t="shared" si="114"/>
        <v>2011</v>
      </c>
      <c r="V784" s="11">
        <f t="shared" si="115"/>
        <v>40566.989884259259</v>
      </c>
      <c r="W784" s="15">
        <f t="shared" si="116"/>
        <v>60</v>
      </c>
    </row>
    <row r="785" spans="1:23" ht="28.8" x14ac:dyDescent="0.3">
      <c r="A785">
        <v>906</v>
      </c>
      <c r="B785" s="3" t="s">
        <v>907</v>
      </c>
      <c r="C785" s="3" t="s">
        <v>5016</v>
      </c>
      <c r="D785">
        <v>15000</v>
      </c>
      <c r="E785">
        <v>0</v>
      </c>
      <c r="F785" t="s">
        <v>8221</v>
      </c>
      <c r="G785" t="s">
        <v>8224</v>
      </c>
      <c r="H785" t="s">
        <v>8246</v>
      </c>
      <c r="I785">
        <v>1394681590</v>
      </c>
      <c r="J785">
        <v>1392093190</v>
      </c>
      <c r="K785" t="b">
        <v>0</v>
      </c>
      <c r="L785">
        <v>0</v>
      </c>
      <c r="M785" t="b">
        <v>0</v>
      </c>
      <c r="N785" t="s">
        <v>8278</v>
      </c>
      <c r="O785" s="5" t="e">
        <f t="shared" si="108"/>
        <v>#DIV/0!</v>
      </c>
      <c r="P785" s="7" t="e">
        <f t="shared" si="109"/>
        <v>#DIV/0!</v>
      </c>
      <c r="Q785" t="str">
        <f t="shared" si="110"/>
        <v>music</v>
      </c>
      <c r="R785" t="str">
        <f t="shared" si="111"/>
        <v>jazz</v>
      </c>
      <c r="S785" s="10">
        <f t="shared" si="112"/>
        <v>41710.898032407407</v>
      </c>
      <c r="T785" s="10">
        <f t="shared" si="113"/>
        <v>41680.939699074072</v>
      </c>
      <c r="U785">
        <f t="shared" si="114"/>
        <v>2014</v>
      </c>
      <c r="V785" s="11">
        <f t="shared" si="115"/>
        <v>41710.898032407407</v>
      </c>
      <c r="W785" s="15">
        <f t="shared" si="116"/>
        <v>29.958333333335759</v>
      </c>
    </row>
    <row r="786" spans="1:23" ht="28.8" x14ac:dyDescent="0.3">
      <c r="A786">
        <v>907</v>
      </c>
      <c r="B786" s="3" t="s">
        <v>908</v>
      </c>
      <c r="C786" s="3" t="s">
        <v>5017</v>
      </c>
      <c r="D786">
        <v>2900</v>
      </c>
      <c r="E786">
        <v>0</v>
      </c>
      <c r="F786" t="s">
        <v>8221</v>
      </c>
      <c r="G786" t="s">
        <v>8224</v>
      </c>
      <c r="H786" t="s">
        <v>8246</v>
      </c>
      <c r="I786">
        <v>1315715823</v>
      </c>
      <c r="J786">
        <v>1313123823</v>
      </c>
      <c r="K786" t="b">
        <v>0</v>
      </c>
      <c r="L786">
        <v>0</v>
      </c>
      <c r="M786" t="b">
        <v>0</v>
      </c>
      <c r="N786" t="s">
        <v>8278</v>
      </c>
      <c r="O786" s="5" t="e">
        <f t="shared" si="108"/>
        <v>#DIV/0!</v>
      </c>
      <c r="P786" s="7" t="e">
        <f t="shared" si="109"/>
        <v>#DIV/0!</v>
      </c>
      <c r="Q786" t="str">
        <f t="shared" si="110"/>
        <v>music</v>
      </c>
      <c r="R786" t="str">
        <f t="shared" si="111"/>
        <v>jazz</v>
      </c>
      <c r="S786" s="10">
        <f t="shared" si="112"/>
        <v>40796.942395833335</v>
      </c>
      <c r="T786" s="10">
        <f t="shared" si="113"/>
        <v>40766.942395833335</v>
      </c>
      <c r="U786">
        <f t="shared" si="114"/>
        <v>2011</v>
      </c>
      <c r="V786" s="11">
        <f t="shared" si="115"/>
        <v>40796.942395833335</v>
      </c>
      <c r="W786" s="15">
        <f t="shared" si="116"/>
        <v>30</v>
      </c>
    </row>
    <row r="787" spans="1:23" ht="43.2" x14ac:dyDescent="0.3">
      <c r="A787">
        <v>908</v>
      </c>
      <c r="B787" s="3" t="s">
        <v>909</v>
      </c>
      <c r="C787" s="3" t="s">
        <v>5018</v>
      </c>
      <c r="D787">
        <v>2500</v>
      </c>
      <c r="E787">
        <v>0</v>
      </c>
      <c r="F787" t="s">
        <v>8221</v>
      </c>
      <c r="G787" t="s">
        <v>8224</v>
      </c>
      <c r="H787" t="s">
        <v>8246</v>
      </c>
      <c r="I787">
        <v>1280206740</v>
      </c>
      <c r="J787">
        <v>1276283655</v>
      </c>
      <c r="K787" t="b">
        <v>0</v>
      </c>
      <c r="L787">
        <v>0</v>
      </c>
      <c r="M787" t="b">
        <v>0</v>
      </c>
      <c r="N787" t="s">
        <v>8278</v>
      </c>
      <c r="O787" s="5" t="e">
        <f t="shared" si="108"/>
        <v>#DIV/0!</v>
      </c>
      <c r="P787" s="7" t="e">
        <f t="shared" si="109"/>
        <v>#DIV/0!</v>
      </c>
      <c r="Q787" t="str">
        <f t="shared" si="110"/>
        <v>music</v>
      </c>
      <c r="R787" t="str">
        <f t="shared" si="111"/>
        <v>jazz</v>
      </c>
      <c r="S787" s="10">
        <f t="shared" si="112"/>
        <v>40385.957638888889</v>
      </c>
      <c r="T787" s="10">
        <f t="shared" si="113"/>
        <v>40340.551562499997</v>
      </c>
      <c r="U787">
        <f t="shared" si="114"/>
        <v>2010</v>
      </c>
      <c r="V787" s="11">
        <f t="shared" si="115"/>
        <v>40385.957638888889</v>
      </c>
      <c r="W787" s="15">
        <f t="shared" si="116"/>
        <v>45.406076388891961</v>
      </c>
    </row>
    <row r="788" spans="1:23" ht="57.6" x14ac:dyDescent="0.3">
      <c r="A788">
        <v>909</v>
      </c>
      <c r="B788" s="3" t="s">
        <v>910</v>
      </c>
      <c r="C788" s="3" t="s">
        <v>5019</v>
      </c>
      <c r="D788">
        <v>16000</v>
      </c>
      <c r="E788">
        <v>520</v>
      </c>
      <c r="F788" t="s">
        <v>8221</v>
      </c>
      <c r="G788" t="s">
        <v>8224</v>
      </c>
      <c r="H788" t="s">
        <v>8246</v>
      </c>
      <c r="I788">
        <v>1343016000</v>
      </c>
      <c r="J788">
        <v>1340296440</v>
      </c>
      <c r="K788" t="b">
        <v>0</v>
      </c>
      <c r="L788">
        <v>8</v>
      </c>
      <c r="M788" t="b">
        <v>0</v>
      </c>
      <c r="N788" t="s">
        <v>8278</v>
      </c>
      <c r="O788" s="5">
        <f t="shared" si="108"/>
        <v>30.76923076923077</v>
      </c>
      <c r="P788" s="7">
        <f t="shared" si="109"/>
        <v>65</v>
      </c>
      <c r="Q788" t="str">
        <f t="shared" si="110"/>
        <v>music</v>
      </c>
      <c r="R788" t="str">
        <f t="shared" si="111"/>
        <v>jazz</v>
      </c>
      <c r="S788" s="10">
        <f t="shared" si="112"/>
        <v>41112.916666666664</v>
      </c>
      <c r="T788" s="10">
        <f t="shared" si="113"/>
        <v>41081.44027777778</v>
      </c>
      <c r="U788">
        <f t="shared" si="114"/>
        <v>2012</v>
      </c>
      <c r="V788" s="11">
        <f t="shared" si="115"/>
        <v>41112.916666666664</v>
      </c>
      <c r="W788" s="15">
        <f t="shared" si="116"/>
        <v>31.476388888884685</v>
      </c>
    </row>
    <row r="789" spans="1:23" ht="43.2" x14ac:dyDescent="0.3">
      <c r="A789">
        <v>910</v>
      </c>
      <c r="B789" s="3" t="s">
        <v>911</v>
      </c>
      <c r="C789" s="3" t="s">
        <v>5020</v>
      </c>
      <c r="D789">
        <v>550</v>
      </c>
      <c r="E789">
        <v>123</v>
      </c>
      <c r="F789" t="s">
        <v>8221</v>
      </c>
      <c r="G789" t="s">
        <v>8225</v>
      </c>
      <c r="H789" t="s">
        <v>8247</v>
      </c>
      <c r="I789">
        <v>1488546319</v>
      </c>
      <c r="J789">
        <v>1483362319</v>
      </c>
      <c r="K789" t="b">
        <v>0</v>
      </c>
      <c r="L789">
        <v>5</v>
      </c>
      <c r="M789" t="b">
        <v>0</v>
      </c>
      <c r="N789" t="s">
        <v>8278</v>
      </c>
      <c r="O789" s="5">
        <f t="shared" si="108"/>
        <v>4.4715447154471546</v>
      </c>
      <c r="P789" s="7">
        <f t="shared" si="109"/>
        <v>24.6</v>
      </c>
      <c r="Q789" t="str">
        <f t="shared" si="110"/>
        <v>music</v>
      </c>
      <c r="R789" t="str">
        <f t="shared" si="111"/>
        <v>jazz</v>
      </c>
      <c r="S789" s="10">
        <f t="shared" si="112"/>
        <v>42797.295358796298</v>
      </c>
      <c r="T789" s="10">
        <f t="shared" si="113"/>
        <v>42737.295358796298</v>
      </c>
      <c r="U789">
        <f t="shared" si="114"/>
        <v>2017</v>
      </c>
      <c r="V789" s="11">
        <f t="shared" si="115"/>
        <v>42797.295358796298</v>
      </c>
      <c r="W789" s="15">
        <f t="shared" si="116"/>
        <v>60</v>
      </c>
    </row>
    <row r="790" spans="1:23" ht="43.2" x14ac:dyDescent="0.3">
      <c r="A790">
        <v>911</v>
      </c>
      <c r="B790" s="3" t="s">
        <v>912</v>
      </c>
      <c r="C790" s="3" t="s">
        <v>5021</v>
      </c>
      <c r="D790">
        <v>100000</v>
      </c>
      <c r="E790">
        <v>0</v>
      </c>
      <c r="F790" t="s">
        <v>8221</v>
      </c>
      <c r="G790" t="s">
        <v>8224</v>
      </c>
      <c r="H790" t="s">
        <v>8246</v>
      </c>
      <c r="I790">
        <v>1390522045</v>
      </c>
      <c r="J790">
        <v>1388707645</v>
      </c>
      <c r="K790" t="b">
        <v>0</v>
      </c>
      <c r="L790">
        <v>0</v>
      </c>
      <c r="M790" t="b">
        <v>0</v>
      </c>
      <c r="N790" t="s">
        <v>8278</v>
      </c>
      <c r="O790" s="5" t="e">
        <f t="shared" si="108"/>
        <v>#DIV/0!</v>
      </c>
      <c r="P790" s="7" t="e">
        <f t="shared" si="109"/>
        <v>#DIV/0!</v>
      </c>
      <c r="Q790" t="str">
        <f t="shared" si="110"/>
        <v>music</v>
      </c>
      <c r="R790" t="str">
        <f t="shared" si="111"/>
        <v>jazz</v>
      </c>
      <c r="S790" s="10">
        <f t="shared" si="112"/>
        <v>41662.755150462966</v>
      </c>
      <c r="T790" s="10">
        <f t="shared" si="113"/>
        <v>41641.755150462966</v>
      </c>
      <c r="U790">
        <f t="shared" si="114"/>
        <v>2014</v>
      </c>
      <c r="V790" s="11">
        <f t="shared" si="115"/>
        <v>41662.755150462966</v>
      </c>
      <c r="W790" s="15">
        <f t="shared" si="116"/>
        <v>21</v>
      </c>
    </row>
    <row r="791" spans="1:23" ht="43.2" x14ac:dyDescent="0.3">
      <c r="A791">
        <v>912</v>
      </c>
      <c r="B791" s="3" t="s">
        <v>913</v>
      </c>
      <c r="C791" s="3" t="s">
        <v>5022</v>
      </c>
      <c r="D791">
        <v>3500</v>
      </c>
      <c r="E791">
        <v>30</v>
      </c>
      <c r="F791" t="s">
        <v>8221</v>
      </c>
      <c r="G791" t="s">
        <v>8224</v>
      </c>
      <c r="H791" t="s">
        <v>8246</v>
      </c>
      <c r="I791">
        <v>1355197047</v>
      </c>
      <c r="J791">
        <v>1350009447</v>
      </c>
      <c r="K791" t="b">
        <v>0</v>
      </c>
      <c r="L791">
        <v>2</v>
      </c>
      <c r="M791" t="b">
        <v>0</v>
      </c>
      <c r="N791" t="s">
        <v>8278</v>
      </c>
      <c r="O791" s="5">
        <f t="shared" si="108"/>
        <v>116.66666666666667</v>
      </c>
      <c r="P791" s="7">
        <f t="shared" si="109"/>
        <v>15</v>
      </c>
      <c r="Q791" t="str">
        <f t="shared" si="110"/>
        <v>music</v>
      </c>
      <c r="R791" t="str">
        <f t="shared" si="111"/>
        <v>jazz</v>
      </c>
      <c r="S791" s="10">
        <f t="shared" si="112"/>
        <v>41253.901006944441</v>
      </c>
      <c r="T791" s="10">
        <f t="shared" si="113"/>
        <v>41193.859340277777</v>
      </c>
      <c r="U791">
        <f t="shared" si="114"/>
        <v>2012</v>
      </c>
      <c r="V791" s="11">
        <f t="shared" si="115"/>
        <v>41253.901006944441</v>
      </c>
      <c r="W791" s="15">
        <f t="shared" si="116"/>
        <v>60.041666666664241</v>
      </c>
    </row>
    <row r="792" spans="1:23" ht="43.2" x14ac:dyDescent="0.3">
      <c r="A792">
        <v>913</v>
      </c>
      <c r="B792" s="3" t="s">
        <v>914</v>
      </c>
      <c r="C792" s="3" t="s">
        <v>5023</v>
      </c>
      <c r="D792">
        <v>30000</v>
      </c>
      <c r="E792">
        <v>1982</v>
      </c>
      <c r="F792" t="s">
        <v>8221</v>
      </c>
      <c r="G792" t="s">
        <v>8224</v>
      </c>
      <c r="H792" t="s">
        <v>8246</v>
      </c>
      <c r="I792">
        <v>1336188019</v>
      </c>
      <c r="J792">
        <v>1333596019</v>
      </c>
      <c r="K792" t="b">
        <v>0</v>
      </c>
      <c r="L792">
        <v>24</v>
      </c>
      <c r="M792" t="b">
        <v>0</v>
      </c>
      <c r="N792" t="s">
        <v>8278</v>
      </c>
      <c r="O792" s="5">
        <f t="shared" si="108"/>
        <v>15.136226034308779</v>
      </c>
      <c r="P792" s="7">
        <f t="shared" si="109"/>
        <v>82.583333333333329</v>
      </c>
      <c r="Q792" t="str">
        <f t="shared" si="110"/>
        <v>music</v>
      </c>
      <c r="R792" t="str">
        <f t="shared" si="111"/>
        <v>jazz</v>
      </c>
      <c r="S792" s="10">
        <f t="shared" si="112"/>
        <v>41033.889108796298</v>
      </c>
      <c r="T792" s="10">
        <f t="shared" si="113"/>
        <v>41003.889108796298</v>
      </c>
      <c r="U792">
        <f t="shared" si="114"/>
        <v>2012</v>
      </c>
      <c r="V792" s="11">
        <f t="shared" si="115"/>
        <v>41033.889108796298</v>
      </c>
      <c r="W792" s="15">
        <f t="shared" si="116"/>
        <v>30</v>
      </c>
    </row>
    <row r="793" spans="1:23" ht="43.2" x14ac:dyDescent="0.3">
      <c r="A793">
        <v>914</v>
      </c>
      <c r="B793" s="3" t="s">
        <v>915</v>
      </c>
      <c r="C793" s="3" t="s">
        <v>5024</v>
      </c>
      <c r="D793">
        <v>1500</v>
      </c>
      <c r="E793">
        <v>0</v>
      </c>
      <c r="F793" t="s">
        <v>8221</v>
      </c>
      <c r="G793" t="s">
        <v>8224</v>
      </c>
      <c r="H793" t="s">
        <v>8246</v>
      </c>
      <c r="I793">
        <v>1345918747</v>
      </c>
      <c r="J793">
        <v>1343326747</v>
      </c>
      <c r="K793" t="b">
        <v>0</v>
      </c>
      <c r="L793">
        <v>0</v>
      </c>
      <c r="M793" t="b">
        <v>0</v>
      </c>
      <c r="N793" t="s">
        <v>8278</v>
      </c>
      <c r="O793" s="5" t="e">
        <f t="shared" si="108"/>
        <v>#DIV/0!</v>
      </c>
      <c r="P793" s="7" t="e">
        <f t="shared" si="109"/>
        <v>#DIV/0!</v>
      </c>
      <c r="Q793" t="str">
        <f t="shared" si="110"/>
        <v>music</v>
      </c>
      <c r="R793" t="str">
        <f t="shared" si="111"/>
        <v>jazz</v>
      </c>
      <c r="S793" s="10">
        <f t="shared" si="112"/>
        <v>41146.513275462967</v>
      </c>
      <c r="T793" s="10">
        <f t="shared" si="113"/>
        <v>41116.513275462967</v>
      </c>
      <c r="U793">
        <f t="shared" si="114"/>
        <v>2012</v>
      </c>
      <c r="V793" s="11">
        <f t="shared" si="115"/>
        <v>41146.513275462967</v>
      </c>
      <c r="W793" s="15">
        <f t="shared" si="116"/>
        <v>30</v>
      </c>
    </row>
    <row r="794" spans="1:23" ht="43.2" x14ac:dyDescent="0.3">
      <c r="A794">
        <v>915</v>
      </c>
      <c r="B794" s="3" t="s">
        <v>916</v>
      </c>
      <c r="C794" s="3" t="s">
        <v>5025</v>
      </c>
      <c r="D794">
        <v>6500</v>
      </c>
      <c r="E794">
        <v>375</v>
      </c>
      <c r="F794" t="s">
        <v>8221</v>
      </c>
      <c r="G794" t="s">
        <v>8224</v>
      </c>
      <c r="H794" t="s">
        <v>8246</v>
      </c>
      <c r="I794">
        <v>1330577940</v>
      </c>
      <c r="J794">
        <v>1327853914</v>
      </c>
      <c r="K794" t="b">
        <v>0</v>
      </c>
      <c r="L794">
        <v>9</v>
      </c>
      <c r="M794" t="b">
        <v>0</v>
      </c>
      <c r="N794" t="s">
        <v>8278</v>
      </c>
      <c r="O794" s="5">
        <f t="shared" si="108"/>
        <v>17.333333333333332</v>
      </c>
      <c r="P794" s="7">
        <f t="shared" si="109"/>
        <v>41.666666666666664</v>
      </c>
      <c r="Q794" t="str">
        <f t="shared" si="110"/>
        <v>music</v>
      </c>
      <c r="R794" t="str">
        <f t="shared" si="111"/>
        <v>jazz</v>
      </c>
      <c r="S794" s="10">
        <f t="shared" si="112"/>
        <v>40968.957638888889</v>
      </c>
      <c r="T794" s="10">
        <f t="shared" si="113"/>
        <v>40937.429560185185</v>
      </c>
      <c r="U794">
        <f t="shared" si="114"/>
        <v>2012</v>
      </c>
      <c r="V794" s="11">
        <f t="shared" si="115"/>
        <v>40968.957638888889</v>
      </c>
      <c r="W794" s="15">
        <f t="shared" si="116"/>
        <v>31.528078703704523</v>
      </c>
    </row>
    <row r="795" spans="1:23" ht="43.2" x14ac:dyDescent="0.3">
      <c r="A795">
        <v>916</v>
      </c>
      <c r="B795" s="3" t="s">
        <v>917</v>
      </c>
      <c r="C795" s="3" t="s">
        <v>5026</v>
      </c>
      <c r="D795">
        <v>3300</v>
      </c>
      <c r="E795">
        <v>0</v>
      </c>
      <c r="F795" t="s">
        <v>8221</v>
      </c>
      <c r="G795" t="s">
        <v>8224</v>
      </c>
      <c r="H795" t="s">
        <v>8246</v>
      </c>
      <c r="I795">
        <v>1287723600</v>
      </c>
      <c r="J795">
        <v>1284409734</v>
      </c>
      <c r="K795" t="b">
        <v>0</v>
      </c>
      <c r="L795">
        <v>0</v>
      </c>
      <c r="M795" t="b">
        <v>0</v>
      </c>
      <c r="N795" t="s">
        <v>8278</v>
      </c>
      <c r="O795" s="5" t="e">
        <f t="shared" si="108"/>
        <v>#DIV/0!</v>
      </c>
      <c r="P795" s="7" t="e">
        <f t="shared" si="109"/>
        <v>#DIV/0!</v>
      </c>
      <c r="Q795" t="str">
        <f t="shared" si="110"/>
        <v>music</v>
      </c>
      <c r="R795" t="str">
        <f t="shared" si="111"/>
        <v>jazz</v>
      </c>
      <c r="S795" s="10">
        <f t="shared" si="112"/>
        <v>40472.958333333336</v>
      </c>
      <c r="T795" s="10">
        <f t="shared" si="113"/>
        <v>40434.603402777779</v>
      </c>
      <c r="U795">
        <f t="shared" si="114"/>
        <v>2010</v>
      </c>
      <c r="V795" s="11">
        <f t="shared" si="115"/>
        <v>40472.958333333336</v>
      </c>
      <c r="W795" s="15">
        <f t="shared" si="116"/>
        <v>38.354930555557075</v>
      </c>
    </row>
    <row r="796" spans="1:23" ht="43.2" x14ac:dyDescent="0.3">
      <c r="A796">
        <v>917</v>
      </c>
      <c r="B796" s="3" t="s">
        <v>918</v>
      </c>
      <c r="C796" s="3" t="s">
        <v>5027</v>
      </c>
      <c r="D796">
        <v>5000</v>
      </c>
      <c r="E796">
        <v>30</v>
      </c>
      <c r="F796" t="s">
        <v>8221</v>
      </c>
      <c r="G796" t="s">
        <v>8224</v>
      </c>
      <c r="H796" t="s">
        <v>8246</v>
      </c>
      <c r="I796">
        <v>1405305000</v>
      </c>
      <c r="J796">
        <v>1402612730</v>
      </c>
      <c r="K796" t="b">
        <v>0</v>
      </c>
      <c r="L796">
        <v>1</v>
      </c>
      <c r="M796" t="b">
        <v>0</v>
      </c>
      <c r="N796" t="s">
        <v>8278</v>
      </c>
      <c r="O796" s="5">
        <f t="shared" si="108"/>
        <v>166.66666666666666</v>
      </c>
      <c r="P796" s="7">
        <f t="shared" si="109"/>
        <v>30</v>
      </c>
      <c r="Q796" t="str">
        <f t="shared" si="110"/>
        <v>music</v>
      </c>
      <c r="R796" t="str">
        <f t="shared" si="111"/>
        <v>jazz</v>
      </c>
      <c r="S796" s="10">
        <f t="shared" si="112"/>
        <v>41833.854166666664</v>
      </c>
      <c r="T796" s="10">
        <f t="shared" si="113"/>
        <v>41802.69363425926</v>
      </c>
      <c r="U796">
        <f t="shared" si="114"/>
        <v>2014</v>
      </c>
      <c r="V796" s="11">
        <f t="shared" si="115"/>
        <v>41833.854166666664</v>
      </c>
      <c r="W796" s="15">
        <f t="shared" si="116"/>
        <v>31.160532407404389</v>
      </c>
    </row>
    <row r="797" spans="1:23" ht="57.6" x14ac:dyDescent="0.3">
      <c r="A797">
        <v>918</v>
      </c>
      <c r="B797" s="3" t="s">
        <v>919</v>
      </c>
      <c r="C797" s="3" t="s">
        <v>5028</v>
      </c>
      <c r="D797">
        <v>3900</v>
      </c>
      <c r="E797">
        <v>196</v>
      </c>
      <c r="F797" t="s">
        <v>8221</v>
      </c>
      <c r="G797" t="s">
        <v>8225</v>
      </c>
      <c r="H797" t="s">
        <v>8247</v>
      </c>
      <c r="I797">
        <v>1417474761</v>
      </c>
      <c r="J797">
        <v>1414879161</v>
      </c>
      <c r="K797" t="b">
        <v>0</v>
      </c>
      <c r="L797">
        <v>10</v>
      </c>
      <c r="M797" t="b">
        <v>0</v>
      </c>
      <c r="N797" t="s">
        <v>8278</v>
      </c>
      <c r="O797" s="5">
        <f t="shared" si="108"/>
        <v>19.897959183673468</v>
      </c>
      <c r="P797" s="7">
        <f t="shared" si="109"/>
        <v>19.600000000000001</v>
      </c>
      <c r="Q797" t="str">
        <f t="shared" si="110"/>
        <v>music</v>
      </c>
      <c r="R797" t="str">
        <f t="shared" si="111"/>
        <v>jazz</v>
      </c>
      <c r="S797" s="10">
        <f t="shared" si="112"/>
        <v>41974.707881944443</v>
      </c>
      <c r="T797" s="10">
        <f t="shared" si="113"/>
        <v>41944.666215277779</v>
      </c>
      <c r="U797">
        <f t="shared" si="114"/>
        <v>2014</v>
      </c>
      <c r="V797" s="11">
        <f t="shared" si="115"/>
        <v>41974.707881944443</v>
      </c>
      <c r="W797" s="15">
        <f t="shared" si="116"/>
        <v>30.041666666664241</v>
      </c>
    </row>
    <row r="798" spans="1:23" x14ac:dyDescent="0.3">
      <c r="A798">
        <v>919</v>
      </c>
      <c r="B798" s="3" t="s">
        <v>920</v>
      </c>
      <c r="C798" s="3" t="s">
        <v>5029</v>
      </c>
      <c r="D798">
        <v>20000</v>
      </c>
      <c r="E798">
        <v>100</v>
      </c>
      <c r="F798" t="s">
        <v>8221</v>
      </c>
      <c r="G798" t="s">
        <v>8224</v>
      </c>
      <c r="H798" t="s">
        <v>8246</v>
      </c>
      <c r="I798">
        <v>1355930645</v>
      </c>
      <c r="J798">
        <v>1352906645</v>
      </c>
      <c r="K798" t="b">
        <v>0</v>
      </c>
      <c r="L798">
        <v>1</v>
      </c>
      <c r="M798" t="b">
        <v>0</v>
      </c>
      <c r="N798" t="s">
        <v>8278</v>
      </c>
      <c r="O798" s="5">
        <f t="shared" si="108"/>
        <v>200</v>
      </c>
      <c r="P798" s="7">
        <f t="shared" si="109"/>
        <v>100</v>
      </c>
      <c r="Q798" t="str">
        <f t="shared" si="110"/>
        <v>music</v>
      </c>
      <c r="R798" t="str">
        <f t="shared" si="111"/>
        <v>jazz</v>
      </c>
      <c r="S798" s="10">
        <f t="shared" si="112"/>
        <v>41262.391724537039</v>
      </c>
      <c r="T798" s="10">
        <f t="shared" si="113"/>
        <v>41227.391724537039</v>
      </c>
      <c r="U798">
        <f t="shared" si="114"/>
        <v>2012</v>
      </c>
      <c r="V798" s="11">
        <f t="shared" si="115"/>
        <v>41262.391724537039</v>
      </c>
      <c r="W798" s="15">
        <f t="shared" si="116"/>
        <v>35</v>
      </c>
    </row>
    <row r="799" spans="1:23" ht="43.2" x14ac:dyDescent="0.3">
      <c r="A799">
        <v>920</v>
      </c>
      <c r="B799" s="3" t="s">
        <v>921</v>
      </c>
      <c r="C799" s="3" t="s">
        <v>5030</v>
      </c>
      <c r="D799">
        <v>5500</v>
      </c>
      <c r="E799">
        <v>0</v>
      </c>
      <c r="F799" t="s">
        <v>8221</v>
      </c>
      <c r="G799" t="s">
        <v>8224</v>
      </c>
      <c r="H799" t="s">
        <v>8246</v>
      </c>
      <c r="I799">
        <v>1384448822</v>
      </c>
      <c r="J799">
        <v>1381853222</v>
      </c>
      <c r="K799" t="b">
        <v>0</v>
      </c>
      <c r="L799">
        <v>0</v>
      </c>
      <c r="M799" t="b">
        <v>0</v>
      </c>
      <c r="N799" t="s">
        <v>8278</v>
      </c>
      <c r="O799" s="5" t="e">
        <f t="shared" si="108"/>
        <v>#DIV/0!</v>
      </c>
      <c r="P799" s="7" t="e">
        <f t="shared" si="109"/>
        <v>#DIV/0!</v>
      </c>
      <c r="Q799" t="str">
        <f t="shared" si="110"/>
        <v>music</v>
      </c>
      <c r="R799" t="str">
        <f t="shared" si="111"/>
        <v>jazz</v>
      </c>
      <c r="S799" s="10">
        <f t="shared" si="112"/>
        <v>41592.463217592594</v>
      </c>
      <c r="T799" s="10">
        <f t="shared" si="113"/>
        <v>41562.42155092593</v>
      </c>
      <c r="U799">
        <f t="shared" si="114"/>
        <v>2013</v>
      </c>
      <c r="V799" s="11">
        <f t="shared" si="115"/>
        <v>41592.463217592594</v>
      </c>
      <c r="W799" s="15">
        <f t="shared" si="116"/>
        <v>30.041666666664241</v>
      </c>
    </row>
    <row r="800" spans="1:23" ht="43.2" x14ac:dyDescent="0.3">
      <c r="A800">
        <v>921</v>
      </c>
      <c r="B800" s="3" t="s">
        <v>922</v>
      </c>
      <c r="C800" s="3" t="s">
        <v>5031</v>
      </c>
      <c r="D800">
        <v>15000</v>
      </c>
      <c r="E800">
        <v>4635</v>
      </c>
      <c r="F800" t="s">
        <v>8221</v>
      </c>
      <c r="G800" t="s">
        <v>8224</v>
      </c>
      <c r="H800" t="s">
        <v>8246</v>
      </c>
      <c r="I800">
        <v>1323666376</v>
      </c>
      <c r="J800">
        <v>1320033976</v>
      </c>
      <c r="K800" t="b">
        <v>0</v>
      </c>
      <c r="L800">
        <v>20</v>
      </c>
      <c r="M800" t="b">
        <v>0</v>
      </c>
      <c r="N800" t="s">
        <v>8278</v>
      </c>
      <c r="O800" s="5">
        <f t="shared" si="108"/>
        <v>3.2362459546925568</v>
      </c>
      <c r="P800" s="7">
        <f t="shared" si="109"/>
        <v>231.75</v>
      </c>
      <c r="Q800" t="str">
        <f t="shared" si="110"/>
        <v>music</v>
      </c>
      <c r="R800" t="str">
        <f t="shared" si="111"/>
        <v>jazz</v>
      </c>
      <c r="S800" s="10">
        <f t="shared" si="112"/>
        <v>40888.962685185186</v>
      </c>
      <c r="T800" s="10">
        <f t="shared" si="113"/>
        <v>40846.921018518515</v>
      </c>
      <c r="U800">
        <f t="shared" si="114"/>
        <v>2011</v>
      </c>
      <c r="V800" s="11">
        <f t="shared" si="115"/>
        <v>40888.962685185186</v>
      </c>
      <c r="W800" s="15">
        <f t="shared" si="116"/>
        <v>42.041666666671517</v>
      </c>
    </row>
    <row r="801" spans="1:23" ht="43.2" x14ac:dyDescent="0.3">
      <c r="A801">
        <v>922</v>
      </c>
      <c r="B801" s="3" t="s">
        <v>923</v>
      </c>
      <c r="C801" s="3" t="s">
        <v>5032</v>
      </c>
      <c r="D801">
        <v>27000</v>
      </c>
      <c r="E801">
        <v>5680</v>
      </c>
      <c r="F801" t="s">
        <v>8221</v>
      </c>
      <c r="G801" t="s">
        <v>8224</v>
      </c>
      <c r="H801" t="s">
        <v>8246</v>
      </c>
      <c r="I801">
        <v>1412167393</v>
      </c>
      <c r="J801">
        <v>1409143393</v>
      </c>
      <c r="K801" t="b">
        <v>0</v>
      </c>
      <c r="L801">
        <v>30</v>
      </c>
      <c r="M801" t="b">
        <v>0</v>
      </c>
      <c r="N801" t="s">
        <v>8278</v>
      </c>
      <c r="O801" s="5">
        <f t="shared" si="108"/>
        <v>4.753521126760563</v>
      </c>
      <c r="P801" s="7">
        <f t="shared" si="109"/>
        <v>189.33333333333334</v>
      </c>
      <c r="Q801" t="str">
        <f t="shared" si="110"/>
        <v>music</v>
      </c>
      <c r="R801" t="str">
        <f t="shared" si="111"/>
        <v>jazz</v>
      </c>
      <c r="S801" s="10">
        <f t="shared" si="112"/>
        <v>41913.280011574076</v>
      </c>
      <c r="T801" s="10">
        <f t="shared" si="113"/>
        <v>41878.280011574076</v>
      </c>
      <c r="U801">
        <f t="shared" si="114"/>
        <v>2014</v>
      </c>
      <c r="V801" s="11">
        <f t="shared" si="115"/>
        <v>41913.280011574076</v>
      </c>
      <c r="W801" s="15">
        <f t="shared" si="116"/>
        <v>35</v>
      </c>
    </row>
    <row r="802" spans="1:23" ht="43.2" x14ac:dyDescent="0.3">
      <c r="A802">
        <v>923</v>
      </c>
      <c r="B802" s="3" t="s">
        <v>924</v>
      </c>
      <c r="C802" s="3" t="s">
        <v>5033</v>
      </c>
      <c r="D802">
        <v>15000</v>
      </c>
      <c r="E802">
        <v>330</v>
      </c>
      <c r="F802" t="s">
        <v>8221</v>
      </c>
      <c r="G802" t="s">
        <v>8224</v>
      </c>
      <c r="H802" t="s">
        <v>8246</v>
      </c>
      <c r="I802">
        <v>1416614523</v>
      </c>
      <c r="J802">
        <v>1414018923</v>
      </c>
      <c r="K802" t="b">
        <v>0</v>
      </c>
      <c r="L802">
        <v>6</v>
      </c>
      <c r="M802" t="b">
        <v>0</v>
      </c>
      <c r="N802" t="s">
        <v>8278</v>
      </c>
      <c r="O802" s="5">
        <f t="shared" si="108"/>
        <v>45.454545454545453</v>
      </c>
      <c r="P802" s="7">
        <f t="shared" si="109"/>
        <v>55</v>
      </c>
      <c r="Q802" t="str">
        <f t="shared" si="110"/>
        <v>music</v>
      </c>
      <c r="R802" t="str">
        <f t="shared" si="111"/>
        <v>jazz</v>
      </c>
      <c r="S802" s="10">
        <f t="shared" si="112"/>
        <v>41964.751423611116</v>
      </c>
      <c r="T802" s="10">
        <f t="shared" si="113"/>
        <v>41934.709756944445</v>
      </c>
      <c r="U802">
        <f t="shared" si="114"/>
        <v>2014</v>
      </c>
      <c r="V802" s="11">
        <f t="shared" si="115"/>
        <v>41964.751423611116</v>
      </c>
      <c r="W802" s="15">
        <f t="shared" si="116"/>
        <v>30.041666666671517</v>
      </c>
    </row>
    <row r="803" spans="1:23" ht="43.2" x14ac:dyDescent="0.3">
      <c r="A803">
        <v>924</v>
      </c>
      <c r="B803" s="3" t="s">
        <v>925</v>
      </c>
      <c r="C803" s="3" t="s">
        <v>5034</v>
      </c>
      <c r="D803">
        <v>3000</v>
      </c>
      <c r="E803">
        <v>327</v>
      </c>
      <c r="F803" t="s">
        <v>8221</v>
      </c>
      <c r="G803" t="s">
        <v>8224</v>
      </c>
      <c r="H803" t="s">
        <v>8246</v>
      </c>
      <c r="I803">
        <v>1360795069</v>
      </c>
      <c r="J803">
        <v>1358203069</v>
      </c>
      <c r="K803" t="b">
        <v>0</v>
      </c>
      <c r="L803">
        <v>15</v>
      </c>
      <c r="M803" t="b">
        <v>0</v>
      </c>
      <c r="N803" t="s">
        <v>8278</v>
      </c>
      <c r="O803" s="5">
        <f t="shared" si="108"/>
        <v>9.1743119266055047</v>
      </c>
      <c r="P803" s="7">
        <f t="shared" si="109"/>
        <v>21.8</v>
      </c>
      <c r="Q803" t="str">
        <f t="shared" si="110"/>
        <v>music</v>
      </c>
      <c r="R803" t="str">
        <f t="shared" si="111"/>
        <v>jazz</v>
      </c>
      <c r="S803" s="10">
        <f t="shared" si="112"/>
        <v>41318.692928240744</v>
      </c>
      <c r="T803" s="10">
        <f t="shared" si="113"/>
        <v>41288.692928240744</v>
      </c>
      <c r="U803">
        <f t="shared" si="114"/>
        <v>2013</v>
      </c>
      <c r="V803" s="11">
        <f t="shared" si="115"/>
        <v>41318.692928240744</v>
      </c>
      <c r="W803" s="15">
        <f t="shared" si="116"/>
        <v>30</v>
      </c>
    </row>
    <row r="804" spans="1:23" ht="43.2" x14ac:dyDescent="0.3">
      <c r="A804">
        <v>925</v>
      </c>
      <c r="B804" s="3" t="s">
        <v>926</v>
      </c>
      <c r="C804" s="3" t="s">
        <v>5035</v>
      </c>
      <c r="D804">
        <v>6000</v>
      </c>
      <c r="E804">
        <v>160</v>
      </c>
      <c r="F804" t="s">
        <v>8221</v>
      </c>
      <c r="G804" t="s">
        <v>8224</v>
      </c>
      <c r="H804" t="s">
        <v>8246</v>
      </c>
      <c r="I804">
        <v>1385590111</v>
      </c>
      <c r="J804">
        <v>1382994511</v>
      </c>
      <c r="K804" t="b">
        <v>0</v>
      </c>
      <c r="L804">
        <v>5</v>
      </c>
      <c r="M804" t="b">
        <v>0</v>
      </c>
      <c r="N804" t="s">
        <v>8278</v>
      </c>
      <c r="O804" s="5">
        <f t="shared" si="108"/>
        <v>37.5</v>
      </c>
      <c r="P804" s="7">
        <f t="shared" si="109"/>
        <v>32</v>
      </c>
      <c r="Q804" t="str">
        <f t="shared" si="110"/>
        <v>music</v>
      </c>
      <c r="R804" t="str">
        <f t="shared" si="111"/>
        <v>jazz</v>
      </c>
      <c r="S804" s="10">
        <f t="shared" si="112"/>
        <v>41605.672581018516</v>
      </c>
      <c r="T804" s="10">
        <f t="shared" si="113"/>
        <v>41575.630914351852</v>
      </c>
      <c r="U804">
        <f t="shared" si="114"/>
        <v>2013</v>
      </c>
      <c r="V804" s="11">
        <f t="shared" si="115"/>
        <v>41605.672581018516</v>
      </c>
      <c r="W804" s="15">
        <f t="shared" si="116"/>
        <v>30.041666666664241</v>
      </c>
    </row>
    <row r="805" spans="1:23" ht="57.6" x14ac:dyDescent="0.3">
      <c r="A805">
        <v>926</v>
      </c>
      <c r="B805" s="3" t="s">
        <v>927</v>
      </c>
      <c r="C805" s="3" t="s">
        <v>5036</v>
      </c>
      <c r="D805">
        <v>7000</v>
      </c>
      <c r="E805">
        <v>0</v>
      </c>
      <c r="F805" t="s">
        <v>8221</v>
      </c>
      <c r="G805" t="s">
        <v>8224</v>
      </c>
      <c r="H805" t="s">
        <v>8246</v>
      </c>
      <c r="I805">
        <v>1278628800</v>
      </c>
      <c r="J805">
        <v>1276043330</v>
      </c>
      <c r="K805" t="b">
        <v>0</v>
      </c>
      <c r="L805">
        <v>0</v>
      </c>
      <c r="M805" t="b">
        <v>0</v>
      </c>
      <c r="N805" t="s">
        <v>8278</v>
      </c>
      <c r="O805" s="5" t="e">
        <f t="shared" si="108"/>
        <v>#DIV/0!</v>
      </c>
      <c r="P805" s="7" t="e">
        <f t="shared" si="109"/>
        <v>#DIV/0!</v>
      </c>
      <c r="Q805" t="str">
        <f t="shared" si="110"/>
        <v>music</v>
      </c>
      <c r="R805" t="str">
        <f t="shared" si="111"/>
        <v>jazz</v>
      </c>
      <c r="S805" s="10">
        <f t="shared" si="112"/>
        <v>40367.694444444445</v>
      </c>
      <c r="T805" s="10">
        <f t="shared" si="113"/>
        <v>40337.77002314815</v>
      </c>
      <c r="U805">
        <f t="shared" si="114"/>
        <v>2010</v>
      </c>
      <c r="V805" s="11">
        <f t="shared" si="115"/>
        <v>40367.694444444445</v>
      </c>
      <c r="W805" s="15">
        <f t="shared" si="116"/>
        <v>29.924421296294895</v>
      </c>
    </row>
    <row r="806" spans="1:23" ht="28.8" x14ac:dyDescent="0.3">
      <c r="A806">
        <v>927</v>
      </c>
      <c r="B806" s="3" t="s">
        <v>928</v>
      </c>
      <c r="C806" s="3" t="s">
        <v>5037</v>
      </c>
      <c r="D806">
        <v>20000</v>
      </c>
      <c r="E806">
        <v>0</v>
      </c>
      <c r="F806" t="s">
        <v>8221</v>
      </c>
      <c r="G806" t="s">
        <v>8224</v>
      </c>
      <c r="H806" t="s">
        <v>8246</v>
      </c>
      <c r="I806">
        <v>1337024695</v>
      </c>
      <c r="J806">
        <v>1334432695</v>
      </c>
      <c r="K806" t="b">
        <v>0</v>
      </c>
      <c r="L806">
        <v>0</v>
      </c>
      <c r="M806" t="b">
        <v>0</v>
      </c>
      <c r="N806" t="s">
        <v>8278</v>
      </c>
      <c r="O806" s="5" t="e">
        <f t="shared" si="108"/>
        <v>#DIV/0!</v>
      </c>
      <c r="P806" s="7" t="e">
        <f t="shared" si="109"/>
        <v>#DIV/0!</v>
      </c>
      <c r="Q806" t="str">
        <f t="shared" si="110"/>
        <v>music</v>
      </c>
      <c r="R806" t="str">
        <f t="shared" si="111"/>
        <v>jazz</v>
      </c>
      <c r="S806" s="10">
        <f t="shared" si="112"/>
        <v>41043.572858796295</v>
      </c>
      <c r="T806" s="10">
        <f t="shared" si="113"/>
        <v>41013.572858796295</v>
      </c>
      <c r="U806">
        <f t="shared" si="114"/>
        <v>2012</v>
      </c>
      <c r="V806" s="11">
        <f t="shared" si="115"/>
        <v>41043.572858796295</v>
      </c>
      <c r="W806" s="15">
        <f t="shared" si="116"/>
        <v>30</v>
      </c>
    </row>
    <row r="807" spans="1:23" ht="43.2" x14ac:dyDescent="0.3">
      <c r="A807">
        <v>928</v>
      </c>
      <c r="B807" s="3" t="s">
        <v>929</v>
      </c>
      <c r="C807" s="3" t="s">
        <v>5038</v>
      </c>
      <c r="D807">
        <v>14500</v>
      </c>
      <c r="E807">
        <v>1575</v>
      </c>
      <c r="F807" t="s">
        <v>8221</v>
      </c>
      <c r="G807" t="s">
        <v>8224</v>
      </c>
      <c r="H807" t="s">
        <v>8246</v>
      </c>
      <c r="I807">
        <v>1353196800</v>
      </c>
      <c r="J807">
        <v>1348864913</v>
      </c>
      <c r="K807" t="b">
        <v>0</v>
      </c>
      <c r="L807">
        <v>28</v>
      </c>
      <c r="M807" t="b">
        <v>0</v>
      </c>
      <c r="N807" t="s">
        <v>8278</v>
      </c>
      <c r="O807" s="5">
        <f t="shared" si="108"/>
        <v>9.2063492063492056</v>
      </c>
      <c r="P807" s="7">
        <f t="shared" si="109"/>
        <v>56.25</v>
      </c>
      <c r="Q807" t="str">
        <f t="shared" si="110"/>
        <v>music</v>
      </c>
      <c r="R807" t="str">
        <f t="shared" si="111"/>
        <v>jazz</v>
      </c>
      <c r="S807" s="10">
        <f t="shared" si="112"/>
        <v>41230.75</v>
      </c>
      <c r="T807" s="10">
        <f t="shared" si="113"/>
        <v>41180.61241898148</v>
      </c>
      <c r="U807">
        <f t="shared" si="114"/>
        <v>2012</v>
      </c>
      <c r="V807" s="11">
        <f t="shared" si="115"/>
        <v>41230.75</v>
      </c>
      <c r="W807" s="15">
        <f t="shared" si="116"/>
        <v>50.137581018519995</v>
      </c>
    </row>
    <row r="808" spans="1:23" ht="43.2" x14ac:dyDescent="0.3">
      <c r="A808">
        <v>929</v>
      </c>
      <c r="B808" s="3" t="s">
        <v>930</v>
      </c>
      <c r="C808" s="3" t="s">
        <v>5039</v>
      </c>
      <c r="D808">
        <v>500</v>
      </c>
      <c r="E808">
        <v>0</v>
      </c>
      <c r="F808" t="s">
        <v>8221</v>
      </c>
      <c r="G808" t="s">
        <v>8224</v>
      </c>
      <c r="H808" t="s">
        <v>8246</v>
      </c>
      <c r="I808">
        <v>1333946569</v>
      </c>
      <c r="J808">
        <v>1331358169</v>
      </c>
      <c r="K808" t="b">
        <v>0</v>
      </c>
      <c r="L808">
        <v>0</v>
      </c>
      <c r="M808" t="b">
        <v>0</v>
      </c>
      <c r="N808" t="s">
        <v>8278</v>
      </c>
      <c r="O808" s="5" t="e">
        <f t="shared" si="108"/>
        <v>#DIV/0!</v>
      </c>
      <c r="P808" s="7" t="e">
        <f t="shared" si="109"/>
        <v>#DIV/0!</v>
      </c>
      <c r="Q808" t="str">
        <f t="shared" si="110"/>
        <v>music</v>
      </c>
      <c r="R808" t="str">
        <f t="shared" si="111"/>
        <v>jazz</v>
      </c>
      <c r="S808" s="10">
        <f t="shared" si="112"/>
        <v>41007.946400462963</v>
      </c>
      <c r="T808" s="10">
        <f t="shared" si="113"/>
        <v>40977.988067129627</v>
      </c>
      <c r="U808">
        <f t="shared" si="114"/>
        <v>2012</v>
      </c>
      <c r="V808" s="11">
        <f t="shared" si="115"/>
        <v>41007.946400462963</v>
      </c>
      <c r="W808" s="15">
        <f t="shared" si="116"/>
        <v>29.958333333335759</v>
      </c>
    </row>
    <row r="809" spans="1:23" ht="57.6" x14ac:dyDescent="0.3">
      <c r="A809">
        <v>930</v>
      </c>
      <c r="B809" s="3" t="s">
        <v>931</v>
      </c>
      <c r="C809" s="3" t="s">
        <v>5040</v>
      </c>
      <c r="D809">
        <v>900</v>
      </c>
      <c r="E809">
        <v>345</v>
      </c>
      <c r="F809" t="s">
        <v>8221</v>
      </c>
      <c r="G809" t="s">
        <v>8224</v>
      </c>
      <c r="H809" t="s">
        <v>8246</v>
      </c>
      <c r="I809">
        <v>1277501520</v>
      </c>
      <c r="J809">
        <v>1273874306</v>
      </c>
      <c r="K809" t="b">
        <v>0</v>
      </c>
      <c r="L809">
        <v>5</v>
      </c>
      <c r="M809" t="b">
        <v>0</v>
      </c>
      <c r="N809" t="s">
        <v>8278</v>
      </c>
      <c r="O809" s="5">
        <f t="shared" si="108"/>
        <v>2.6086956521739131</v>
      </c>
      <c r="P809" s="7">
        <f t="shared" si="109"/>
        <v>69</v>
      </c>
      <c r="Q809" t="str">
        <f t="shared" si="110"/>
        <v>music</v>
      </c>
      <c r="R809" t="str">
        <f t="shared" si="111"/>
        <v>jazz</v>
      </c>
      <c r="S809" s="10">
        <f t="shared" si="112"/>
        <v>40354.647222222222</v>
      </c>
      <c r="T809" s="10">
        <f t="shared" si="113"/>
        <v>40312.665578703702</v>
      </c>
      <c r="U809">
        <f t="shared" si="114"/>
        <v>2010</v>
      </c>
      <c r="V809" s="11">
        <f t="shared" si="115"/>
        <v>40354.647222222222</v>
      </c>
      <c r="W809" s="15">
        <f t="shared" si="116"/>
        <v>41.981643518520286</v>
      </c>
    </row>
    <row r="810" spans="1:23" ht="43.2" x14ac:dyDescent="0.3">
      <c r="A810">
        <v>931</v>
      </c>
      <c r="B810" s="3" t="s">
        <v>932</v>
      </c>
      <c r="C810" s="3" t="s">
        <v>5041</v>
      </c>
      <c r="D810">
        <v>2000</v>
      </c>
      <c r="E810">
        <v>131</v>
      </c>
      <c r="F810" t="s">
        <v>8221</v>
      </c>
      <c r="G810" t="s">
        <v>8225</v>
      </c>
      <c r="H810" t="s">
        <v>8247</v>
      </c>
      <c r="I810">
        <v>1395007200</v>
      </c>
      <c r="J810">
        <v>1392021502</v>
      </c>
      <c r="K810" t="b">
        <v>0</v>
      </c>
      <c r="L810">
        <v>7</v>
      </c>
      <c r="M810" t="b">
        <v>0</v>
      </c>
      <c r="N810" t="s">
        <v>8278</v>
      </c>
      <c r="O810" s="5">
        <f t="shared" si="108"/>
        <v>15.267175572519085</v>
      </c>
      <c r="P810" s="7">
        <f t="shared" si="109"/>
        <v>18.714285714285715</v>
      </c>
      <c r="Q810" t="str">
        <f t="shared" si="110"/>
        <v>music</v>
      </c>
      <c r="R810" t="str">
        <f t="shared" si="111"/>
        <v>jazz</v>
      </c>
      <c r="S810" s="10">
        <f t="shared" si="112"/>
        <v>41714.666666666664</v>
      </c>
      <c r="T810" s="10">
        <f t="shared" si="113"/>
        <v>41680.109976851854</v>
      </c>
      <c r="U810">
        <f t="shared" si="114"/>
        <v>2014</v>
      </c>
      <c r="V810" s="11">
        <f t="shared" si="115"/>
        <v>41714.666666666664</v>
      </c>
      <c r="W810" s="15">
        <f t="shared" si="116"/>
        <v>34.556689814809943</v>
      </c>
    </row>
    <row r="811" spans="1:23" ht="28.8" x14ac:dyDescent="0.3">
      <c r="A811">
        <v>932</v>
      </c>
      <c r="B811" s="3" t="s">
        <v>933</v>
      </c>
      <c r="C811" s="3" t="s">
        <v>5042</v>
      </c>
      <c r="D811">
        <v>9500</v>
      </c>
      <c r="E811">
        <v>1381</v>
      </c>
      <c r="F811" t="s">
        <v>8221</v>
      </c>
      <c r="G811" t="s">
        <v>8224</v>
      </c>
      <c r="H811" t="s">
        <v>8246</v>
      </c>
      <c r="I811">
        <v>1363990545</v>
      </c>
      <c r="J811">
        <v>1360106145</v>
      </c>
      <c r="K811" t="b">
        <v>0</v>
      </c>
      <c r="L811">
        <v>30</v>
      </c>
      <c r="M811" t="b">
        <v>0</v>
      </c>
      <c r="N811" t="s">
        <v>8278</v>
      </c>
      <c r="O811" s="5">
        <f t="shared" si="108"/>
        <v>6.8790731354091239</v>
      </c>
      <c r="P811" s="7">
        <f t="shared" si="109"/>
        <v>46.033333333333331</v>
      </c>
      <c r="Q811" t="str">
        <f t="shared" si="110"/>
        <v>music</v>
      </c>
      <c r="R811" t="str">
        <f t="shared" si="111"/>
        <v>jazz</v>
      </c>
      <c r="S811" s="10">
        <f t="shared" si="112"/>
        <v>41355.677604166667</v>
      </c>
      <c r="T811" s="10">
        <f t="shared" si="113"/>
        <v>41310.719270833331</v>
      </c>
      <c r="U811">
        <f t="shared" si="114"/>
        <v>2013</v>
      </c>
      <c r="V811" s="11">
        <f t="shared" si="115"/>
        <v>41355.677604166667</v>
      </c>
      <c r="W811" s="15">
        <f t="shared" si="116"/>
        <v>44.958333333335759</v>
      </c>
    </row>
    <row r="812" spans="1:23" ht="43.2" x14ac:dyDescent="0.3">
      <c r="A812">
        <v>933</v>
      </c>
      <c r="B812" s="3" t="s">
        <v>934</v>
      </c>
      <c r="C812" s="3" t="s">
        <v>5043</v>
      </c>
      <c r="D812">
        <v>2000</v>
      </c>
      <c r="E812">
        <v>120</v>
      </c>
      <c r="F812" t="s">
        <v>8221</v>
      </c>
      <c r="G812" t="s">
        <v>8224</v>
      </c>
      <c r="H812" t="s">
        <v>8246</v>
      </c>
      <c r="I812">
        <v>1399867409</v>
      </c>
      <c r="J812">
        <v>1394683409</v>
      </c>
      <c r="K812" t="b">
        <v>0</v>
      </c>
      <c r="L812">
        <v>2</v>
      </c>
      <c r="M812" t="b">
        <v>0</v>
      </c>
      <c r="N812" t="s">
        <v>8278</v>
      </c>
      <c r="O812" s="5">
        <f t="shared" si="108"/>
        <v>16.666666666666668</v>
      </c>
      <c r="P812" s="7">
        <f t="shared" si="109"/>
        <v>60</v>
      </c>
      <c r="Q812" t="str">
        <f t="shared" si="110"/>
        <v>music</v>
      </c>
      <c r="R812" t="str">
        <f t="shared" si="111"/>
        <v>jazz</v>
      </c>
      <c r="S812" s="10">
        <f t="shared" si="112"/>
        <v>41770.919085648151</v>
      </c>
      <c r="T812" s="10">
        <f t="shared" si="113"/>
        <v>41710.919085648151</v>
      </c>
      <c r="U812">
        <f t="shared" si="114"/>
        <v>2014</v>
      </c>
      <c r="V812" s="11">
        <f t="shared" si="115"/>
        <v>41770.919085648151</v>
      </c>
      <c r="W812" s="15">
        <f t="shared" si="116"/>
        <v>60</v>
      </c>
    </row>
    <row r="813" spans="1:23" ht="43.2" x14ac:dyDescent="0.3">
      <c r="A813">
        <v>934</v>
      </c>
      <c r="B813" s="3" t="s">
        <v>935</v>
      </c>
      <c r="C813" s="3" t="s">
        <v>5044</v>
      </c>
      <c r="D813">
        <v>5000</v>
      </c>
      <c r="E813">
        <v>1520</v>
      </c>
      <c r="F813" t="s">
        <v>8221</v>
      </c>
      <c r="G813" t="s">
        <v>8229</v>
      </c>
      <c r="H813" t="s">
        <v>8251</v>
      </c>
      <c r="I813">
        <v>1399183200</v>
      </c>
      <c r="J813">
        <v>1396633284</v>
      </c>
      <c r="K813" t="b">
        <v>0</v>
      </c>
      <c r="L813">
        <v>30</v>
      </c>
      <c r="M813" t="b">
        <v>0</v>
      </c>
      <c r="N813" t="s">
        <v>8278</v>
      </c>
      <c r="O813" s="5">
        <f t="shared" si="108"/>
        <v>3.2894736842105261</v>
      </c>
      <c r="P813" s="7">
        <f t="shared" si="109"/>
        <v>50.666666666666664</v>
      </c>
      <c r="Q813" t="str">
        <f t="shared" si="110"/>
        <v>music</v>
      </c>
      <c r="R813" t="str">
        <f t="shared" si="111"/>
        <v>jazz</v>
      </c>
      <c r="S813" s="10">
        <f t="shared" si="112"/>
        <v>41763</v>
      </c>
      <c r="T813" s="10">
        <f t="shared" si="113"/>
        <v>41733.487083333333</v>
      </c>
      <c r="U813">
        <f t="shared" si="114"/>
        <v>2014</v>
      </c>
      <c r="V813" s="11">
        <f t="shared" si="115"/>
        <v>41763</v>
      </c>
      <c r="W813" s="15">
        <f t="shared" si="116"/>
        <v>29.51291666666657</v>
      </c>
    </row>
    <row r="814" spans="1:23" ht="43.2" x14ac:dyDescent="0.3">
      <c r="A814">
        <v>935</v>
      </c>
      <c r="B814" s="3" t="s">
        <v>936</v>
      </c>
      <c r="C814" s="3" t="s">
        <v>5045</v>
      </c>
      <c r="D814">
        <v>3500</v>
      </c>
      <c r="E814">
        <v>50</v>
      </c>
      <c r="F814" t="s">
        <v>8221</v>
      </c>
      <c r="G814" t="s">
        <v>8224</v>
      </c>
      <c r="H814" t="s">
        <v>8246</v>
      </c>
      <c r="I814">
        <v>1454054429</v>
      </c>
      <c r="J814">
        <v>1451462429</v>
      </c>
      <c r="K814" t="b">
        <v>0</v>
      </c>
      <c r="L814">
        <v>2</v>
      </c>
      <c r="M814" t="b">
        <v>0</v>
      </c>
      <c r="N814" t="s">
        <v>8278</v>
      </c>
      <c r="O814" s="5">
        <f t="shared" si="108"/>
        <v>70</v>
      </c>
      <c r="P814" s="7">
        <f t="shared" si="109"/>
        <v>25</v>
      </c>
      <c r="Q814" t="str">
        <f t="shared" si="110"/>
        <v>music</v>
      </c>
      <c r="R814" t="str">
        <f t="shared" si="111"/>
        <v>jazz</v>
      </c>
      <c r="S814" s="10">
        <f t="shared" si="112"/>
        <v>42398.083668981482</v>
      </c>
      <c r="T814" s="10">
        <f t="shared" si="113"/>
        <v>42368.083668981482</v>
      </c>
      <c r="U814">
        <f t="shared" si="114"/>
        <v>2016</v>
      </c>
      <c r="V814" s="11">
        <f t="shared" si="115"/>
        <v>42398.083668981482</v>
      </c>
      <c r="W814" s="15">
        <f t="shared" si="116"/>
        <v>30</v>
      </c>
    </row>
    <row r="815" spans="1:23" ht="43.2" x14ac:dyDescent="0.3">
      <c r="A815">
        <v>936</v>
      </c>
      <c r="B815" s="3" t="s">
        <v>937</v>
      </c>
      <c r="C815" s="3" t="s">
        <v>5046</v>
      </c>
      <c r="D815">
        <v>1400</v>
      </c>
      <c r="E815">
        <v>0</v>
      </c>
      <c r="F815" t="s">
        <v>8221</v>
      </c>
      <c r="G815" t="s">
        <v>8224</v>
      </c>
      <c r="H815" t="s">
        <v>8246</v>
      </c>
      <c r="I815">
        <v>1326916800</v>
      </c>
      <c r="J815">
        <v>1323131689</v>
      </c>
      <c r="K815" t="b">
        <v>0</v>
      </c>
      <c r="L815">
        <v>0</v>
      </c>
      <c r="M815" t="b">
        <v>0</v>
      </c>
      <c r="N815" t="s">
        <v>8278</v>
      </c>
      <c r="O815" s="5" t="e">
        <f t="shared" si="108"/>
        <v>#DIV/0!</v>
      </c>
      <c r="P815" s="7" t="e">
        <f t="shared" si="109"/>
        <v>#DIV/0!</v>
      </c>
      <c r="Q815" t="str">
        <f t="shared" si="110"/>
        <v>music</v>
      </c>
      <c r="R815" t="str">
        <f t="shared" si="111"/>
        <v>jazz</v>
      </c>
      <c r="S815" s="10">
        <f t="shared" si="112"/>
        <v>40926.583333333336</v>
      </c>
      <c r="T815" s="10">
        <f t="shared" si="113"/>
        <v>40882.774178240739</v>
      </c>
      <c r="U815">
        <f t="shared" si="114"/>
        <v>2012</v>
      </c>
      <c r="V815" s="11">
        <f t="shared" si="115"/>
        <v>40926.583333333336</v>
      </c>
      <c r="W815" s="15">
        <f t="shared" si="116"/>
        <v>43.809155092596484</v>
      </c>
    </row>
    <row r="816" spans="1:23" ht="43.2" x14ac:dyDescent="0.3">
      <c r="A816">
        <v>937</v>
      </c>
      <c r="B816" s="3" t="s">
        <v>938</v>
      </c>
      <c r="C816" s="3" t="s">
        <v>5047</v>
      </c>
      <c r="D816">
        <v>3500</v>
      </c>
      <c r="E816">
        <v>40</v>
      </c>
      <c r="F816" t="s">
        <v>8221</v>
      </c>
      <c r="G816" t="s">
        <v>8224</v>
      </c>
      <c r="H816" t="s">
        <v>8246</v>
      </c>
      <c r="I816">
        <v>1383509357</v>
      </c>
      <c r="J816">
        <v>1380913757</v>
      </c>
      <c r="K816" t="b">
        <v>0</v>
      </c>
      <c r="L816">
        <v>2</v>
      </c>
      <c r="M816" t="b">
        <v>0</v>
      </c>
      <c r="N816" t="s">
        <v>8278</v>
      </c>
      <c r="O816" s="5">
        <f t="shared" si="108"/>
        <v>87.5</v>
      </c>
      <c r="P816" s="7">
        <f t="shared" si="109"/>
        <v>20</v>
      </c>
      <c r="Q816" t="str">
        <f t="shared" si="110"/>
        <v>music</v>
      </c>
      <c r="R816" t="str">
        <f t="shared" si="111"/>
        <v>jazz</v>
      </c>
      <c r="S816" s="10">
        <f t="shared" si="112"/>
        <v>41581.589780092596</v>
      </c>
      <c r="T816" s="10">
        <f t="shared" si="113"/>
        <v>41551.548113425924</v>
      </c>
      <c r="U816">
        <f t="shared" si="114"/>
        <v>2013</v>
      </c>
      <c r="V816" s="11">
        <f t="shared" si="115"/>
        <v>41581.589780092596</v>
      </c>
      <c r="W816" s="15">
        <f t="shared" si="116"/>
        <v>30.041666666671517</v>
      </c>
    </row>
    <row r="817" spans="1:23" ht="43.2" x14ac:dyDescent="0.3">
      <c r="A817">
        <v>938</v>
      </c>
      <c r="B817" s="3" t="s">
        <v>939</v>
      </c>
      <c r="C817" s="3" t="s">
        <v>5048</v>
      </c>
      <c r="D817">
        <v>7000</v>
      </c>
      <c r="E817">
        <v>25</v>
      </c>
      <c r="F817" t="s">
        <v>8221</v>
      </c>
      <c r="G817" t="s">
        <v>8224</v>
      </c>
      <c r="H817" t="s">
        <v>8246</v>
      </c>
      <c r="I817">
        <v>1346585448</v>
      </c>
      <c r="J817">
        <v>1343993448</v>
      </c>
      <c r="K817" t="b">
        <v>0</v>
      </c>
      <c r="L817">
        <v>1</v>
      </c>
      <c r="M817" t="b">
        <v>0</v>
      </c>
      <c r="N817" t="s">
        <v>8278</v>
      </c>
      <c r="O817" s="5">
        <f t="shared" si="108"/>
        <v>280</v>
      </c>
      <c r="P817" s="7">
        <f t="shared" si="109"/>
        <v>25</v>
      </c>
      <c r="Q817" t="str">
        <f t="shared" si="110"/>
        <v>music</v>
      </c>
      <c r="R817" t="str">
        <f t="shared" si="111"/>
        <v>jazz</v>
      </c>
      <c r="S817" s="10">
        <f t="shared" si="112"/>
        <v>41154.229722222226</v>
      </c>
      <c r="T817" s="10">
        <f t="shared" si="113"/>
        <v>41124.229722222226</v>
      </c>
      <c r="U817">
        <f t="shared" si="114"/>
        <v>2012</v>
      </c>
      <c r="V817" s="11">
        <f t="shared" si="115"/>
        <v>41154.229722222226</v>
      </c>
      <c r="W817" s="15">
        <f t="shared" si="116"/>
        <v>30</v>
      </c>
    </row>
    <row r="818" spans="1:23" ht="43.2" x14ac:dyDescent="0.3">
      <c r="A818">
        <v>939</v>
      </c>
      <c r="B818" s="3" t="s">
        <v>940</v>
      </c>
      <c r="C818" s="3" t="s">
        <v>5049</v>
      </c>
      <c r="D818">
        <v>2750</v>
      </c>
      <c r="E818">
        <v>40</v>
      </c>
      <c r="F818" t="s">
        <v>8221</v>
      </c>
      <c r="G818" t="s">
        <v>8224</v>
      </c>
      <c r="H818" t="s">
        <v>8246</v>
      </c>
      <c r="I818">
        <v>1372622280</v>
      </c>
      <c r="J818">
        <v>1369246738</v>
      </c>
      <c r="K818" t="b">
        <v>0</v>
      </c>
      <c r="L818">
        <v>2</v>
      </c>
      <c r="M818" t="b">
        <v>0</v>
      </c>
      <c r="N818" t="s">
        <v>8278</v>
      </c>
      <c r="O818" s="5">
        <f t="shared" si="108"/>
        <v>68.75</v>
      </c>
      <c r="P818" s="7">
        <f t="shared" si="109"/>
        <v>20</v>
      </c>
      <c r="Q818" t="str">
        <f t="shared" si="110"/>
        <v>music</v>
      </c>
      <c r="R818" t="str">
        <f t="shared" si="111"/>
        <v>jazz</v>
      </c>
      <c r="S818" s="10">
        <f t="shared" si="112"/>
        <v>41455.581944444442</v>
      </c>
      <c r="T818" s="10">
        <f t="shared" si="113"/>
        <v>41416.513171296298</v>
      </c>
      <c r="U818">
        <f t="shared" si="114"/>
        <v>2013</v>
      </c>
      <c r="V818" s="11">
        <f t="shared" si="115"/>
        <v>41455.581944444442</v>
      </c>
      <c r="W818" s="15">
        <f t="shared" si="116"/>
        <v>39.068773148144828</v>
      </c>
    </row>
    <row r="819" spans="1:23" ht="43.2" x14ac:dyDescent="0.3">
      <c r="A819">
        <v>940</v>
      </c>
      <c r="B819" s="3" t="s">
        <v>941</v>
      </c>
      <c r="C819" s="3" t="s">
        <v>5050</v>
      </c>
      <c r="D819">
        <v>9000</v>
      </c>
      <c r="E819">
        <v>1544</v>
      </c>
      <c r="F819" t="s">
        <v>8221</v>
      </c>
      <c r="G819" t="s">
        <v>8224</v>
      </c>
      <c r="H819" t="s">
        <v>8246</v>
      </c>
      <c r="I819">
        <v>1439251926</v>
      </c>
      <c r="J819">
        <v>1435363926</v>
      </c>
      <c r="K819" t="b">
        <v>0</v>
      </c>
      <c r="L819">
        <v>14</v>
      </c>
      <c r="M819" t="b">
        <v>0</v>
      </c>
      <c r="N819" t="s">
        <v>8273</v>
      </c>
      <c r="O819" s="5">
        <f t="shared" si="108"/>
        <v>5.8290155440414511</v>
      </c>
      <c r="P819" s="7">
        <f t="shared" si="109"/>
        <v>110.28571428571429</v>
      </c>
      <c r="Q819" t="str">
        <f t="shared" si="110"/>
        <v>technology</v>
      </c>
      <c r="R819" t="str">
        <f t="shared" si="111"/>
        <v>wearables</v>
      </c>
      <c r="S819" s="10">
        <f t="shared" si="112"/>
        <v>42226.758402777778</v>
      </c>
      <c r="T819" s="10">
        <f t="shared" si="113"/>
        <v>42181.758402777778</v>
      </c>
      <c r="U819">
        <f t="shared" si="114"/>
        <v>2015</v>
      </c>
      <c r="V819" s="11">
        <f t="shared" si="115"/>
        <v>42226.758402777778</v>
      </c>
      <c r="W819" s="15">
        <f t="shared" si="116"/>
        <v>45</v>
      </c>
    </row>
    <row r="820" spans="1:23" ht="57.6" x14ac:dyDescent="0.3">
      <c r="A820">
        <v>941</v>
      </c>
      <c r="B820" s="3" t="s">
        <v>942</v>
      </c>
      <c r="C820" s="3" t="s">
        <v>5051</v>
      </c>
      <c r="D820">
        <v>50000</v>
      </c>
      <c r="E820">
        <v>1161</v>
      </c>
      <c r="F820" t="s">
        <v>8221</v>
      </c>
      <c r="G820" t="s">
        <v>8224</v>
      </c>
      <c r="H820" t="s">
        <v>8246</v>
      </c>
      <c r="I820">
        <v>1486693145</v>
      </c>
      <c r="J820">
        <v>1484101145</v>
      </c>
      <c r="K820" t="b">
        <v>0</v>
      </c>
      <c r="L820">
        <v>31</v>
      </c>
      <c r="M820" t="b">
        <v>0</v>
      </c>
      <c r="N820" t="s">
        <v>8273</v>
      </c>
      <c r="O820" s="5">
        <f t="shared" si="108"/>
        <v>43.066322136089575</v>
      </c>
      <c r="P820" s="7">
        <f t="shared" si="109"/>
        <v>37.451612903225808</v>
      </c>
      <c r="Q820" t="str">
        <f t="shared" si="110"/>
        <v>technology</v>
      </c>
      <c r="R820" t="str">
        <f t="shared" si="111"/>
        <v>wearables</v>
      </c>
      <c r="S820" s="10">
        <f t="shared" si="112"/>
        <v>42775.846585648149</v>
      </c>
      <c r="T820" s="10">
        <f t="shared" si="113"/>
        <v>42745.846585648149</v>
      </c>
      <c r="U820">
        <f t="shared" si="114"/>
        <v>2017</v>
      </c>
      <c r="V820" s="11">
        <f t="shared" si="115"/>
        <v>42775.846585648149</v>
      </c>
      <c r="W820" s="15">
        <f t="shared" si="116"/>
        <v>30</v>
      </c>
    </row>
    <row r="821" spans="1:23" ht="57.6" x14ac:dyDescent="0.3">
      <c r="A821">
        <v>942</v>
      </c>
      <c r="B821" s="3" t="s">
        <v>943</v>
      </c>
      <c r="C821" s="3" t="s">
        <v>5052</v>
      </c>
      <c r="D821">
        <v>7500</v>
      </c>
      <c r="E821">
        <v>668</v>
      </c>
      <c r="F821" t="s">
        <v>8221</v>
      </c>
      <c r="G821" t="s">
        <v>8224</v>
      </c>
      <c r="H821" t="s">
        <v>8246</v>
      </c>
      <c r="I821">
        <v>1455826460</v>
      </c>
      <c r="J821">
        <v>1452716060</v>
      </c>
      <c r="K821" t="b">
        <v>0</v>
      </c>
      <c r="L821">
        <v>16</v>
      </c>
      <c r="M821" t="b">
        <v>0</v>
      </c>
      <c r="N821" t="s">
        <v>8273</v>
      </c>
      <c r="O821" s="5">
        <f t="shared" si="108"/>
        <v>11.22754491017964</v>
      </c>
      <c r="P821" s="7">
        <f t="shared" si="109"/>
        <v>41.75</v>
      </c>
      <c r="Q821" t="str">
        <f t="shared" si="110"/>
        <v>technology</v>
      </c>
      <c r="R821" t="str">
        <f t="shared" si="111"/>
        <v>wearables</v>
      </c>
      <c r="S821" s="10">
        <f t="shared" si="112"/>
        <v>42418.593287037031</v>
      </c>
      <c r="T821" s="10">
        <f t="shared" si="113"/>
        <v>42382.593287037031</v>
      </c>
      <c r="U821">
        <f t="shared" si="114"/>
        <v>2016</v>
      </c>
      <c r="V821" s="11">
        <f t="shared" si="115"/>
        <v>42418.593287037031</v>
      </c>
      <c r="W821" s="15">
        <f t="shared" si="116"/>
        <v>36</v>
      </c>
    </row>
    <row r="822" spans="1:23" ht="28.8" x14ac:dyDescent="0.3">
      <c r="A822">
        <v>943</v>
      </c>
      <c r="B822" s="3" t="s">
        <v>944</v>
      </c>
      <c r="C822" s="3" t="s">
        <v>5053</v>
      </c>
      <c r="D822">
        <v>3000</v>
      </c>
      <c r="E822">
        <v>289</v>
      </c>
      <c r="F822" t="s">
        <v>8221</v>
      </c>
      <c r="G822" t="s">
        <v>8224</v>
      </c>
      <c r="H822" t="s">
        <v>8246</v>
      </c>
      <c r="I822">
        <v>1480438905</v>
      </c>
      <c r="J822">
        <v>1477843305</v>
      </c>
      <c r="K822" t="b">
        <v>0</v>
      </c>
      <c r="L822">
        <v>12</v>
      </c>
      <c r="M822" t="b">
        <v>0</v>
      </c>
      <c r="N822" t="s">
        <v>8273</v>
      </c>
      <c r="O822" s="5">
        <f t="shared" si="108"/>
        <v>10.380622837370241</v>
      </c>
      <c r="P822" s="7">
        <f t="shared" si="109"/>
        <v>24.083333333333332</v>
      </c>
      <c r="Q822" t="str">
        <f t="shared" si="110"/>
        <v>technology</v>
      </c>
      <c r="R822" t="str">
        <f t="shared" si="111"/>
        <v>wearables</v>
      </c>
      <c r="S822" s="10">
        <f t="shared" si="112"/>
        <v>42703.459548611107</v>
      </c>
      <c r="T822" s="10">
        <f t="shared" si="113"/>
        <v>42673.41788194445</v>
      </c>
      <c r="U822">
        <f t="shared" si="114"/>
        <v>2016</v>
      </c>
      <c r="V822" s="11">
        <f t="shared" si="115"/>
        <v>42703.459548611107</v>
      </c>
      <c r="W822" s="15">
        <f t="shared" si="116"/>
        <v>30.041666666656965</v>
      </c>
    </row>
    <row r="823" spans="1:23" ht="43.2" x14ac:dyDescent="0.3">
      <c r="A823">
        <v>944</v>
      </c>
      <c r="B823" s="3" t="s">
        <v>945</v>
      </c>
      <c r="C823" s="3" t="s">
        <v>5054</v>
      </c>
      <c r="D823">
        <v>50000</v>
      </c>
      <c r="E823">
        <v>6663</v>
      </c>
      <c r="F823" t="s">
        <v>8221</v>
      </c>
      <c r="G823" t="s">
        <v>8224</v>
      </c>
      <c r="H823" t="s">
        <v>8246</v>
      </c>
      <c r="I823">
        <v>1460988000</v>
      </c>
      <c r="J823">
        <v>1458050450</v>
      </c>
      <c r="K823" t="b">
        <v>0</v>
      </c>
      <c r="L823">
        <v>96</v>
      </c>
      <c r="M823" t="b">
        <v>0</v>
      </c>
      <c r="N823" t="s">
        <v>8273</v>
      </c>
      <c r="O823" s="5">
        <f t="shared" si="108"/>
        <v>7.5041272699984995</v>
      </c>
      <c r="P823" s="7">
        <f t="shared" si="109"/>
        <v>69.40625</v>
      </c>
      <c r="Q823" t="str">
        <f t="shared" si="110"/>
        <v>technology</v>
      </c>
      <c r="R823" t="str">
        <f t="shared" si="111"/>
        <v>wearables</v>
      </c>
      <c r="S823" s="10">
        <f t="shared" si="112"/>
        <v>42478.333333333328</v>
      </c>
      <c r="T823" s="10">
        <f t="shared" si="113"/>
        <v>42444.333912037036</v>
      </c>
      <c r="U823">
        <f t="shared" si="114"/>
        <v>2016</v>
      </c>
      <c r="V823" s="11">
        <f t="shared" si="115"/>
        <v>42478.333333333328</v>
      </c>
      <c r="W823" s="15">
        <f t="shared" si="116"/>
        <v>33.999421296291985</v>
      </c>
    </row>
    <row r="824" spans="1:23" ht="43.2" x14ac:dyDescent="0.3">
      <c r="A824">
        <v>945</v>
      </c>
      <c r="B824" s="3" t="s">
        <v>946</v>
      </c>
      <c r="C824" s="3" t="s">
        <v>5055</v>
      </c>
      <c r="D824">
        <v>100000</v>
      </c>
      <c r="E824">
        <v>2484</v>
      </c>
      <c r="F824" t="s">
        <v>8221</v>
      </c>
      <c r="G824" t="s">
        <v>8230</v>
      </c>
      <c r="H824" t="s">
        <v>8249</v>
      </c>
      <c r="I824">
        <v>1487462340</v>
      </c>
      <c r="J824">
        <v>1482958626</v>
      </c>
      <c r="K824" t="b">
        <v>0</v>
      </c>
      <c r="L824">
        <v>16</v>
      </c>
      <c r="M824" t="b">
        <v>0</v>
      </c>
      <c r="N824" t="s">
        <v>8273</v>
      </c>
      <c r="O824" s="5">
        <f t="shared" si="108"/>
        <v>40.257648953301128</v>
      </c>
      <c r="P824" s="7">
        <f t="shared" si="109"/>
        <v>155.25</v>
      </c>
      <c r="Q824" t="str">
        <f t="shared" si="110"/>
        <v>technology</v>
      </c>
      <c r="R824" t="str">
        <f t="shared" si="111"/>
        <v>wearables</v>
      </c>
      <c r="S824" s="10">
        <f t="shared" si="112"/>
        <v>42784.749305555553</v>
      </c>
      <c r="T824" s="10">
        <f t="shared" si="113"/>
        <v>42732.622986111113</v>
      </c>
      <c r="U824">
        <f t="shared" si="114"/>
        <v>2017</v>
      </c>
      <c r="V824" s="11">
        <f t="shared" si="115"/>
        <v>42784.749305555553</v>
      </c>
      <c r="W824" s="15">
        <f t="shared" si="116"/>
        <v>52.126319444440014</v>
      </c>
    </row>
    <row r="825" spans="1:23" ht="43.2" x14ac:dyDescent="0.3">
      <c r="A825">
        <v>946</v>
      </c>
      <c r="B825" s="3" t="s">
        <v>947</v>
      </c>
      <c r="C825" s="3" t="s">
        <v>5056</v>
      </c>
      <c r="D825">
        <v>15000</v>
      </c>
      <c r="E825">
        <v>286</v>
      </c>
      <c r="F825" t="s">
        <v>8221</v>
      </c>
      <c r="G825" t="s">
        <v>8224</v>
      </c>
      <c r="H825" t="s">
        <v>8246</v>
      </c>
      <c r="I825">
        <v>1473444048</v>
      </c>
      <c r="J825">
        <v>1470852048</v>
      </c>
      <c r="K825" t="b">
        <v>0</v>
      </c>
      <c r="L825">
        <v>5</v>
      </c>
      <c r="M825" t="b">
        <v>0</v>
      </c>
      <c r="N825" t="s">
        <v>8273</v>
      </c>
      <c r="O825" s="5">
        <f t="shared" si="108"/>
        <v>52.447552447552447</v>
      </c>
      <c r="P825" s="7">
        <f t="shared" si="109"/>
        <v>57.2</v>
      </c>
      <c r="Q825" t="str">
        <f t="shared" si="110"/>
        <v>technology</v>
      </c>
      <c r="R825" t="str">
        <f t="shared" si="111"/>
        <v>wearables</v>
      </c>
      <c r="S825" s="10">
        <f t="shared" si="112"/>
        <v>42622.500555555554</v>
      </c>
      <c r="T825" s="10">
        <f t="shared" si="113"/>
        <v>42592.500555555554</v>
      </c>
      <c r="U825">
        <f t="shared" si="114"/>
        <v>2016</v>
      </c>
      <c r="V825" s="11">
        <f t="shared" si="115"/>
        <v>42622.500555555554</v>
      </c>
      <c r="W825" s="15">
        <f t="shared" si="116"/>
        <v>30</v>
      </c>
    </row>
    <row r="826" spans="1:23" ht="43.2" x14ac:dyDescent="0.3">
      <c r="A826">
        <v>947</v>
      </c>
      <c r="B826" s="3" t="s">
        <v>948</v>
      </c>
      <c r="C826" s="3" t="s">
        <v>5057</v>
      </c>
      <c r="D826">
        <v>850</v>
      </c>
      <c r="E826">
        <v>0</v>
      </c>
      <c r="F826" t="s">
        <v>8221</v>
      </c>
      <c r="G826" t="s">
        <v>8224</v>
      </c>
      <c r="H826" t="s">
        <v>8246</v>
      </c>
      <c r="I826">
        <v>1467312306</v>
      </c>
      <c r="J826">
        <v>1462128306</v>
      </c>
      <c r="K826" t="b">
        <v>0</v>
      </c>
      <c r="L826">
        <v>0</v>
      </c>
      <c r="M826" t="b">
        <v>0</v>
      </c>
      <c r="N826" t="s">
        <v>8273</v>
      </c>
      <c r="O826" s="5" t="e">
        <f t="shared" si="108"/>
        <v>#DIV/0!</v>
      </c>
      <c r="P826" s="7" t="e">
        <f t="shared" si="109"/>
        <v>#DIV/0!</v>
      </c>
      <c r="Q826" t="str">
        <f t="shared" si="110"/>
        <v>technology</v>
      </c>
      <c r="R826" t="str">
        <f t="shared" si="111"/>
        <v>wearables</v>
      </c>
      <c r="S826" s="10">
        <f t="shared" si="112"/>
        <v>42551.531319444446</v>
      </c>
      <c r="T826" s="10">
        <f t="shared" si="113"/>
        <v>42491.531319444446</v>
      </c>
      <c r="U826">
        <f t="shared" si="114"/>
        <v>2016</v>
      </c>
      <c r="V826" s="11">
        <f t="shared" si="115"/>
        <v>42551.531319444446</v>
      </c>
      <c r="W826" s="15">
        <f t="shared" si="116"/>
        <v>60</v>
      </c>
    </row>
    <row r="827" spans="1:23" ht="57.6" x14ac:dyDescent="0.3">
      <c r="A827">
        <v>948</v>
      </c>
      <c r="B827" s="3" t="s">
        <v>949</v>
      </c>
      <c r="C827" s="3" t="s">
        <v>5058</v>
      </c>
      <c r="D827">
        <v>4000</v>
      </c>
      <c r="E827">
        <v>480</v>
      </c>
      <c r="F827" t="s">
        <v>8221</v>
      </c>
      <c r="G827" t="s">
        <v>8233</v>
      </c>
      <c r="H827" t="s">
        <v>8249</v>
      </c>
      <c r="I827">
        <v>1457812364</v>
      </c>
      <c r="J827">
        <v>1455220364</v>
      </c>
      <c r="K827" t="b">
        <v>0</v>
      </c>
      <c r="L827">
        <v>8</v>
      </c>
      <c r="M827" t="b">
        <v>0</v>
      </c>
      <c r="N827" t="s">
        <v>8273</v>
      </c>
      <c r="O827" s="5">
        <f t="shared" si="108"/>
        <v>8.3333333333333339</v>
      </c>
      <c r="P827" s="7">
        <f t="shared" si="109"/>
        <v>60</v>
      </c>
      <c r="Q827" t="str">
        <f t="shared" si="110"/>
        <v>technology</v>
      </c>
      <c r="R827" t="str">
        <f t="shared" si="111"/>
        <v>wearables</v>
      </c>
      <c r="S827" s="10">
        <f t="shared" si="112"/>
        <v>42441.578287037039</v>
      </c>
      <c r="T827" s="10">
        <f t="shared" si="113"/>
        <v>42411.578287037039</v>
      </c>
      <c r="U827">
        <f t="shared" si="114"/>
        <v>2016</v>
      </c>
      <c r="V827" s="11">
        <f t="shared" si="115"/>
        <v>42441.578287037039</v>
      </c>
      <c r="W827" s="15">
        <f t="shared" si="116"/>
        <v>30</v>
      </c>
    </row>
    <row r="828" spans="1:23" ht="43.2" x14ac:dyDescent="0.3">
      <c r="A828">
        <v>949</v>
      </c>
      <c r="B828" s="3" t="s">
        <v>950</v>
      </c>
      <c r="C828" s="3" t="s">
        <v>5059</v>
      </c>
      <c r="D828">
        <v>20000</v>
      </c>
      <c r="E828">
        <v>273</v>
      </c>
      <c r="F828" t="s">
        <v>8221</v>
      </c>
      <c r="G828" t="s">
        <v>8236</v>
      </c>
      <c r="H828" t="s">
        <v>8249</v>
      </c>
      <c r="I828">
        <v>1456016576</v>
      </c>
      <c r="J828">
        <v>1450832576</v>
      </c>
      <c r="K828" t="b">
        <v>0</v>
      </c>
      <c r="L828">
        <v>7</v>
      </c>
      <c r="M828" t="b">
        <v>0</v>
      </c>
      <c r="N828" t="s">
        <v>8273</v>
      </c>
      <c r="O828" s="5">
        <f t="shared" si="108"/>
        <v>73.260073260073256</v>
      </c>
      <c r="P828" s="7">
        <f t="shared" si="109"/>
        <v>39</v>
      </c>
      <c r="Q828" t="str">
        <f t="shared" si="110"/>
        <v>technology</v>
      </c>
      <c r="R828" t="str">
        <f t="shared" si="111"/>
        <v>wearables</v>
      </c>
      <c r="S828" s="10">
        <f t="shared" si="112"/>
        <v>42420.793703703705</v>
      </c>
      <c r="T828" s="10">
        <f t="shared" si="113"/>
        <v>42360.793703703705</v>
      </c>
      <c r="U828">
        <f t="shared" si="114"/>
        <v>2016</v>
      </c>
      <c r="V828" s="11">
        <f t="shared" si="115"/>
        <v>42420.793703703705</v>
      </c>
      <c r="W828" s="15">
        <f t="shared" si="116"/>
        <v>60</v>
      </c>
    </row>
    <row r="829" spans="1:23" ht="43.2" x14ac:dyDescent="0.3">
      <c r="A829">
        <v>950</v>
      </c>
      <c r="B829" s="3" t="s">
        <v>951</v>
      </c>
      <c r="C829" s="3" t="s">
        <v>5060</v>
      </c>
      <c r="D829">
        <v>5000</v>
      </c>
      <c r="E829">
        <v>1402</v>
      </c>
      <c r="F829" t="s">
        <v>8221</v>
      </c>
      <c r="G829" t="s">
        <v>8229</v>
      </c>
      <c r="H829" t="s">
        <v>8251</v>
      </c>
      <c r="I829">
        <v>1453053661</v>
      </c>
      <c r="J829">
        <v>1450461661</v>
      </c>
      <c r="K829" t="b">
        <v>0</v>
      </c>
      <c r="L829">
        <v>24</v>
      </c>
      <c r="M829" t="b">
        <v>0</v>
      </c>
      <c r="N829" t="s">
        <v>8273</v>
      </c>
      <c r="O829" s="5">
        <f t="shared" si="108"/>
        <v>3.566333808844508</v>
      </c>
      <c r="P829" s="7">
        <f t="shared" si="109"/>
        <v>58.416666666666664</v>
      </c>
      <c r="Q829" t="str">
        <f t="shared" si="110"/>
        <v>technology</v>
      </c>
      <c r="R829" t="str">
        <f t="shared" si="111"/>
        <v>wearables</v>
      </c>
      <c r="S829" s="10">
        <f t="shared" si="112"/>
        <v>42386.500706018516</v>
      </c>
      <c r="T829" s="10">
        <f t="shared" si="113"/>
        <v>42356.500706018516</v>
      </c>
      <c r="U829">
        <f t="shared" si="114"/>
        <v>2016</v>
      </c>
      <c r="V829" s="11">
        <f t="shared" si="115"/>
        <v>42386.500706018516</v>
      </c>
      <c r="W829" s="15">
        <f t="shared" si="116"/>
        <v>30</v>
      </c>
    </row>
    <row r="830" spans="1:23" x14ac:dyDescent="0.3">
      <c r="A830">
        <v>951</v>
      </c>
      <c r="B830" s="3" t="s">
        <v>952</v>
      </c>
      <c r="C830" s="3" t="s">
        <v>5061</v>
      </c>
      <c r="D830">
        <v>50000</v>
      </c>
      <c r="E830">
        <v>19195</v>
      </c>
      <c r="F830" t="s">
        <v>8221</v>
      </c>
      <c r="G830" t="s">
        <v>8224</v>
      </c>
      <c r="H830" t="s">
        <v>8246</v>
      </c>
      <c r="I830">
        <v>1465054872</v>
      </c>
      <c r="J830">
        <v>1461166872</v>
      </c>
      <c r="K830" t="b">
        <v>0</v>
      </c>
      <c r="L830">
        <v>121</v>
      </c>
      <c r="M830" t="b">
        <v>0</v>
      </c>
      <c r="N830" t="s">
        <v>8273</v>
      </c>
      <c r="O830" s="5">
        <f t="shared" si="108"/>
        <v>2.6048450117218027</v>
      </c>
      <c r="P830" s="7">
        <f t="shared" si="109"/>
        <v>158.63636363636363</v>
      </c>
      <c r="Q830" t="str">
        <f t="shared" si="110"/>
        <v>technology</v>
      </c>
      <c r="R830" t="str">
        <f t="shared" si="111"/>
        <v>wearables</v>
      </c>
      <c r="S830" s="10">
        <f t="shared" si="112"/>
        <v>42525.403611111105</v>
      </c>
      <c r="T830" s="10">
        <f t="shared" si="113"/>
        <v>42480.403611111105</v>
      </c>
      <c r="U830">
        <f t="shared" si="114"/>
        <v>2016</v>
      </c>
      <c r="V830" s="11">
        <f t="shared" si="115"/>
        <v>42525.403611111105</v>
      </c>
      <c r="W830" s="15">
        <f t="shared" si="116"/>
        <v>45</v>
      </c>
    </row>
    <row r="831" spans="1:23" ht="28.8" x14ac:dyDescent="0.3">
      <c r="A831">
        <v>952</v>
      </c>
      <c r="B831" s="3" t="s">
        <v>953</v>
      </c>
      <c r="C831" s="3" t="s">
        <v>5062</v>
      </c>
      <c r="D831">
        <v>49000</v>
      </c>
      <c r="E831">
        <v>19572</v>
      </c>
      <c r="F831" t="s">
        <v>8221</v>
      </c>
      <c r="G831" t="s">
        <v>8224</v>
      </c>
      <c r="H831" t="s">
        <v>8246</v>
      </c>
      <c r="I831">
        <v>1479483812</v>
      </c>
      <c r="J831">
        <v>1476888212</v>
      </c>
      <c r="K831" t="b">
        <v>0</v>
      </c>
      <c r="L831">
        <v>196</v>
      </c>
      <c r="M831" t="b">
        <v>0</v>
      </c>
      <c r="N831" t="s">
        <v>8273</v>
      </c>
      <c r="O831" s="5">
        <f t="shared" si="108"/>
        <v>2.503576537911302</v>
      </c>
      <c r="P831" s="7">
        <f t="shared" si="109"/>
        <v>99.857142857142861</v>
      </c>
      <c r="Q831" t="str">
        <f t="shared" si="110"/>
        <v>technology</v>
      </c>
      <c r="R831" t="str">
        <f t="shared" si="111"/>
        <v>wearables</v>
      </c>
      <c r="S831" s="10">
        <f t="shared" si="112"/>
        <v>42692.405231481483</v>
      </c>
      <c r="T831" s="10">
        <f t="shared" si="113"/>
        <v>42662.363564814819</v>
      </c>
      <c r="U831">
        <f t="shared" si="114"/>
        <v>2016</v>
      </c>
      <c r="V831" s="11">
        <f t="shared" si="115"/>
        <v>42692.405231481483</v>
      </c>
      <c r="W831" s="15">
        <f t="shared" si="116"/>
        <v>30.041666666664241</v>
      </c>
    </row>
    <row r="832" spans="1:23" ht="43.2" x14ac:dyDescent="0.3">
      <c r="A832">
        <v>953</v>
      </c>
      <c r="B832" s="3" t="s">
        <v>954</v>
      </c>
      <c r="C832" s="3" t="s">
        <v>5063</v>
      </c>
      <c r="D832">
        <v>15000</v>
      </c>
      <c r="E832">
        <v>126</v>
      </c>
      <c r="F832" t="s">
        <v>8221</v>
      </c>
      <c r="G832" t="s">
        <v>8224</v>
      </c>
      <c r="H832" t="s">
        <v>8246</v>
      </c>
      <c r="I832">
        <v>1422158199</v>
      </c>
      <c r="J832">
        <v>1419566199</v>
      </c>
      <c r="K832" t="b">
        <v>0</v>
      </c>
      <c r="L832">
        <v>5</v>
      </c>
      <c r="M832" t="b">
        <v>0</v>
      </c>
      <c r="N832" t="s">
        <v>8273</v>
      </c>
      <c r="O832" s="5">
        <f t="shared" si="108"/>
        <v>119.04761904761905</v>
      </c>
      <c r="P832" s="7">
        <f t="shared" si="109"/>
        <v>25.2</v>
      </c>
      <c r="Q832" t="str">
        <f t="shared" si="110"/>
        <v>technology</v>
      </c>
      <c r="R832" t="str">
        <f t="shared" si="111"/>
        <v>wearables</v>
      </c>
      <c r="S832" s="10">
        <f t="shared" si="112"/>
        <v>42028.914340277777</v>
      </c>
      <c r="T832" s="10">
        <f t="shared" si="113"/>
        <v>41998.914340277777</v>
      </c>
      <c r="U832">
        <f t="shared" si="114"/>
        <v>2015</v>
      </c>
      <c r="V832" s="11">
        <f t="shared" si="115"/>
        <v>42028.914340277777</v>
      </c>
      <c r="W832" s="15">
        <f t="shared" si="116"/>
        <v>30</v>
      </c>
    </row>
    <row r="833" spans="1:23" ht="43.2" x14ac:dyDescent="0.3">
      <c r="A833">
        <v>954</v>
      </c>
      <c r="B833" s="3" t="s">
        <v>955</v>
      </c>
      <c r="C833" s="3" t="s">
        <v>5064</v>
      </c>
      <c r="D833">
        <v>15000</v>
      </c>
      <c r="E833">
        <v>6511</v>
      </c>
      <c r="F833" t="s">
        <v>8221</v>
      </c>
      <c r="G833" t="s">
        <v>8224</v>
      </c>
      <c r="H833" t="s">
        <v>8246</v>
      </c>
      <c r="I833">
        <v>1440100839</v>
      </c>
      <c r="J833">
        <v>1436472039</v>
      </c>
      <c r="K833" t="b">
        <v>0</v>
      </c>
      <c r="L833">
        <v>73</v>
      </c>
      <c r="M833" t="b">
        <v>0</v>
      </c>
      <c r="N833" t="s">
        <v>8273</v>
      </c>
      <c r="O833" s="5">
        <f t="shared" si="108"/>
        <v>2.3037935800952236</v>
      </c>
      <c r="P833" s="7">
        <f t="shared" si="109"/>
        <v>89.191780821917803</v>
      </c>
      <c r="Q833" t="str">
        <f t="shared" si="110"/>
        <v>technology</v>
      </c>
      <c r="R833" t="str">
        <f t="shared" si="111"/>
        <v>wearables</v>
      </c>
      <c r="S833" s="10">
        <f t="shared" si="112"/>
        <v>42236.583784722221</v>
      </c>
      <c r="T833" s="10">
        <f t="shared" si="113"/>
        <v>42194.583784722221</v>
      </c>
      <c r="U833">
        <f t="shared" si="114"/>
        <v>2015</v>
      </c>
      <c r="V833" s="11">
        <f t="shared" si="115"/>
        <v>42236.583784722221</v>
      </c>
      <c r="W833" s="15">
        <f t="shared" si="116"/>
        <v>42</v>
      </c>
    </row>
    <row r="834" spans="1:23" ht="43.2" x14ac:dyDescent="0.3">
      <c r="A834">
        <v>955</v>
      </c>
      <c r="B834" s="3" t="s">
        <v>956</v>
      </c>
      <c r="C834" s="3" t="s">
        <v>5065</v>
      </c>
      <c r="D834">
        <v>300000</v>
      </c>
      <c r="E834">
        <v>16984</v>
      </c>
      <c r="F834" t="s">
        <v>8221</v>
      </c>
      <c r="G834" t="s">
        <v>8224</v>
      </c>
      <c r="H834" t="s">
        <v>8246</v>
      </c>
      <c r="I834">
        <v>1473750300</v>
      </c>
      <c r="J834">
        <v>1470294300</v>
      </c>
      <c r="K834" t="b">
        <v>0</v>
      </c>
      <c r="L834">
        <v>93</v>
      </c>
      <c r="M834" t="b">
        <v>0</v>
      </c>
      <c r="N834" t="s">
        <v>8273</v>
      </c>
      <c r="O834" s="5">
        <f t="shared" ref="O834:O897" si="117">$D834/$E834</f>
        <v>17.663683466792275</v>
      </c>
      <c r="P834" s="7">
        <f t="shared" ref="P834:P897" si="118">$E834/$L834</f>
        <v>182.6236559139785</v>
      </c>
      <c r="Q834" t="str">
        <f t="shared" ref="Q834:Q897" si="119">LEFT($N834,SEARCH("/",$N834,1)-1)</f>
        <v>technology</v>
      </c>
      <c r="R834" t="str">
        <f t="shared" ref="R834:R897" si="120">MID($N834,FIND("/",$N834)+1,256)</f>
        <v>wearables</v>
      </c>
      <c r="S834" s="10">
        <f t="shared" ref="S834:S897" si="121">((($I834/60)/60)/24)+DATE(1970,1,1)+(-6/24)</f>
        <v>42626.045138888891</v>
      </c>
      <c r="T834" s="10">
        <f t="shared" ref="T834:T897" si="122">((($J834/60)/60)/24)+DATE(1970,1,1)+(-6/24)</f>
        <v>42586.045138888891</v>
      </c>
      <c r="U834">
        <f t="shared" ref="U834:U897" si="123">YEAR(S834)</f>
        <v>2016</v>
      </c>
      <c r="V834" s="11">
        <f t="shared" ref="V834:V897" si="124">S834</f>
        <v>42626.045138888891</v>
      </c>
      <c r="W834" s="15">
        <f t="shared" si="116"/>
        <v>40</v>
      </c>
    </row>
    <row r="835" spans="1:23" ht="57.6" x14ac:dyDescent="0.3">
      <c r="A835">
        <v>956</v>
      </c>
      <c r="B835" s="3" t="s">
        <v>957</v>
      </c>
      <c r="C835" s="3" t="s">
        <v>5066</v>
      </c>
      <c r="D835">
        <v>50000</v>
      </c>
      <c r="E835">
        <v>861</v>
      </c>
      <c r="F835" t="s">
        <v>8221</v>
      </c>
      <c r="G835" t="s">
        <v>8224</v>
      </c>
      <c r="H835" t="s">
        <v>8246</v>
      </c>
      <c r="I835">
        <v>1430081759</v>
      </c>
      <c r="J835">
        <v>1424901359</v>
      </c>
      <c r="K835" t="b">
        <v>0</v>
      </c>
      <c r="L835">
        <v>17</v>
      </c>
      <c r="M835" t="b">
        <v>0</v>
      </c>
      <c r="N835" t="s">
        <v>8273</v>
      </c>
      <c r="O835" s="5">
        <f t="shared" si="117"/>
        <v>58.072009291521489</v>
      </c>
      <c r="P835" s="7">
        <f t="shared" si="118"/>
        <v>50.647058823529413</v>
      </c>
      <c r="Q835" t="str">
        <f t="shared" si="119"/>
        <v>technology</v>
      </c>
      <c r="R835" t="str">
        <f t="shared" si="120"/>
        <v>wearables</v>
      </c>
      <c r="S835" s="10">
        <f t="shared" si="121"/>
        <v>42120.622210648144</v>
      </c>
      <c r="T835" s="10">
        <f t="shared" si="122"/>
        <v>42060.663877314815</v>
      </c>
      <c r="U835">
        <f t="shared" si="123"/>
        <v>2015</v>
      </c>
      <c r="V835" s="11">
        <f t="shared" si="124"/>
        <v>42120.622210648144</v>
      </c>
      <c r="W835" s="15">
        <f t="shared" ref="W835:W898" si="125">S835-T835</f>
        <v>59.958333333328483</v>
      </c>
    </row>
    <row r="836" spans="1:23" ht="28.8" x14ac:dyDescent="0.3">
      <c r="A836">
        <v>957</v>
      </c>
      <c r="B836" s="3" t="s">
        <v>958</v>
      </c>
      <c r="C836" s="3" t="s">
        <v>5067</v>
      </c>
      <c r="D836">
        <v>12000</v>
      </c>
      <c r="E836">
        <v>233</v>
      </c>
      <c r="F836" t="s">
        <v>8221</v>
      </c>
      <c r="G836" t="s">
        <v>8224</v>
      </c>
      <c r="H836" t="s">
        <v>8246</v>
      </c>
      <c r="I836">
        <v>1479392133</v>
      </c>
      <c r="J836">
        <v>1476710133</v>
      </c>
      <c r="K836" t="b">
        <v>0</v>
      </c>
      <c r="L836">
        <v>7</v>
      </c>
      <c r="M836" t="b">
        <v>0</v>
      </c>
      <c r="N836" t="s">
        <v>8273</v>
      </c>
      <c r="O836" s="5">
        <f t="shared" si="117"/>
        <v>51.502145922746784</v>
      </c>
      <c r="P836" s="7">
        <f t="shared" si="118"/>
        <v>33.285714285714285</v>
      </c>
      <c r="Q836" t="str">
        <f t="shared" si="119"/>
        <v>technology</v>
      </c>
      <c r="R836" t="str">
        <f t="shared" si="120"/>
        <v>wearables</v>
      </c>
      <c r="S836" s="10">
        <f t="shared" si="121"/>
        <v>42691.344131944439</v>
      </c>
      <c r="T836" s="10">
        <f t="shared" si="122"/>
        <v>42660.302465277782</v>
      </c>
      <c r="U836">
        <f t="shared" si="123"/>
        <v>2016</v>
      </c>
      <c r="V836" s="11">
        <f t="shared" si="124"/>
        <v>42691.344131944439</v>
      </c>
      <c r="W836" s="15">
        <f t="shared" si="125"/>
        <v>31.041666666656965</v>
      </c>
    </row>
    <row r="837" spans="1:23" ht="57.6" x14ac:dyDescent="0.3">
      <c r="A837">
        <v>958</v>
      </c>
      <c r="B837" s="3" t="s">
        <v>959</v>
      </c>
      <c r="C837" s="3" t="s">
        <v>5068</v>
      </c>
      <c r="D837">
        <v>7777</v>
      </c>
      <c r="E837">
        <v>881</v>
      </c>
      <c r="F837" t="s">
        <v>8221</v>
      </c>
      <c r="G837" t="s">
        <v>8224</v>
      </c>
      <c r="H837" t="s">
        <v>8246</v>
      </c>
      <c r="I837">
        <v>1428641940</v>
      </c>
      <c r="J837">
        <v>1426792563</v>
      </c>
      <c r="K837" t="b">
        <v>0</v>
      </c>
      <c r="L837">
        <v>17</v>
      </c>
      <c r="M837" t="b">
        <v>0</v>
      </c>
      <c r="N837" t="s">
        <v>8273</v>
      </c>
      <c r="O837" s="5">
        <f t="shared" si="117"/>
        <v>8.827468785471055</v>
      </c>
      <c r="P837" s="7">
        <f t="shared" si="118"/>
        <v>51.823529411764703</v>
      </c>
      <c r="Q837" t="str">
        <f t="shared" si="119"/>
        <v>technology</v>
      </c>
      <c r="R837" t="str">
        <f t="shared" si="120"/>
        <v>wearables</v>
      </c>
      <c r="S837" s="10">
        <f t="shared" si="121"/>
        <v>42103.957638888889</v>
      </c>
      <c r="T837" s="10">
        <f t="shared" si="122"/>
        <v>42082.552812499998</v>
      </c>
      <c r="U837">
        <f t="shared" si="123"/>
        <v>2015</v>
      </c>
      <c r="V837" s="11">
        <f t="shared" si="124"/>
        <v>42103.957638888889</v>
      </c>
      <c r="W837" s="15">
        <f t="shared" si="125"/>
        <v>21.404826388890797</v>
      </c>
    </row>
    <row r="838" spans="1:23" ht="43.2" x14ac:dyDescent="0.3">
      <c r="A838">
        <v>959</v>
      </c>
      <c r="B838" s="3" t="s">
        <v>960</v>
      </c>
      <c r="C838" s="3" t="s">
        <v>5069</v>
      </c>
      <c r="D838">
        <v>50000</v>
      </c>
      <c r="E838">
        <v>19430</v>
      </c>
      <c r="F838" t="s">
        <v>8221</v>
      </c>
      <c r="G838" t="s">
        <v>8224</v>
      </c>
      <c r="H838" t="s">
        <v>8246</v>
      </c>
      <c r="I838">
        <v>1421640665</v>
      </c>
      <c r="J838">
        <v>1419048665</v>
      </c>
      <c r="K838" t="b">
        <v>0</v>
      </c>
      <c r="L838">
        <v>171</v>
      </c>
      <c r="M838" t="b">
        <v>0</v>
      </c>
      <c r="N838" t="s">
        <v>8273</v>
      </c>
      <c r="O838" s="5">
        <f t="shared" si="117"/>
        <v>2.5733401955738548</v>
      </c>
      <c r="P838" s="7">
        <f t="shared" si="118"/>
        <v>113.62573099415205</v>
      </c>
      <c r="Q838" t="str">
        <f t="shared" si="119"/>
        <v>technology</v>
      </c>
      <c r="R838" t="str">
        <f t="shared" si="120"/>
        <v>wearables</v>
      </c>
      <c r="S838" s="10">
        <f t="shared" si="121"/>
        <v>42022.924363425926</v>
      </c>
      <c r="T838" s="10">
        <f t="shared" si="122"/>
        <v>41992.924363425926</v>
      </c>
      <c r="U838">
        <f t="shared" si="123"/>
        <v>2015</v>
      </c>
      <c r="V838" s="11">
        <f t="shared" si="124"/>
        <v>42022.924363425926</v>
      </c>
      <c r="W838" s="15">
        <f t="shared" si="125"/>
        <v>30</v>
      </c>
    </row>
    <row r="839" spans="1:23" ht="43.2" x14ac:dyDescent="0.3">
      <c r="A839">
        <v>960</v>
      </c>
      <c r="B839" s="3" t="s">
        <v>961</v>
      </c>
      <c r="C839" s="3" t="s">
        <v>5070</v>
      </c>
      <c r="D839">
        <v>55650</v>
      </c>
      <c r="E839">
        <v>25655</v>
      </c>
      <c r="F839" t="s">
        <v>8221</v>
      </c>
      <c r="G839" t="s">
        <v>8224</v>
      </c>
      <c r="H839" t="s">
        <v>8246</v>
      </c>
      <c r="I839">
        <v>1489500155</v>
      </c>
      <c r="J839">
        <v>1485874955</v>
      </c>
      <c r="K839" t="b">
        <v>0</v>
      </c>
      <c r="L839">
        <v>188</v>
      </c>
      <c r="M839" t="b">
        <v>0</v>
      </c>
      <c r="N839" t="s">
        <v>8273</v>
      </c>
      <c r="O839" s="5">
        <f t="shared" si="117"/>
        <v>2.169167803547067</v>
      </c>
      <c r="P839" s="7">
        <f t="shared" si="118"/>
        <v>136.46276595744681</v>
      </c>
      <c r="Q839" t="str">
        <f t="shared" si="119"/>
        <v>technology</v>
      </c>
      <c r="R839" t="str">
        <f t="shared" si="120"/>
        <v>wearables</v>
      </c>
      <c r="S839" s="10">
        <f t="shared" si="121"/>
        <v>42808.335127314815</v>
      </c>
      <c r="T839" s="10">
        <f t="shared" si="122"/>
        <v>42766.376793981486</v>
      </c>
      <c r="U839">
        <f t="shared" si="123"/>
        <v>2017</v>
      </c>
      <c r="V839" s="11">
        <f t="shared" si="124"/>
        <v>42808.335127314815</v>
      </c>
      <c r="W839" s="15">
        <f t="shared" si="125"/>
        <v>41.958333333328483</v>
      </c>
    </row>
    <row r="840" spans="1:23" ht="43.2" x14ac:dyDescent="0.3">
      <c r="A840">
        <v>961</v>
      </c>
      <c r="B840" s="3" t="s">
        <v>962</v>
      </c>
      <c r="C840" s="3" t="s">
        <v>5071</v>
      </c>
      <c r="D840">
        <v>95000</v>
      </c>
      <c r="E840">
        <v>40079</v>
      </c>
      <c r="F840" t="s">
        <v>8221</v>
      </c>
      <c r="G840" t="s">
        <v>8224</v>
      </c>
      <c r="H840" t="s">
        <v>8246</v>
      </c>
      <c r="I840">
        <v>1487617200</v>
      </c>
      <c r="J840">
        <v>1483634335</v>
      </c>
      <c r="K840" t="b">
        <v>0</v>
      </c>
      <c r="L840">
        <v>110</v>
      </c>
      <c r="M840" t="b">
        <v>0</v>
      </c>
      <c r="N840" t="s">
        <v>8273</v>
      </c>
      <c r="O840" s="5">
        <f t="shared" si="117"/>
        <v>2.3703186207240701</v>
      </c>
      <c r="P840" s="7">
        <f t="shared" si="118"/>
        <v>364.35454545454547</v>
      </c>
      <c r="Q840" t="str">
        <f t="shared" si="119"/>
        <v>technology</v>
      </c>
      <c r="R840" t="str">
        <f t="shared" si="120"/>
        <v>wearables</v>
      </c>
      <c r="S840" s="10">
        <f t="shared" si="121"/>
        <v>42786.541666666672</v>
      </c>
      <c r="T840" s="10">
        <f t="shared" si="122"/>
        <v>42740.443692129629</v>
      </c>
      <c r="U840">
        <f t="shared" si="123"/>
        <v>2017</v>
      </c>
      <c r="V840" s="11">
        <f t="shared" si="124"/>
        <v>42786.541666666672</v>
      </c>
      <c r="W840" s="15">
        <f t="shared" si="125"/>
        <v>46.097974537042319</v>
      </c>
    </row>
    <row r="841" spans="1:23" ht="43.2" x14ac:dyDescent="0.3">
      <c r="A841">
        <v>962</v>
      </c>
      <c r="B841" s="3" t="s">
        <v>963</v>
      </c>
      <c r="C841" s="3" t="s">
        <v>5072</v>
      </c>
      <c r="D841">
        <v>2500</v>
      </c>
      <c r="E841">
        <v>712</v>
      </c>
      <c r="F841" t="s">
        <v>8221</v>
      </c>
      <c r="G841" t="s">
        <v>8224</v>
      </c>
      <c r="H841" t="s">
        <v>8246</v>
      </c>
      <c r="I841">
        <v>1455210353</v>
      </c>
      <c r="J841">
        <v>1451927153</v>
      </c>
      <c r="K841" t="b">
        <v>0</v>
      </c>
      <c r="L841">
        <v>37</v>
      </c>
      <c r="M841" t="b">
        <v>0</v>
      </c>
      <c r="N841" t="s">
        <v>8273</v>
      </c>
      <c r="O841" s="5">
        <f t="shared" si="117"/>
        <v>3.5112359550561796</v>
      </c>
      <c r="P841" s="7">
        <f t="shared" si="118"/>
        <v>19.243243243243242</v>
      </c>
      <c r="Q841" t="str">
        <f t="shared" si="119"/>
        <v>technology</v>
      </c>
      <c r="R841" t="str">
        <f t="shared" si="120"/>
        <v>wearables</v>
      </c>
      <c r="S841" s="10">
        <f t="shared" si="121"/>
        <v>42411.462418981479</v>
      </c>
      <c r="T841" s="10">
        <f t="shared" si="122"/>
        <v>42373.462418981479</v>
      </c>
      <c r="U841">
        <f t="shared" si="123"/>
        <v>2016</v>
      </c>
      <c r="V841" s="11">
        <f t="shared" si="124"/>
        <v>42411.462418981479</v>
      </c>
      <c r="W841" s="15">
        <f t="shared" si="125"/>
        <v>38</v>
      </c>
    </row>
    <row r="842" spans="1:23" ht="28.8" x14ac:dyDescent="0.3">
      <c r="A842">
        <v>963</v>
      </c>
      <c r="B842" s="3" t="s">
        <v>964</v>
      </c>
      <c r="C842" s="3" t="s">
        <v>5073</v>
      </c>
      <c r="D842">
        <v>35000</v>
      </c>
      <c r="E842">
        <v>377</v>
      </c>
      <c r="F842" t="s">
        <v>8221</v>
      </c>
      <c r="G842" t="s">
        <v>8224</v>
      </c>
      <c r="H842" t="s">
        <v>8246</v>
      </c>
      <c r="I842">
        <v>1476717319</v>
      </c>
      <c r="J842">
        <v>1473693319</v>
      </c>
      <c r="K842" t="b">
        <v>0</v>
      </c>
      <c r="L842">
        <v>9</v>
      </c>
      <c r="M842" t="b">
        <v>0</v>
      </c>
      <c r="N842" t="s">
        <v>8273</v>
      </c>
      <c r="O842" s="5">
        <f t="shared" si="117"/>
        <v>92.838196286472154</v>
      </c>
      <c r="P842" s="7">
        <f t="shared" si="118"/>
        <v>41.888888888888886</v>
      </c>
      <c r="Q842" t="str">
        <f t="shared" si="119"/>
        <v>technology</v>
      </c>
      <c r="R842" t="str">
        <f t="shared" si="120"/>
        <v>wearables</v>
      </c>
      <c r="S842" s="10">
        <f t="shared" si="121"/>
        <v>42660.385636574079</v>
      </c>
      <c r="T842" s="10">
        <f t="shared" si="122"/>
        <v>42625.385636574079</v>
      </c>
      <c r="U842">
        <f t="shared" si="123"/>
        <v>2016</v>
      </c>
      <c r="V842" s="11">
        <f t="shared" si="124"/>
        <v>42660.385636574079</v>
      </c>
      <c r="W842" s="15">
        <f t="shared" si="125"/>
        <v>35</v>
      </c>
    </row>
    <row r="843" spans="1:23" ht="43.2" x14ac:dyDescent="0.3">
      <c r="A843">
        <v>964</v>
      </c>
      <c r="B843" s="3" t="s">
        <v>965</v>
      </c>
      <c r="C843" s="3" t="s">
        <v>5074</v>
      </c>
      <c r="D843">
        <v>110000</v>
      </c>
      <c r="E843">
        <v>879</v>
      </c>
      <c r="F843" t="s">
        <v>8221</v>
      </c>
      <c r="G843" t="s">
        <v>8229</v>
      </c>
      <c r="H843" t="s">
        <v>8251</v>
      </c>
      <c r="I843">
        <v>1441119919</v>
      </c>
      <c r="J843">
        <v>1437663919</v>
      </c>
      <c r="K843" t="b">
        <v>0</v>
      </c>
      <c r="L843">
        <v>29</v>
      </c>
      <c r="M843" t="b">
        <v>0</v>
      </c>
      <c r="N843" t="s">
        <v>8273</v>
      </c>
      <c r="O843" s="5">
        <f t="shared" si="117"/>
        <v>125.14220705346985</v>
      </c>
      <c r="P843" s="7">
        <f t="shared" si="118"/>
        <v>30.310344827586206</v>
      </c>
      <c r="Q843" t="str">
        <f t="shared" si="119"/>
        <v>technology</v>
      </c>
      <c r="R843" t="str">
        <f t="shared" si="120"/>
        <v>wearables</v>
      </c>
      <c r="S843" s="10">
        <f t="shared" si="121"/>
        <v>42248.378692129627</v>
      </c>
      <c r="T843" s="10">
        <f t="shared" si="122"/>
        <v>42208.378692129627</v>
      </c>
      <c r="U843">
        <f t="shared" si="123"/>
        <v>2015</v>
      </c>
      <c r="V843" s="11">
        <f t="shared" si="124"/>
        <v>42248.378692129627</v>
      </c>
      <c r="W843" s="15">
        <f t="shared" si="125"/>
        <v>40</v>
      </c>
    </row>
    <row r="844" spans="1:23" ht="43.2" x14ac:dyDescent="0.3">
      <c r="A844">
        <v>965</v>
      </c>
      <c r="B844" s="3" t="s">
        <v>966</v>
      </c>
      <c r="C844" s="3" t="s">
        <v>5075</v>
      </c>
      <c r="D844">
        <v>25000</v>
      </c>
      <c r="E844">
        <v>298</v>
      </c>
      <c r="F844" t="s">
        <v>8221</v>
      </c>
      <c r="G844" t="s">
        <v>8224</v>
      </c>
      <c r="H844" t="s">
        <v>8246</v>
      </c>
      <c r="I844">
        <v>1477454340</v>
      </c>
      <c r="J844">
        <v>1474676646</v>
      </c>
      <c r="K844" t="b">
        <v>0</v>
      </c>
      <c r="L844">
        <v>6</v>
      </c>
      <c r="M844" t="b">
        <v>0</v>
      </c>
      <c r="N844" t="s">
        <v>8273</v>
      </c>
      <c r="O844" s="5">
        <f t="shared" si="117"/>
        <v>83.892617449664428</v>
      </c>
      <c r="P844" s="7">
        <f t="shared" si="118"/>
        <v>49.666666666666664</v>
      </c>
      <c r="Q844" t="str">
        <f t="shared" si="119"/>
        <v>technology</v>
      </c>
      <c r="R844" t="str">
        <f t="shared" si="120"/>
        <v>wearables</v>
      </c>
      <c r="S844" s="10">
        <f t="shared" si="121"/>
        <v>42668.915972222225</v>
      </c>
      <c r="T844" s="10">
        <f t="shared" si="122"/>
        <v>42636.766736111109</v>
      </c>
      <c r="U844">
        <f t="shared" si="123"/>
        <v>2016</v>
      </c>
      <c r="V844" s="11">
        <f t="shared" si="124"/>
        <v>42668.915972222225</v>
      </c>
      <c r="W844" s="15">
        <f t="shared" si="125"/>
        <v>32.149236111115897</v>
      </c>
    </row>
    <row r="845" spans="1:23" ht="43.2" x14ac:dyDescent="0.3">
      <c r="A845">
        <v>966</v>
      </c>
      <c r="B845" s="3" t="s">
        <v>967</v>
      </c>
      <c r="C845" s="3" t="s">
        <v>5076</v>
      </c>
      <c r="D845">
        <v>12000</v>
      </c>
      <c r="E845">
        <v>1776</v>
      </c>
      <c r="F845" t="s">
        <v>8221</v>
      </c>
      <c r="G845" t="s">
        <v>8224</v>
      </c>
      <c r="H845" t="s">
        <v>8246</v>
      </c>
      <c r="I845">
        <v>1475766932</v>
      </c>
      <c r="J845">
        <v>1473174932</v>
      </c>
      <c r="K845" t="b">
        <v>0</v>
      </c>
      <c r="L845">
        <v>30</v>
      </c>
      <c r="M845" t="b">
        <v>0</v>
      </c>
      <c r="N845" t="s">
        <v>8273</v>
      </c>
      <c r="O845" s="5">
        <f t="shared" si="117"/>
        <v>6.756756756756757</v>
      </c>
      <c r="P845" s="7">
        <f t="shared" si="118"/>
        <v>59.2</v>
      </c>
      <c r="Q845" t="str">
        <f t="shared" si="119"/>
        <v>technology</v>
      </c>
      <c r="R845" t="str">
        <f t="shared" si="120"/>
        <v>wearables</v>
      </c>
      <c r="S845" s="10">
        <f t="shared" si="121"/>
        <v>42649.385787037041</v>
      </c>
      <c r="T845" s="10">
        <f t="shared" si="122"/>
        <v>42619.385787037041</v>
      </c>
      <c r="U845">
        <f t="shared" si="123"/>
        <v>2016</v>
      </c>
      <c r="V845" s="11">
        <f t="shared" si="124"/>
        <v>42649.385787037041</v>
      </c>
      <c r="W845" s="15">
        <f t="shared" si="125"/>
        <v>30</v>
      </c>
    </row>
    <row r="846" spans="1:23" ht="43.2" x14ac:dyDescent="0.3">
      <c r="A846">
        <v>967</v>
      </c>
      <c r="B846" s="3" t="s">
        <v>968</v>
      </c>
      <c r="C846" s="3" t="s">
        <v>5077</v>
      </c>
      <c r="D846">
        <v>20000</v>
      </c>
      <c r="E846">
        <v>3562</v>
      </c>
      <c r="F846" t="s">
        <v>8221</v>
      </c>
      <c r="G846" t="s">
        <v>8224</v>
      </c>
      <c r="H846" t="s">
        <v>8246</v>
      </c>
      <c r="I846">
        <v>1461301574</v>
      </c>
      <c r="J846">
        <v>1456121174</v>
      </c>
      <c r="K846" t="b">
        <v>0</v>
      </c>
      <c r="L846">
        <v>81</v>
      </c>
      <c r="M846" t="b">
        <v>0</v>
      </c>
      <c r="N846" t="s">
        <v>8273</v>
      </c>
      <c r="O846" s="5">
        <f t="shared" si="117"/>
        <v>5.6148231330713081</v>
      </c>
      <c r="P846" s="7">
        <f t="shared" si="118"/>
        <v>43.97530864197531</v>
      </c>
      <c r="Q846" t="str">
        <f t="shared" si="119"/>
        <v>technology</v>
      </c>
      <c r="R846" t="str">
        <f t="shared" si="120"/>
        <v>wearables</v>
      </c>
      <c r="S846" s="10">
        <f t="shared" si="121"/>
        <v>42481.96266203704</v>
      </c>
      <c r="T846" s="10">
        <f t="shared" si="122"/>
        <v>42422.004328703704</v>
      </c>
      <c r="U846">
        <f t="shared" si="123"/>
        <v>2016</v>
      </c>
      <c r="V846" s="11">
        <f t="shared" si="124"/>
        <v>42481.96266203704</v>
      </c>
      <c r="W846" s="15">
        <f t="shared" si="125"/>
        <v>59.958333333335759</v>
      </c>
    </row>
    <row r="847" spans="1:23" ht="43.2" x14ac:dyDescent="0.3">
      <c r="A847">
        <v>968</v>
      </c>
      <c r="B847" s="3" t="s">
        <v>969</v>
      </c>
      <c r="C847" s="3" t="s">
        <v>5078</v>
      </c>
      <c r="D847">
        <v>8000</v>
      </c>
      <c r="E847">
        <v>106</v>
      </c>
      <c r="F847" t="s">
        <v>8221</v>
      </c>
      <c r="G847" t="s">
        <v>8224</v>
      </c>
      <c r="H847" t="s">
        <v>8246</v>
      </c>
      <c r="I847">
        <v>1408134034</v>
      </c>
      <c r="J847">
        <v>1405542034</v>
      </c>
      <c r="K847" t="b">
        <v>0</v>
      </c>
      <c r="L847">
        <v>4</v>
      </c>
      <c r="M847" t="b">
        <v>0</v>
      </c>
      <c r="N847" t="s">
        <v>8273</v>
      </c>
      <c r="O847" s="5">
        <f t="shared" si="117"/>
        <v>75.471698113207552</v>
      </c>
      <c r="P847" s="7">
        <f t="shared" si="118"/>
        <v>26.5</v>
      </c>
      <c r="Q847" t="str">
        <f t="shared" si="119"/>
        <v>technology</v>
      </c>
      <c r="R847" t="str">
        <f t="shared" si="120"/>
        <v>wearables</v>
      </c>
      <c r="S847" s="10">
        <f t="shared" si="121"/>
        <v>41866.597615740742</v>
      </c>
      <c r="T847" s="10">
        <f t="shared" si="122"/>
        <v>41836.597615740742</v>
      </c>
      <c r="U847">
        <f t="shared" si="123"/>
        <v>2014</v>
      </c>
      <c r="V847" s="11">
        <f t="shared" si="124"/>
        <v>41866.597615740742</v>
      </c>
      <c r="W847" s="15">
        <f t="shared" si="125"/>
        <v>30</v>
      </c>
    </row>
    <row r="848" spans="1:23" ht="28.8" x14ac:dyDescent="0.3">
      <c r="A848">
        <v>969</v>
      </c>
      <c r="B848" s="3" t="s">
        <v>970</v>
      </c>
      <c r="C848" s="3" t="s">
        <v>5079</v>
      </c>
      <c r="D848">
        <v>30000</v>
      </c>
      <c r="E848">
        <v>14000</v>
      </c>
      <c r="F848" t="s">
        <v>8221</v>
      </c>
      <c r="G848" t="s">
        <v>8238</v>
      </c>
      <c r="H848" t="s">
        <v>8256</v>
      </c>
      <c r="I848">
        <v>1486624607</v>
      </c>
      <c r="J848">
        <v>1483773407</v>
      </c>
      <c r="K848" t="b">
        <v>0</v>
      </c>
      <c r="L848">
        <v>11</v>
      </c>
      <c r="M848" t="b">
        <v>0</v>
      </c>
      <c r="N848" t="s">
        <v>8273</v>
      </c>
      <c r="O848" s="5">
        <f t="shared" si="117"/>
        <v>2.1428571428571428</v>
      </c>
      <c r="P848" s="7">
        <f t="shared" si="118"/>
        <v>1272.7272727272727</v>
      </c>
      <c r="Q848" t="str">
        <f t="shared" si="119"/>
        <v>technology</v>
      </c>
      <c r="R848" t="str">
        <f t="shared" si="120"/>
        <v>wearables</v>
      </c>
      <c r="S848" s="10">
        <f t="shared" si="121"/>
        <v>42775.05332175926</v>
      </c>
      <c r="T848" s="10">
        <f t="shared" si="122"/>
        <v>42742.05332175926</v>
      </c>
      <c r="U848">
        <f t="shared" si="123"/>
        <v>2017</v>
      </c>
      <c r="V848" s="11">
        <f t="shared" si="124"/>
        <v>42775.05332175926</v>
      </c>
      <c r="W848" s="15">
        <f t="shared" si="125"/>
        <v>33</v>
      </c>
    </row>
    <row r="849" spans="1:23" ht="57.6" x14ac:dyDescent="0.3">
      <c r="A849">
        <v>970</v>
      </c>
      <c r="B849" s="3" t="s">
        <v>971</v>
      </c>
      <c r="C849" s="3" t="s">
        <v>5080</v>
      </c>
      <c r="D849">
        <v>5000</v>
      </c>
      <c r="E849">
        <v>2296</v>
      </c>
      <c r="F849" t="s">
        <v>8221</v>
      </c>
      <c r="G849" t="s">
        <v>8229</v>
      </c>
      <c r="H849" t="s">
        <v>8251</v>
      </c>
      <c r="I849">
        <v>1485147540</v>
      </c>
      <c r="J849">
        <v>1481951853</v>
      </c>
      <c r="K849" t="b">
        <v>0</v>
      </c>
      <c r="L849">
        <v>14</v>
      </c>
      <c r="M849" t="b">
        <v>0</v>
      </c>
      <c r="N849" t="s">
        <v>8273</v>
      </c>
      <c r="O849" s="5">
        <f t="shared" si="117"/>
        <v>2.1777003484320558</v>
      </c>
      <c r="P849" s="7">
        <f t="shared" si="118"/>
        <v>164</v>
      </c>
      <c r="Q849" t="str">
        <f t="shared" si="119"/>
        <v>technology</v>
      </c>
      <c r="R849" t="str">
        <f t="shared" si="120"/>
        <v>wearables</v>
      </c>
      <c r="S849" s="10">
        <f t="shared" si="121"/>
        <v>42757.957638888889</v>
      </c>
      <c r="T849" s="10">
        <f t="shared" si="122"/>
        <v>42720.970520833333</v>
      </c>
      <c r="U849">
        <f t="shared" si="123"/>
        <v>2017</v>
      </c>
      <c r="V849" s="11">
        <f t="shared" si="124"/>
        <v>42757.957638888889</v>
      </c>
      <c r="W849" s="15">
        <f t="shared" si="125"/>
        <v>36.987118055556493</v>
      </c>
    </row>
    <row r="850" spans="1:23" ht="43.2" x14ac:dyDescent="0.3">
      <c r="A850">
        <v>971</v>
      </c>
      <c r="B850" s="3" t="s">
        <v>972</v>
      </c>
      <c r="C850" s="3" t="s">
        <v>5081</v>
      </c>
      <c r="D850">
        <v>100000</v>
      </c>
      <c r="E850">
        <v>226</v>
      </c>
      <c r="F850" t="s">
        <v>8221</v>
      </c>
      <c r="G850" t="s">
        <v>8224</v>
      </c>
      <c r="H850" t="s">
        <v>8246</v>
      </c>
      <c r="I850">
        <v>1433178060</v>
      </c>
      <c r="J850">
        <v>1429290060</v>
      </c>
      <c r="K850" t="b">
        <v>0</v>
      </c>
      <c r="L850">
        <v>5</v>
      </c>
      <c r="M850" t="b">
        <v>0</v>
      </c>
      <c r="N850" t="s">
        <v>8273</v>
      </c>
      <c r="O850" s="5">
        <f t="shared" si="117"/>
        <v>442.47787610619469</v>
      </c>
      <c r="P850" s="7">
        <f t="shared" si="118"/>
        <v>45.2</v>
      </c>
      <c r="Q850" t="str">
        <f t="shared" si="119"/>
        <v>technology</v>
      </c>
      <c r="R850" t="str">
        <f t="shared" si="120"/>
        <v>wearables</v>
      </c>
      <c r="S850" s="10">
        <f t="shared" si="121"/>
        <v>42156.459027777775</v>
      </c>
      <c r="T850" s="10">
        <f t="shared" si="122"/>
        <v>42111.459027777775</v>
      </c>
      <c r="U850">
        <f t="shared" si="123"/>
        <v>2015</v>
      </c>
      <c r="V850" s="11">
        <f t="shared" si="124"/>
        <v>42156.459027777775</v>
      </c>
      <c r="W850" s="15">
        <f t="shared" si="125"/>
        <v>45</v>
      </c>
    </row>
    <row r="851" spans="1:23" ht="43.2" x14ac:dyDescent="0.3">
      <c r="A851">
        <v>972</v>
      </c>
      <c r="B851" s="3" t="s">
        <v>973</v>
      </c>
      <c r="C851" s="3" t="s">
        <v>5082</v>
      </c>
      <c r="D851">
        <v>20000</v>
      </c>
      <c r="E851">
        <v>6925</v>
      </c>
      <c r="F851" t="s">
        <v>8221</v>
      </c>
      <c r="G851" t="s">
        <v>8224</v>
      </c>
      <c r="H851" t="s">
        <v>8246</v>
      </c>
      <c r="I851">
        <v>1409813940</v>
      </c>
      <c r="J851">
        <v>1407271598</v>
      </c>
      <c r="K851" t="b">
        <v>0</v>
      </c>
      <c r="L851">
        <v>45</v>
      </c>
      <c r="M851" t="b">
        <v>0</v>
      </c>
      <c r="N851" t="s">
        <v>8273</v>
      </c>
      <c r="O851" s="5">
        <f t="shared" si="117"/>
        <v>2.8880866425992782</v>
      </c>
      <c r="P851" s="7">
        <f t="shared" si="118"/>
        <v>153.88888888888889</v>
      </c>
      <c r="Q851" t="str">
        <f t="shared" si="119"/>
        <v>technology</v>
      </c>
      <c r="R851" t="str">
        <f t="shared" si="120"/>
        <v>wearables</v>
      </c>
      <c r="S851" s="10">
        <f t="shared" si="121"/>
        <v>41886.040972222225</v>
      </c>
      <c r="T851" s="10">
        <f t="shared" si="122"/>
        <v>41856.615717592591</v>
      </c>
      <c r="U851">
        <f t="shared" si="123"/>
        <v>2014</v>
      </c>
      <c r="V851" s="11">
        <f t="shared" si="124"/>
        <v>41886.040972222225</v>
      </c>
      <c r="W851" s="15">
        <f t="shared" si="125"/>
        <v>29.425254629633855</v>
      </c>
    </row>
    <row r="852" spans="1:23" ht="43.2" x14ac:dyDescent="0.3">
      <c r="A852">
        <v>973</v>
      </c>
      <c r="B852" s="3" t="s">
        <v>974</v>
      </c>
      <c r="C852" s="3" t="s">
        <v>5083</v>
      </c>
      <c r="D852">
        <v>20000</v>
      </c>
      <c r="E852">
        <v>411</v>
      </c>
      <c r="F852" t="s">
        <v>8221</v>
      </c>
      <c r="G852" t="s">
        <v>8224</v>
      </c>
      <c r="H852" t="s">
        <v>8246</v>
      </c>
      <c r="I852">
        <v>1447032093</v>
      </c>
      <c r="J852">
        <v>1441844493</v>
      </c>
      <c r="K852" t="b">
        <v>0</v>
      </c>
      <c r="L852">
        <v>8</v>
      </c>
      <c r="M852" t="b">
        <v>0</v>
      </c>
      <c r="N852" t="s">
        <v>8273</v>
      </c>
      <c r="O852" s="5">
        <f t="shared" si="117"/>
        <v>48.661800486618006</v>
      </c>
      <c r="P852" s="7">
        <f t="shared" si="118"/>
        <v>51.375</v>
      </c>
      <c r="Q852" t="str">
        <f t="shared" si="119"/>
        <v>technology</v>
      </c>
      <c r="R852" t="str">
        <f t="shared" si="120"/>
        <v>wearables</v>
      </c>
      <c r="S852" s="10">
        <f t="shared" si="121"/>
        <v>42316.806631944448</v>
      </c>
      <c r="T852" s="10">
        <f t="shared" si="122"/>
        <v>42256.764965277776</v>
      </c>
      <c r="U852">
        <f t="shared" si="123"/>
        <v>2015</v>
      </c>
      <c r="V852" s="11">
        <f t="shared" si="124"/>
        <v>42316.806631944448</v>
      </c>
      <c r="W852" s="15">
        <f t="shared" si="125"/>
        <v>60.041666666671517</v>
      </c>
    </row>
    <row r="853" spans="1:23" ht="43.2" x14ac:dyDescent="0.3">
      <c r="A853">
        <v>974</v>
      </c>
      <c r="B853" s="3" t="s">
        <v>975</v>
      </c>
      <c r="C853" s="3" t="s">
        <v>5084</v>
      </c>
      <c r="D853">
        <v>50000</v>
      </c>
      <c r="E853">
        <v>280</v>
      </c>
      <c r="F853" t="s">
        <v>8221</v>
      </c>
      <c r="G853" t="s">
        <v>8224</v>
      </c>
      <c r="H853" t="s">
        <v>8246</v>
      </c>
      <c r="I853">
        <v>1458925156</v>
      </c>
      <c r="J853">
        <v>1456336756</v>
      </c>
      <c r="K853" t="b">
        <v>0</v>
      </c>
      <c r="L853">
        <v>3</v>
      </c>
      <c r="M853" t="b">
        <v>0</v>
      </c>
      <c r="N853" t="s">
        <v>8273</v>
      </c>
      <c r="O853" s="5">
        <f t="shared" si="117"/>
        <v>178.57142857142858</v>
      </c>
      <c r="P853" s="7">
        <f t="shared" si="118"/>
        <v>93.333333333333329</v>
      </c>
      <c r="Q853" t="str">
        <f t="shared" si="119"/>
        <v>technology</v>
      </c>
      <c r="R853" t="str">
        <f t="shared" si="120"/>
        <v>wearables</v>
      </c>
      <c r="S853" s="10">
        <f t="shared" si="121"/>
        <v>42454.457824074074</v>
      </c>
      <c r="T853" s="10">
        <f t="shared" si="122"/>
        <v>42424.499490740738</v>
      </c>
      <c r="U853">
        <f t="shared" si="123"/>
        <v>2016</v>
      </c>
      <c r="V853" s="11">
        <f t="shared" si="124"/>
        <v>42454.457824074074</v>
      </c>
      <c r="W853" s="15">
        <f t="shared" si="125"/>
        <v>29.958333333335759</v>
      </c>
    </row>
    <row r="854" spans="1:23" ht="43.2" x14ac:dyDescent="0.3">
      <c r="A854">
        <v>975</v>
      </c>
      <c r="B854" s="3" t="s">
        <v>976</v>
      </c>
      <c r="C854" s="3" t="s">
        <v>5085</v>
      </c>
      <c r="D854">
        <v>100000</v>
      </c>
      <c r="E854">
        <v>2607</v>
      </c>
      <c r="F854" t="s">
        <v>8221</v>
      </c>
      <c r="G854" t="s">
        <v>8224</v>
      </c>
      <c r="H854" t="s">
        <v>8246</v>
      </c>
      <c r="I854">
        <v>1467132185</v>
      </c>
      <c r="J854">
        <v>1461948185</v>
      </c>
      <c r="K854" t="b">
        <v>0</v>
      </c>
      <c r="L854">
        <v>24</v>
      </c>
      <c r="M854" t="b">
        <v>0</v>
      </c>
      <c r="N854" t="s">
        <v>8273</v>
      </c>
      <c r="O854" s="5">
        <f t="shared" si="117"/>
        <v>38.358266206367475</v>
      </c>
      <c r="P854" s="7">
        <f t="shared" si="118"/>
        <v>108.625</v>
      </c>
      <c r="Q854" t="str">
        <f t="shared" si="119"/>
        <v>technology</v>
      </c>
      <c r="R854" t="str">
        <f t="shared" si="120"/>
        <v>wearables</v>
      </c>
      <c r="S854" s="10">
        <f t="shared" si="121"/>
        <v>42549.446585648147</v>
      </c>
      <c r="T854" s="10">
        <f t="shared" si="122"/>
        <v>42489.446585648147</v>
      </c>
      <c r="U854">
        <f t="shared" si="123"/>
        <v>2016</v>
      </c>
      <c r="V854" s="11">
        <f t="shared" si="124"/>
        <v>42549.446585648147</v>
      </c>
      <c r="W854" s="15">
        <f t="shared" si="125"/>
        <v>60</v>
      </c>
    </row>
    <row r="855" spans="1:23" ht="43.2" x14ac:dyDescent="0.3">
      <c r="A855">
        <v>976</v>
      </c>
      <c r="B855" s="3" t="s">
        <v>977</v>
      </c>
      <c r="C855" s="3" t="s">
        <v>5086</v>
      </c>
      <c r="D855">
        <v>150000</v>
      </c>
      <c r="E855">
        <v>2889</v>
      </c>
      <c r="F855" t="s">
        <v>8221</v>
      </c>
      <c r="G855" t="s">
        <v>8226</v>
      </c>
      <c r="H855" t="s">
        <v>8248</v>
      </c>
      <c r="I855">
        <v>1439515497</v>
      </c>
      <c r="J855">
        <v>1435627497</v>
      </c>
      <c r="K855" t="b">
        <v>0</v>
      </c>
      <c r="L855">
        <v>18</v>
      </c>
      <c r="M855" t="b">
        <v>0</v>
      </c>
      <c r="N855" t="s">
        <v>8273</v>
      </c>
      <c r="O855" s="5">
        <f t="shared" si="117"/>
        <v>51.921079958463139</v>
      </c>
      <c r="P855" s="7">
        <f t="shared" si="118"/>
        <v>160.5</v>
      </c>
      <c r="Q855" t="str">
        <f t="shared" si="119"/>
        <v>technology</v>
      </c>
      <c r="R855" t="str">
        <f t="shared" si="120"/>
        <v>wearables</v>
      </c>
      <c r="S855" s="10">
        <f t="shared" si="121"/>
        <v>42229.808993055558</v>
      </c>
      <c r="T855" s="10">
        <f t="shared" si="122"/>
        <v>42184.808993055558</v>
      </c>
      <c r="U855">
        <f t="shared" si="123"/>
        <v>2015</v>
      </c>
      <c r="V855" s="11">
        <f t="shared" si="124"/>
        <v>42229.808993055558</v>
      </c>
      <c r="W855" s="15">
        <f t="shared" si="125"/>
        <v>45</v>
      </c>
    </row>
    <row r="856" spans="1:23" ht="43.2" x14ac:dyDescent="0.3">
      <c r="A856">
        <v>977</v>
      </c>
      <c r="B856" s="3" t="s">
        <v>978</v>
      </c>
      <c r="C856" s="3" t="s">
        <v>5087</v>
      </c>
      <c r="D856">
        <v>2700</v>
      </c>
      <c r="E856">
        <v>909</v>
      </c>
      <c r="F856" t="s">
        <v>8221</v>
      </c>
      <c r="G856" t="s">
        <v>8239</v>
      </c>
      <c r="H856" t="s">
        <v>8249</v>
      </c>
      <c r="I856">
        <v>1456094197</v>
      </c>
      <c r="J856">
        <v>1453502197</v>
      </c>
      <c r="K856" t="b">
        <v>0</v>
      </c>
      <c r="L856">
        <v>12</v>
      </c>
      <c r="M856" t="b">
        <v>0</v>
      </c>
      <c r="N856" t="s">
        <v>8273</v>
      </c>
      <c r="O856" s="5">
        <f t="shared" si="117"/>
        <v>2.9702970297029703</v>
      </c>
      <c r="P856" s="7">
        <f t="shared" si="118"/>
        <v>75.75</v>
      </c>
      <c r="Q856" t="str">
        <f t="shared" si="119"/>
        <v>technology</v>
      </c>
      <c r="R856" t="str">
        <f t="shared" si="120"/>
        <v>wearables</v>
      </c>
      <c r="S856" s="10">
        <f t="shared" si="121"/>
        <v>42421.692094907412</v>
      </c>
      <c r="T856" s="10">
        <f t="shared" si="122"/>
        <v>42391.692094907412</v>
      </c>
      <c r="U856">
        <f t="shared" si="123"/>
        <v>2016</v>
      </c>
      <c r="V856" s="11">
        <f t="shared" si="124"/>
        <v>42421.692094907412</v>
      </c>
      <c r="W856" s="15">
        <f t="shared" si="125"/>
        <v>30</v>
      </c>
    </row>
    <row r="857" spans="1:23" ht="43.2" x14ac:dyDescent="0.3">
      <c r="A857">
        <v>978</v>
      </c>
      <c r="B857" s="3" t="s">
        <v>979</v>
      </c>
      <c r="C857" s="3" t="s">
        <v>5088</v>
      </c>
      <c r="D857">
        <v>172889</v>
      </c>
      <c r="E857">
        <v>97273</v>
      </c>
      <c r="F857" t="s">
        <v>8221</v>
      </c>
      <c r="G857" t="s">
        <v>8235</v>
      </c>
      <c r="H857" t="s">
        <v>8255</v>
      </c>
      <c r="I857">
        <v>1456385101</v>
      </c>
      <c r="J857">
        <v>1453793101</v>
      </c>
      <c r="K857" t="b">
        <v>0</v>
      </c>
      <c r="L857">
        <v>123</v>
      </c>
      <c r="M857" t="b">
        <v>0</v>
      </c>
      <c r="N857" t="s">
        <v>8273</v>
      </c>
      <c r="O857" s="5">
        <f t="shared" si="117"/>
        <v>1.7773585681535473</v>
      </c>
      <c r="P857" s="7">
        <f t="shared" si="118"/>
        <v>790.83739837398377</v>
      </c>
      <c r="Q857" t="str">
        <f t="shared" si="119"/>
        <v>technology</v>
      </c>
      <c r="R857" t="str">
        <f t="shared" si="120"/>
        <v>wearables</v>
      </c>
      <c r="S857" s="10">
        <f t="shared" si="121"/>
        <v>42425.059039351851</v>
      </c>
      <c r="T857" s="10">
        <f t="shared" si="122"/>
        <v>42395.059039351851</v>
      </c>
      <c r="U857">
        <f t="shared" si="123"/>
        <v>2016</v>
      </c>
      <c r="V857" s="11">
        <f t="shared" si="124"/>
        <v>42425.059039351851</v>
      </c>
      <c r="W857" s="15">
        <f t="shared" si="125"/>
        <v>30</v>
      </c>
    </row>
    <row r="858" spans="1:23" ht="43.2" x14ac:dyDescent="0.3">
      <c r="A858">
        <v>979</v>
      </c>
      <c r="B858" s="3" t="s">
        <v>980</v>
      </c>
      <c r="C858" s="3" t="s">
        <v>5089</v>
      </c>
      <c r="D858">
        <v>35000</v>
      </c>
      <c r="E858">
        <v>28986.16</v>
      </c>
      <c r="F858" t="s">
        <v>8221</v>
      </c>
      <c r="G858" t="s">
        <v>8224</v>
      </c>
      <c r="H858" t="s">
        <v>8246</v>
      </c>
      <c r="I858">
        <v>1466449140</v>
      </c>
      <c r="J858">
        <v>1463392828</v>
      </c>
      <c r="K858" t="b">
        <v>0</v>
      </c>
      <c r="L858">
        <v>96</v>
      </c>
      <c r="M858" t="b">
        <v>0</v>
      </c>
      <c r="N858" t="s">
        <v>8273</v>
      </c>
      <c r="O858" s="5">
        <f t="shared" si="117"/>
        <v>1.2074728077123704</v>
      </c>
      <c r="P858" s="7">
        <f t="shared" si="118"/>
        <v>301.93916666666667</v>
      </c>
      <c r="Q858" t="str">
        <f t="shared" si="119"/>
        <v>technology</v>
      </c>
      <c r="R858" t="str">
        <f t="shared" si="120"/>
        <v>wearables</v>
      </c>
      <c r="S858" s="10">
        <f t="shared" si="121"/>
        <v>42541.540972222225</v>
      </c>
      <c r="T858" s="10">
        <f t="shared" si="122"/>
        <v>42506.166990740734</v>
      </c>
      <c r="U858">
        <f t="shared" si="123"/>
        <v>2016</v>
      </c>
      <c r="V858" s="11">
        <f t="shared" si="124"/>
        <v>42541.540972222225</v>
      </c>
      <c r="W858" s="15">
        <f t="shared" si="125"/>
        <v>35.373981481490773</v>
      </c>
    </row>
    <row r="859" spans="1:23" ht="57.6" x14ac:dyDescent="0.3">
      <c r="A859">
        <v>980</v>
      </c>
      <c r="B859" s="3" t="s">
        <v>981</v>
      </c>
      <c r="C859" s="3" t="s">
        <v>5090</v>
      </c>
      <c r="D859">
        <v>10000</v>
      </c>
      <c r="E859">
        <v>1486</v>
      </c>
      <c r="F859" t="s">
        <v>8221</v>
      </c>
      <c r="G859" t="s">
        <v>8224</v>
      </c>
      <c r="H859" t="s">
        <v>8246</v>
      </c>
      <c r="I859">
        <v>1417387322</v>
      </c>
      <c r="J859">
        <v>1413495722</v>
      </c>
      <c r="K859" t="b">
        <v>0</v>
      </c>
      <c r="L859">
        <v>31</v>
      </c>
      <c r="M859" t="b">
        <v>0</v>
      </c>
      <c r="N859" t="s">
        <v>8273</v>
      </c>
      <c r="O859" s="5">
        <f t="shared" si="117"/>
        <v>6.7294751009421265</v>
      </c>
      <c r="P859" s="7">
        <f t="shared" si="118"/>
        <v>47.935483870967744</v>
      </c>
      <c r="Q859" t="str">
        <f t="shared" si="119"/>
        <v>technology</v>
      </c>
      <c r="R859" t="str">
        <f t="shared" si="120"/>
        <v>wearables</v>
      </c>
      <c r="S859" s="10">
        <f t="shared" si="121"/>
        <v>41973.695856481485</v>
      </c>
      <c r="T859" s="10">
        <f t="shared" si="122"/>
        <v>41928.654189814813</v>
      </c>
      <c r="U859">
        <f t="shared" si="123"/>
        <v>2014</v>
      </c>
      <c r="V859" s="11">
        <f t="shared" si="124"/>
        <v>41973.695856481485</v>
      </c>
      <c r="W859" s="15">
        <f t="shared" si="125"/>
        <v>45.041666666671517</v>
      </c>
    </row>
    <row r="860" spans="1:23" ht="57.6" x14ac:dyDescent="0.3">
      <c r="A860">
        <v>981</v>
      </c>
      <c r="B860" s="3" t="s">
        <v>982</v>
      </c>
      <c r="C860" s="3" t="s">
        <v>5091</v>
      </c>
      <c r="D860">
        <v>88888</v>
      </c>
      <c r="E860">
        <v>11</v>
      </c>
      <c r="F860" t="s">
        <v>8221</v>
      </c>
      <c r="G860" t="s">
        <v>8224</v>
      </c>
      <c r="H860" t="s">
        <v>8246</v>
      </c>
      <c r="I860">
        <v>1407624222</v>
      </c>
      <c r="J860">
        <v>1405032222</v>
      </c>
      <c r="K860" t="b">
        <v>0</v>
      </c>
      <c r="L860">
        <v>4</v>
      </c>
      <c r="M860" t="b">
        <v>0</v>
      </c>
      <c r="N860" t="s">
        <v>8273</v>
      </c>
      <c r="O860" s="5">
        <f t="shared" si="117"/>
        <v>8080.727272727273</v>
      </c>
      <c r="P860" s="7">
        <f t="shared" si="118"/>
        <v>2.75</v>
      </c>
      <c r="Q860" t="str">
        <f t="shared" si="119"/>
        <v>technology</v>
      </c>
      <c r="R860" t="str">
        <f t="shared" si="120"/>
        <v>wearables</v>
      </c>
      <c r="S860" s="10">
        <f t="shared" si="121"/>
        <v>41860.697013888886</v>
      </c>
      <c r="T860" s="10">
        <f t="shared" si="122"/>
        <v>41830.697013888886</v>
      </c>
      <c r="U860">
        <f t="shared" si="123"/>
        <v>2014</v>
      </c>
      <c r="V860" s="11">
        <f t="shared" si="124"/>
        <v>41860.697013888886</v>
      </c>
      <c r="W860" s="15">
        <f t="shared" si="125"/>
        <v>30</v>
      </c>
    </row>
    <row r="861" spans="1:23" ht="28.8" x14ac:dyDescent="0.3">
      <c r="A861">
        <v>982</v>
      </c>
      <c r="B861" s="3" t="s">
        <v>983</v>
      </c>
      <c r="C861" s="3" t="s">
        <v>5092</v>
      </c>
      <c r="D861">
        <v>17500</v>
      </c>
      <c r="E861">
        <v>3</v>
      </c>
      <c r="F861" t="s">
        <v>8221</v>
      </c>
      <c r="G861" t="s">
        <v>8224</v>
      </c>
      <c r="H861" t="s">
        <v>8246</v>
      </c>
      <c r="I861">
        <v>1475431486</v>
      </c>
      <c r="J861">
        <v>1472839486</v>
      </c>
      <c r="K861" t="b">
        <v>0</v>
      </c>
      <c r="L861">
        <v>3</v>
      </c>
      <c r="M861" t="b">
        <v>0</v>
      </c>
      <c r="N861" t="s">
        <v>8273</v>
      </c>
      <c r="O861" s="5">
        <f t="shared" si="117"/>
        <v>5833.333333333333</v>
      </c>
      <c r="P861" s="7">
        <f t="shared" si="118"/>
        <v>1</v>
      </c>
      <c r="Q861" t="str">
        <f t="shared" si="119"/>
        <v>technology</v>
      </c>
      <c r="R861" t="str">
        <f t="shared" si="120"/>
        <v>wearables</v>
      </c>
      <c r="S861" s="10">
        <f t="shared" si="121"/>
        <v>42645.503310185188</v>
      </c>
      <c r="T861" s="10">
        <f t="shared" si="122"/>
        <v>42615.503310185188</v>
      </c>
      <c r="U861">
        <f t="shared" si="123"/>
        <v>2016</v>
      </c>
      <c r="V861" s="11">
        <f t="shared" si="124"/>
        <v>42645.503310185188</v>
      </c>
      <c r="W861" s="15">
        <f t="shared" si="125"/>
        <v>30</v>
      </c>
    </row>
    <row r="862" spans="1:23" ht="57.6" x14ac:dyDescent="0.3">
      <c r="A862">
        <v>983</v>
      </c>
      <c r="B862" s="3" t="s">
        <v>984</v>
      </c>
      <c r="C862" s="3" t="s">
        <v>5093</v>
      </c>
      <c r="D862">
        <v>104219</v>
      </c>
      <c r="E862">
        <v>30751</v>
      </c>
      <c r="F862" t="s">
        <v>8221</v>
      </c>
      <c r="G862" t="s">
        <v>8227</v>
      </c>
      <c r="H862" t="s">
        <v>8249</v>
      </c>
      <c r="I862">
        <v>1471985640</v>
      </c>
      <c r="J862">
        <v>1469289685</v>
      </c>
      <c r="K862" t="b">
        <v>0</v>
      </c>
      <c r="L862">
        <v>179</v>
      </c>
      <c r="M862" t="b">
        <v>0</v>
      </c>
      <c r="N862" t="s">
        <v>8273</v>
      </c>
      <c r="O862" s="5">
        <f t="shared" si="117"/>
        <v>3.3891255568924588</v>
      </c>
      <c r="P862" s="7">
        <f t="shared" si="118"/>
        <v>171.79329608938548</v>
      </c>
      <c r="Q862" t="str">
        <f t="shared" si="119"/>
        <v>technology</v>
      </c>
      <c r="R862" t="str">
        <f t="shared" si="120"/>
        <v>wearables</v>
      </c>
      <c r="S862" s="10">
        <f t="shared" si="121"/>
        <v>42605.620833333334</v>
      </c>
      <c r="T862" s="10">
        <f t="shared" si="122"/>
        <v>42574.417650462965</v>
      </c>
      <c r="U862">
        <f t="shared" si="123"/>
        <v>2016</v>
      </c>
      <c r="V862" s="11">
        <f t="shared" si="124"/>
        <v>42605.620833333334</v>
      </c>
      <c r="W862" s="15">
        <f t="shared" si="125"/>
        <v>31.203182870369346</v>
      </c>
    </row>
    <row r="863" spans="1:23" ht="72" x14ac:dyDescent="0.3">
      <c r="A863">
        <v>984</v>
      </c>
      <c r="B863" s="3" t="s">
        <v>985</v>
      </c>
      <c r="C863" s="3" t="s">
        <v>5094</v>
      </c>
      <c r="D863">
        <v>10000</v>
      </c>
      <c r="E863">
        <v>106</v>
      </c>
      <c r="F863" t="s">
        <v>8221</v>
      </c>
      <c r="G863" t="s">
        <v>8224</v>
      </c>
      <c r="H863" t="s">
        <v>8246</v>
      </c>
      <c r="I863">
        <v>1427507208</v>
      </c>
      <c r="J863">
        <v>1424918808</v>
      </c>
      <c r="K863" t="b">
        <v>0</v>
      </c>
      <c r="L863">
        <v>3</v>
      </c>
      <c r="M863" t="b">
        <v>0</v>
      </c>
      <c r="N863" t="s">
        <v>8273</v>
      </c>
      <c r="O863" s="5">
        <f t="shared" si="117"/>
        <v>94.339622641509436</v>
      </c>
      <c r="P863" s="7">
        <f t="shared" si="118"/>
        <v>35.333333333333336</v>
      </c>
      <c r="Q863" t="str">
        <f t="shared" si="119"/>
        <v>technology</v>
      </c>
      <c r="R863" t="str">
        <f t="shared" si="120"/>
        <v>wearables</v>
      </c>
      <c r="S863" s="10">
        <f t="shared" si="121"/>
        <v>42090.824166666673</v>
      </c>
      <c r="T863" s="10">
        <f t="shared" si="122"/>
        <v>42060.86583333333</v>
      </c>
      <c r="U863">
        <f t="shared" si="123"/>
        <v>2015</v>
      </c>
      <c r="V863" s="11">
        <f t="shared" si="124"/>
        <v>42090.824166666673</v>
      </c>
      <c r="W863" s="15">
        <f t="shared" si="125"/>
        <v>29.958333333343035</v>
      </c>
    </row>
    <row r="864" spans="1:23" ht="43.2" x14ac:dyDescent="0.3">
      <c r="A864">
        <v>985</v>
      </c>
      <c r="B864" s="3" t="s">
        <v>986</v>
      </c>
      <c r="C864" s="3" t="s">
        <v>5095</v>
      </c>
      <c r="D864">
        <v>30000</v>
      </c>
      <c r="E864">
        <v>1888</v>
      </c>
      <c r="F864" t="s">
        <v>8221</v>
      </c>
      <c r="G864" t="s">
        <v>8236</v>
      </c>
      <c r="H864" t="s">
        <v>8249</v>
      </c>
      <c r="I864">
        <v>1451602800</v>
      </c>
      <c r="J864">
        <v>1449011610</v>
      </c>
      <c r="K864" t="b">
        <v>0</v>
      </c>
      <c r="L864">
        <v>23</v>
      </c>
      <c r="M864" t="b">
        <v>0</v>
      </c>
      <c r="N864" t="s">
        <v>8273</v>
      </c>
      <c r="O864" s="5">
        <f t="shared" si="117"/>
        <v>15.889830508474576</v>
      </c>
      <c r="P864" s="7">
        <f t="shared" si="118"/>
        <v>82.086956521739125</v>
      </c>
      <c r="Q864" t="str">
        <f t="shared" si="119"/>
        <v>technology</v>
      </c>
      <c r="R864" t="str">
        <f t="shared" si="120"/>
        <v>wearables</v>
      </c>
      <c r="S864" s="10">
        <f t="shared" si="121"/>
        <v>42369.708333333328</v>
      </c>
      <c r="T864" s="10">
        <f t="shared" si="122"/>
        <v>42339.717708333337</v>
      </c>
      <c r="U864">
        <f t="shared" si="123"/>
        <v>2015</v>
      </c>
      <c r="V864" s="11">
        <f t="shared" si="124"/>
        <v>42369.708333333328</v>
      </c>
      <c r="W864" s="15">
        <f t="shared" si="125"/>
        <v>29.990624999991269</v>
      </c>
    </row>
    <row r="865" spans="1:23" ht="57.6" x14ac:dyDescent="0.3">
      <c r="A865">
        <v>986</v>
      </c>
      <c r="B865" s="3" t="s">
        <v>987</v>
      </c>
      <c r="C865" s="3" t="s">
        <v>5096</v>
      </c>
      <c r="D865">
        <v>20000</v>
      </c>
      <c r="E865">
        <v>2550</v>
      </c>
      <c r="F865" t="s">
        <v>8221</v>
      </c>
      <c r="G865" t="s">
        <v>8225</v>
      </c>
      <c r="H865" t="s">
        <v>8247</v>
      </c>
      <c r="I865">
        <v>1452384000</v>
      </c>
      <c r="J865">
        <v>1447698300</v>
      </c>
      <c r="K865" t="b">
        <v>0</v>
      </c>
      <c r="L865">
        <v>23</v>
      </c>
      <c r="M865" t="b">
        <v>0</v>
      </c>
      <c r="N865" t="s">
        <v>8273</v>
      </c>
      <c r="O865" s="5">
        <f t="shared" si="117"/>
        <v>7.8431372549019605</v>
      </c>
      <c r="P865" s="7">
        <f t="shared" si="118"/>
        <v>110.8695652173913</v>
      </c>
      <c r="Q865" t="str">
        <f t="shared" si="119"/>
        <v>technology</v>
      </c>
      <c r="R865" t="str">
        <f t="shared" si="120"/>
        <v>wearables</v>
      </c>
      <c r="S865" s="10">
        <f t="shared" si="121"/>
        <v>42378.75</v>
      </c>
      <c r="T865" s="10">
        <f t="shared" si="122"/>
        <v>42324.517361111109</v>
      </c>
      <c r="U865">
        <f t="shared" si="123"/>
        <v>2016</v>
      </c>
      <c r="V865" s="11">
        <f t="shared" si="124"/>
        <v>42378.75</v>
      </c>
      <c r="W865" s="15">
        <f t="shared" si="125"/>
        <v>54.232638888890506</v>
      </c>
    </row>
    <row r="866" spans="1:23" ht="43.2" x14ac:dyDescent="0.3">
      <c r="A866">
        <v>987</v>
      </c>
      <c r="B866" s="3" t="s">
        <v>988</v>
      </c>
      <c r="C866" s="3" t="s">
        <v>5097</v>
      </c>
      <c r="D866">
        <v>50000</v>
      </c>
      <c r="E866">
        <v>6610</v>
      </c>
      <c r="F866" t="s">
        <v>8221</v>
      </c>
      <c r="G866" t="s">
        <v>8233</v>
      </c>
      <c r="H866" t="s">
        <v>8249</v>
      </c>
      <c r="I866">
        <v>1403507050</v>
      </c>
      <c r="J866">
        <v>1400051050</v>
      </c>
      <c r="K866" t="b">
        <v>0</v>
      </c>
      <c r="L866">
        <v>41</v>
      </c>
      <c r="M866" t="b">
        <v>0</v>
      </c>
      <c r="N866" t="s">
        <v>8273</v>
      </c>
      <c r="O866" s="5">
        <f t="shared" si="117"/>
        <v>7.5642965204236008</v>
      </c>
      <c r="P866" s="7">
        <f t="shared" si="118"/>
        <v>161.21951219512195</v>
      </c>
      <c r="Q866" t="str">
        <f t="shared" si="119"/>
        <v>technology</v>
      </c>
      <c r="R866" t="str">
        <f t="shared" si="120"/>
        <v>wearables</v>
      </c>
      <c r="S866" s="10">
        <f t="shared" si="121"/>
        <v>41813.044560185182</v>
      </c>
      <c r="T866" s="10">
        <f t="shared" si="122"/>
        <v>41773.044560185182</v>
      </c>
      <c r="U866">
        <f t="shared" si="123"/>
        <v>2014</v>
      </c>
      <c r="V866" s="11">
        <f t="shared" si="124"/>
        <v>41813.044560185182</v>
      </c>
      <c r="W866" s="15">
        <f t="shared" si="125"/>
        <v>40</v>
      </c>
    </row>
    <row r="867" spans="1:23" ht="57.6" x14ac:dyDescent="0.3">
      <c r="A867">
        <v>988</v>
      </c>
      <c r="B867" s="3" t="s">
        <v>989</v>
      </c>
      <c r="C867" s="3" t="s">
        <v>5098</v>
      </c>
      <c r="D867">
        <v>5000</v>
      </c>
      <c r="E867">
        <v>0</v>
      </c>
      <c r="F867" t="s">
        <v>8221</v>
      </c>
      <c r="G867" t="s">
        <v>8237</v>
      </c>
      <c r="H867" t="s">
        <v>8249</v>
      </c>
      <c r="I867">
        <v>1475310825</v>
      </c>
      <c r="J867">
        <v>1472718825</v>
      </c>
      <c r="K867" t="b">
        <v>0</v>
      </c>
      <c r="L867">
        <v>0</v>
      </c>
      <c r="M867" t="b">
        <v>0</v>
      </c>
      <c r="N867" t="s">
        <v>8273</v>
      </c>
      <c r="O867" s="5" t="e">
        <f t="shared" si="117"/>
        <v>#DIV/0!</v>
      </c>
      <c r="P867" s="7" t="e">
        <f t="shared" si="118"/>
        <v>#DIV/0!</v>
      </c>
      <c r="Q867" t="str">
        <f t="shared" si="119"/>
        <v>technology</v>
      </c>
      <c r="R867" t="str">
        <f t="shared" si="120"/>
        <v>wearables</v>
      </c>
      <c r="S867" s="10">
        <f t="shared" si="121"/>
        <v>42644.106770833328</v>
      </c>
      <c r="T867" s="10">
        <f t="shared" si="122"/>
        <v>42614.106770833328</v>
      </c>
      <c r="U867">
        <f t="shared" si="123"/>
        <v>2016</v>
      </c>
      <c r="V867" s="11">
        <f t="shared" si="124"/>
        <v>42644.106770833328</v>
      </c>
      <c r="W867" s="15">
        <f t="shared" si="125"/>
        <v>30</v>
      </c>
    </row>
    <row r="868" spans="1:23" ht="28.8" x14ac:dyDescent="0.3">
      <c r="A868">
        <v>989</v>
      </c>
      <c r="B868" s="3" t="s">
        <v>990</v>
      </c>
      <c r="C868" s="3" t="s">
        <v>5099</v>
      </c>
      <c r="D868">
        <v>10000</v>
      </c>
      <c r="E868">
        <v>1677</v>
      </c>
      <c r="F868" t="s">
        <v>8221</v>
      </c>
      <c r="G868" t="s">
        <v>8224</v>
      </c>
      <c r="H868" t="s">
        <v>8246</v>
      </c>
      <c r="I868">
        <v>1475101495</v>
      </c>
      <c r="J868">
        <v>1472509495</v>
      </c>
      <c r="K868" t="b">
        <v>0</v>
      </c>
      <c r="L868">
        <v>32</v>
      </c>
      <c r="M868" t="b">
        <v>0</v>
      </c>
      <c r="N868" t="s">
        <v>8273</v>
      </c>
      <c r="O868" s="5">
        <f t="shared" si="117"/>
        <v>5.9630292188431726</v>
      </c>
      <c r="P868" s="7">
        <f t="shared" si="118"/>
        <v>52.40625</v>
      </c>
      <c r="Q868" t="str">
        <f t="shared" si="119"/>
        <v>technology</v>
      </c>
      <c r="R868" t="str">
        <f t="shared" si="120"/>
        <v>wearables</v>
      </c>
      <c r="S868" s="10">
        <f t="shared" si="121"/>
        <v>42641.683969907404</v>
      </c>
      <c r="T868" s="10">
        <f t="shared" si="122"/>
        <v>42611.683969907404</v>
      </c>
      <c r="U868">
        <f t="shared" si="123"/>
        <v>2016</v>
      </c>
      <c r="V868" s="11">
        <f t="shared" si="124"/>
        <v>42641.683969907404</v>
      </c>
      <c r="W868" s="15">
        <f t="shared" si="125"/>
        <v>30</v>
      </c>
    </row>
    <row r="869" spans="1:23" ht="43.2" x14ac:dyDescent="0.3">
      <c r="A869">
        <v>990</v>
      </c>
      <c r="B869" s="3" t="s">
        <v>991</v>
      </c>
      <c r="C869" s="3" t="s">
        <v>5100</v>
      </c>
      <c r="D869">
        <v>25000</v>
      </c>
      <c r="E869">
        <v>26</v>
      </c>
      <c r="F869" t="s">
        <v>8221</v>
      </c>
      <c r="G869" t="s">
        <v>8224</v>
      </c>
      <c r="H869" t="s">
        <v>8246</v>
      </c>
      <c r="I869">
        <v>1409770164</v>
      </c>
      <c r="J869">
        <v>1407178164</v>
      </c>
      <c r="K869" t="b">
        <v>0</v>
      </c>
      <c r="L869">
        <v>2</v>
      </c>
      <c r="M869" t="b">
        <v>0</v>
      </c>
      <c r="N869" t="s">
        <v>8273</v>
      </c>
      <c r="O869" s="5">
        <f t="shared" si="117"/>
        <v>961.53846153846155</v>
      </c>
      <c r="P869" s="7">
        <f t="shared" si="118"/>
        <v>13</v>
      </c>
      <c r="Q869" t="str">
        <f t="shared" si="119"/>
        <v>technology</v>
      </c>
      <c r="R869" t="str">
        <f t="shared" si="120"/>
        <v>wearables</v>
      </c>
      <c r="S869" s="10">
        <f t="shared" si="121"/>
        <v>41885.534305555557</v>
      </c>
      <c r="T869" s="10">
        <f t="shared" si="122"/>
        <v>41855.534305555557</v>
      </c>
      <c r="U869">
        <f t="shared" si="123"/>
        <v>2014</v>
      </c>
      <c r="V869" s="11">
        <f t="shared" si="124"/>
        <v>41885.534305555557</v>
      </c>
      <c r="W869" s="15">
        <f t="shared" si="125"/>
        <v>30</v>
      </c>
    </row>
    <row r="870" spans="1:23" ht="72" x14ac:dyDescent="0.3">
      <c r="A870">
        <v>991</v>
      </c>
      <c r="B870" s="3" t="s">
        <v>992</v>
      </c>
      <c r="C870" s="3" t="s">
        <v>5101</v>
      </c>
      <c r="D870">
        <v>5000</v>
      </c>
      <c r="E870">
        <v>212</v>
      </c>
      <c r="F870" t="s">
        <v>8221</v>
      </c>
      <c r="G870" t="s">
        <v>8225</v>
      </c>
      <c r="H870" t="s">
        <v>8247</v>
      </c>
      <c r="I870">
        <v>1468349460</v>
      </c>
      <c r="J870">
        <v>1466186988</v>
      </c>
      <c r="K870" t="b">
        <v>0</v>
      </c>
      <c r="L870">
        <v>7</v>
      </c>
      <c r="M870" t="b">
        <v>0</v>
      </c>
      <c r="N870" t="s">
        <v>8273</v>
      </c>
      <c r="O870" s="5">
        <f t="shared" si="117"/>
        <v>23.584905660377359</v>
      </c>
      <c r="P870" s="7">
        <f t="shared" si="118"/>
        <v>30.285714285714285</v>
      </c>
      <c r="Q870" t="str">
        <f t="shared" si="119"/>
        <v>technology</v>
      </c>
      <c r="R870" t="str">
        <f t="shared" si="120"/>
        <v>wearables</v>
      </c>
      <c r="S870" s="10">
        <f t="shared" si="121"/>
        <v>42563.535416666666</v>
      </c>
      <c r="T870" s="10">
        <f t="shared" si="122"/>
        <v>42538.50680555556</v>
      </c>
      <c r="U870">
        <f t="shared" si="123"/>
        <v>2016</v>
      </c>
      <c r="V870" s="11">
        <f t="shared" si="124"/>
        <v>42563.535416666666</v>
      </c>
      <c r="W870" s="15">
        <f t="shared" si="125"/>
        <v>25.02861111110542</v>
      </c>
    </row>
    <row r="871" spans="1:23" ht="43.2" x14ac:dyDescent="0.3">
      <c r="A871">
        <v>992</v>
      </c>
      <c r="B871" s="3" t="s">
        <v>993</v>
      </c>
      <c r="C871" s="3" t="s">
        <v>5102</v>
      </c>
      <c r="D871">
        <v>100000</v>
      </c>
      <c r="E871">
        <v>467</v>
      </c>
      <c r="F871" t="s">
        <v>8221</v>
      </c>
      <c r="G871" t="s">
        <v>8224</v>
      </c>
      <c r="H871" t="s">
        <v>8246</v>
      </c>
      <c r="I871">
        <v>1462655519</v>
      </c>
      <c r="J871">
        <v>1457475119</v>
      </c>
      <c r="K871" t="b">
        <v>0</v>
      </c>
      <c r="L871">
        <v>4</v>
      </c>
      <c r="M871" t="b">
        <v>0</v>
      </c>
      <c r="N871" t="s">
        <v>8273</v>
      </c>
      <c r="O871" s="5">
        <f t="shared" si="117"/>
        <v>214.13276231263384</v>
      </c>
      <c r="P871" s="7">
        <f t="shared" si="118"/>
        <v>116.75</v>
      </c>
      <c r="Q871" t="str">
        <f t="shared" si="119"/>
        <v>technology</v>
      </c>
      <c r="R871" t="str">
        <f t="shared" si="120"/>
        <v>wearables</v>
      </c>
      <c r="S871" s="10">
        <f t="shared" si="121"/>
        <v>42497.633321759262</v>
      </c>
      <c r="T871" s="10">
        <f t="shared" si="122"/>
        <v>42437.674988425926</v>
      </c>
      <c r="U871">
        <f t="shared" si="123"/>
        <v>2016</v>
      </c>
      <c r="V871" s="11">
        <f t="shared" si="124"/>
        <v>42497.633321759262</v>
      </c>
      <c r="W871" s="15">
        <f t="shared" si="125"/>
        <v>59.958333333335759</v>
      </c>
    </row>
    <row r="872" spans="1:23" ht="43.2" x14ac:dyDescent="0.3">
      <c r="A872">
        <v>993</v>
      </c>
      <c r="B872" s="3" t="s">
        <v>994</v>
      </c>
      <c r="C872" s="3" t="s">
        <v>5103</v>
      </c>
      <c r="D872">
        <v>70000</v>
      </c>
      <c r="E872">
        <v>17561</v>
      </c>
      <c r="F872" t="s">
        <v>8221</v>
      </c>
      <c r="G872" t="s">
        <v>8224</v>
      </c>
      <c r="H872" t="s">
        <v>8246</v>
      </c>
      <c r="I872">
        <v>1478926800</v>
      </c>
      <c r="J872">
        <v>1476054568</v>
      </c>
      <c r="K872" t="b">
        <v>0</v>
      </c>
      <c r="L872">
        <v>196</v>
      </c>
      <c r="M872" t="b">
        <v>0</v>
      </c>
      <c r="N872" t="s">
        <v>8273</v>
      </c>
      <c r="O872" s="5">
        <f t="shared" si="117"/>
        <v>3.9861055748533682</v>
      </c>
      <c r="P872" s="7">
        <f t="shared" si="118"/>
        <v>89.59693877551021</v>
      </c>
      <c r="Q872" t="str">
        <f t="shared" si="119"/>
        <v>technology</v>
      </c>
      <c r="R872" t="str">
        <f t="shared" si="120"/>
        <v>wearables</v>
      </c>
      <c r="S872" s="10">
        <f t="shared" si="121"/>
        <v>42685.958333333328</v>
      </c>
      <c r="T872" s="10">
        <f t="shared" si="122"/>
        <v>42652.714907407411</v>
      </c>
      <c r="U872">
        <f t="shared" si="123"/>
        <v>2016</v>
      </c>
      <c r="V872" s="11">
        <f t="shared" si="124"/>
        <v>42685.958333333328</v>
      </c>
      <c r="W872" s="15">
        <f t="shared" si="125"/>
        <v>33.243425925917109</v>
      </c>
    </row>
    <row r="873" spans="1:23" ht="57.6" x14ac:dyDescent="0.3">
      <c r="A873">
        <v>994</v>
      </c>
      <c r="B873" s="3" t="s">
        <v>995</v>
      </c>
      <c r="C873" s="3" t="s">
        <v>5104</v>
      </c>
      <c r="D873">
        <v>200000</v>
      </c>
      <c r="E873">
        <v>4669</v>
      </c>
      <c r="F873" t="s">
        <v>8221</v>
      </c>
      <c r="G873" t="s">
        <v>8224</v>
      </c>
      <c r="H873" t="s">
        <v>8246</v>
      </c>
      <c r="I873">
        <v>1417388340</v>
      </c>
      <c r="J873">
        <v>1412835530</v>
      </c>
      <c r="K873" t="b">
        <v>0</v>
      </c>
      <c r="L873">
        <v>11</v>
      </c>
      <c r="M873" t="b">
        <v>0</v>
      </c>
      <c r="N873" t="s">
        <v>8273</v>
      </c>
      <c r="O873" s="5">
        <f t="shared" si="117"/>
        <v>42.835724994645531</v>
      </c>
      <c r="P873" s="7">
        <f t="shared" si="118"/>
        <v>424.45454545454544</v>
      </c>
      <c r="Q873" t="str">
        <f t="shared" si="119"/>
        <v>technology</v>
      </c>
      <c r="R873" t="str">
        <f t="shared" si="120"/>
        <v>wearables</v>
      </c>
      <c r="S873" s="10">
        <f t="shared" si="121"/>
        <v>41973.707638888889</v>
      </c>
      <c r="T873" s="10">
        <f t="shared" si="122"/>
        <v>41921.013078703705</v>
      </c>
      <c r="U873">
        <f t="shared" si="123"/>
        <v>2014</v>
      </c>
      <c r="V873" s="11">
        <f t="shared" si="124"/>
        <v>41973.707638888889</v>
      </c>
      <c r="W873" s="15">
        <f t="shared" si="125"/>
        <v>52.694560185183946</v>
      </c>
    </row>
    <row r="874" spans="1:23" ht="43.2" x14ac:dyDescent="0.3">
      <c r="A874">
        <v>995</v>
      </c>
      <c r="B874" s="3" t="s">
        <v>996</v>
      </c>
      <c r="C874" s="3" t="s">
        <v>5105</v>
      </c>
      <c r="D874">
        <v>10000</v>
      </c>
      <c r="E874">
        <v>726</v>
      </c>
      <c r="F874" t="s">
        <v>8221</v>
      </c>
      <c r="G874" t="s">
        <v>8224</v>
      </c>
      <c r="H874" t="s">
        <v>8246</v>
      </c>
      <c r="I874">
        <v>1417276800</v>
      </c>
      <c r="J874">
        <v>1415140480</v>
      </c>
      <c r="K874" t="b">
        <v>0</v>
      </c>
      <c r="L874">
        <v>9</v>
      </c>
      <c r="M874" t="b">
        <v>0</v>
      </c>
      <c r="N874" t="s">
        <v>8273</v>
      </c>
      <c r="O874" s="5">
        <f t="shared" si="117"/>
        <v>13.774104683195592</v>
      </c>
      <c r="P874" s="7">
        <f t="shared" si="118"/>
        <v>80.666666666666671</v>
      </c>
      <c r="Q874" t="str">
        <f t="shared" si="119"/>
        <v>technology</v>
      </c>
      <c r="R874" t="str">
        <f t="shared" si="120"/>
        <v>wearables</v>
      </c>
      <c r="S874" s="10">
        <f t="shared" si="121"/>
        <v>41972.416666666672</v>
      </c>
      <c r="T874" s="10">
        <f t="shared" si="122"/>
        <v>41947.690740740742</v>
      </c>
      <c r="U874">
        <f t="shared" si="123"/>
        <v>2014</v>
      </c>
      <c r="V874" s="11">
        <f t="shared" si="124"/>
        <v>41972.416666666672</v>
      </c>
      <c r="W874" s="15">
        <f t="shared" si="125"/>
        <v>24.725925925929914</v>
      </c>
    </row>
    <row r="875" spans="1:23" ht="28.8" x14ac:dyDescent="0.3">
      <c r="A875">
        <v>996</v>
      </c>
      <c r="B875" s="3" t="s">
        <v>997</v>
      </c>
      <c r="C875" s="3" t="s">
        <v>5106</v>
      </c>
      <c r="D875">
        <v>4000</v>
      </c>
      <c r="E875">
        <v>65</v>
      </c>
      <c r="F875" t="s">
        <v>8221</v>
      </c>
      <c r="G875" t="s">
        <v>8224</v>
      </c>
      <c r="H875" t="s">
        <v>8246</v>
      </c>
      <c r="I875">
        <v>1406474820</v>
      </c>
      <c r="J875">
        <v>1403902060</v>
      </c>
      <c r="K875" t="b">
        <v>0</v>
      </c>
      <c r="L875">
        <v>5</v>
      </c>
      <c r="M875" t="b">
        <v>0</v>
      </c>
      <c r="N875" t="s">
        <v>8273</v>
      </c>
      <c r="O875" s="5">
        <f t="shared" si="117"/>
        <v>61.53846153846154</v>
      </c>
      <c r="P875" s="7">
        <f t="shared" si="118"/>
        <v>13</v>
      </c>
      <c r="Q875" t="str">
        <f t="shared" si="119"/>
        <v>technology</v>
      </c>
      <c r="R875" t="str">
        <f t="shared" si="120"/>
        <v>wearables</v>
      </c>
      <c r="S875" s="10">
        <f t="shared" si="121"/>
        <v>41847.393750000003</v>
      </c>
      <c r="T875" s="10">
        <f t="shared" si="122"/>
        <v>41817.616435185184</v>
      </c>
      <c r="U875">
        <f t="shared" si="123"/>
        <v>2014</v>
      </c>
      <c r="V875" s="11">
        <f t="shared" si="124"/>
        <v>41847.393750000003</v>
      </c>
      <c r="W875" s="15">
        <f t="shared" si="125"/>
        <v>29.777314814818965</v>
      </c>
    </row>
    <row r="876" spans="1:23" ht="28.8" x14ac:dyDescent="0.3">
      <c r="A876">
        <v>997</v>
      </c>
      <c r="B876" s="3" t="s">
        <v>998</v>
      </c>
      <c r="C876" s="3" t="s">
        <v>5107</v>
      </c>
      <c r="D876">
        <v>5000</v>
      </c>
      <c r="E876">
        <v>65</v>
      </c>
      <c r="F876" t="s">
        <v>8221</v>
      </c>
      <c r="G876" t="s">
        <v>8224</v>
      </c>
      <c r="H876" t="s">
        <v>8246</v>
      </c>
      <c r="I876">
        <v>1417145297</v>
      </c>
      <c r="J876">
        <v>1414549697</v>
      </c>
      <c r="K876" t="b">
        <v>0</v>
      </c>
      <c r="L876">
        <v>8</v>
      </c>
      <c r="M876" t="b">
        <v>0</v>
      </c>
      <c r="N876" t="s">
        <v>8273</v>
      </c>
      <c r="O876" s="5">
        <f t="shared" si="117"/>
        <v>76.92307692307692</v>
      </c>
      <c r="P876" s="7">
        <f t="shared" si="118"/>
        <v>8.125</v>
      </c>
      <c r="Q876" t="str">
        <f t="shared" si="119"/>
        <v>technology</v>
      </c>
      <c r="R876" t="str">
        <f t="shared" si="120"/>
        <v>wearables</v>
      </c>
      <c r="S876" s="10">
        <f t="shared" si="121"/>
        <v>41970.894641203704</v>
      </c>
      <c r="T876" s="10">
        <f t="shared" si="122"/>
        <v>41940.85297453704</v>
      </c>
      <c r="U876">
        <f t="shared" si="123"/>
        <v>2014</v>
      </c>
      <c r="V876" s="11">
        <f t="shared" si="124"/>
        <v>41970.894641203704</v>
      </c>
      <c r="W876" s="15">
        <f t="shared" si="125"/>
        <v>30.041666666664241</v>
      </c>
    </row>
    <row r="877" spans="1:23" ht="43.2" x14ac:dyDescent="0.3">
      <c r="A877">
        <v>998</v>
      </c>
      <c r="B877" s="3" t="s">
        <v>999</v>
      </c>
      <c r="C877" s="3" t="s">
        <v>5108</v>
      </c>
      <c r="D877">
        <v>60000</v>
      </c>
      <c r="E877">
        <v>35135</v>
      </c>
      <c r="F877" t="s">
        <v>8221</v>
      </c>
      <c r="G877" t="s">
        <v>8229</v>
      </c>
      <c r="H877" t="s">
        <v>8251</v>
      </c>
      <c r="I877">
        <v>1447909401</v>
      </c>
      <c r="J877">
        <v>1444017801</v>
      </c>
      <c r="K877" t="b">
        <v>0</v>
      </c>
      <c r="L877">
        <v>229</v>
      </c>
      <c r="M877" t="b">
        <v>0</v>
      </c>
      <c r="N877" t="s">
        <v>8273</v>
      </c>
      <c r="O877" s="5">
        <f t="shared" si="117"/>
        <v>1.7076988757649068</v>
      </c>
      <c r="P877" s="7">
        <f t="shared" si="118"/>
        <v>153.42794759825327</v>
      </c>
      <c r="Q877" t="str">
        <f t="shared" si="119"/>
        <v>technology</v>
      </c>
      <c r="R877" t="str">
        <f t="shared" si="120"/>
        <v>wearables</v>
      </c>
      <c r="S877" s="10">
        <f t="shared" si="121"/>
        <v>42326.960659722223</v>
      </c>
      <c r="T877" s="10">
        <f t="shared" si="122"/>
        <v>42281.918993055559</v>
      </c>
      <c r="U877">
        <f t="shared" si="123"/>
        <v>2015</v>
      </c>
      <c r="V877" s="11">
        <f t="shared" si="124"/>
        <v>42326.960659722223</v>
      </c>
      <c r="W877" s="15">
        <f t="shared" si="125"/>
        <v>45.041666666664241</v>
      </c>
    </row>
    <row r="878" spans="1:23" ht="43.2" x14ac:dyDescent="0.3">
      <c r="A878">
        <v>999</v>
      </c>
      <c r="B878" s="3" t="s">
        <v>1000</v>
      </c>
      <c r="C878" s="3" t="s">
        <v>5109</v>
      </c>
      <c r="D878">
        <v>150000</v>
      </c>
      <c r="E878">
        <v>11683</v>
      </c>
      <c r="F878" t="s">
        <v>8221</v>
      </c>
      <c r="G878" t="s">
        <v>8229</v>
      </c>
      <c r="H878" t="s">
        <v>8251</v>
      </c>
      <c r="I878">
        <v>1415865720</v>
      </c>
      <c r="J878">
        <v>1413270690</v>
      </c>
      <c r="K878" t="b">
        <v>0</v>
      </c>
      <c r="L878">
        <v>40</v>
      </c>
      <c r="M878" t="b">
        <v>0</v>
      </c>
      <c r="N878" t="s">
        <v>8273</v>
      </c>
      <c r="O878" s="5">
        <f t="shared" si="117"/>
        <v>12.83916802191218</v>
      </c>
      <c r="P878" s="7">
        <f t="shared" si="118"/>
        <v>292.07499999999999</v>
      </c>
      <c r="Q878" t="str">
        <f t="shared" si="119"/>
        <v>technology</v>
      </c>
      <c r="R878" t="str">
        <f t="shared" si="120"/>
        <v>wearables</v>
      </c>
      <c r="S878" s="10">
        <f t="shared" si="121"/>
        <v>41956.084722222222</v>
      </c>
      <c r="T878" s="10">
        <f t="shared" si="122"/>
        <v>41926.04965277778</v>
      </c>
      <c r="U878">
        <f t="shared" si="123"/>
        <v>2014</v>
      </c>
      <c r="V878" s="11">
        <f t="shared" si="124"/>
        <v>41956.084722222222</v>
      </c>
      <c r="W878" s="15">
        <f t="shared" si="125"/>
        <v>30.035069444442343</v>
      </c>
    </row>
    <row r="879" spans="1:23" ht="43.2" x14ac:dyDescent="0.3">
      <c r="A879">
        <v>1000</v>
      </c>
      <c r="B879" s="3" t="s">
        <v>1001</v>
      </c>
      <c r="C879" s="3" t="s">
        <v>5110</v>
      </c>
      <c r="D879">
        <v>894700</v>
      </c>
      <c r="E879">
        <v>19824</v>
      </c>
      <c r="F879" t="s">
        <v>8220</v>
      </c>
      <c r="G879" t="s">
        <v>8224</v>
      </c>
      <c r="H879" t="s">
        <v>8246</v>
      </c>
      <c r="I879">
        <v>1489537560</v>
      </c>
      <c r="J879">
        <v>1484357160</v>
      </c>
      <c r="K879" t="b">
        <v>0</v>
      </c>
      <c r="L879">
        <v>6</v>
      </c>
      <c r="M879" t="b">
        <v>0</v>
      </c>
      <c r="N879" t="s">
        <v>8273</v>
      </c>
      <c r="O879" s="5">
        <f t="shared" si="117"/>
        <v>45.132163034705407</v>
      </c>
      <c r="P879" s="7">
        <f t="shared" si="118"/>
        <v>3304</v>
      </c>
      <c r="Q879" t="str">
        <f t="shared" si="119"/>
        <v>technology</v>
      </c>
      <c r="R879" t="str">
        <f t="shared" si="120"/>
        <v>wearables</v>
      </c>
      <c r="S879" s="10">
        <f t="shared" si="121"/>
        <v>42808.768055555556</v>
      </c>
      <c r="T879" s="10">
        <f t="shared" si="122"/>
        <v>42748.809722222228</v>
      </c>
      <c r="U879">
        <f t="shared" si="123"/>
        <v>2017</v>
      </c>
      <c r="V879" s="11">
        <f t="shared" si="124"/>
        <v>42808.768055555556</v>
      </c>
      <c r="W879" s="15">
        <f t="shared" si="125"/>
        <v>59.958333333328483</v>
      </c>
    </row>
    <row r="880" spans="1:23" ht="57.6" x14ac:dyDescent="0.3">
      <c r="A880">
        <v>1001</v>
      </c>
      <c r="B880" s="3" t="s">
        <v>1002</v>
      </c>
      <c r="C880" s="3" t="s">
        <v>5111</v>
      </c>
      <c r="D880">
        <v>5000</v>
      </c>
      <c r="E880">
        <v>5200</v>
      </c>
      <c r="F880" t="s">
        <v>8220</v>
      </c>
      <c r="G880" t="s">
        <v>8225</v>
      </c>
      <c r="H880" t="s">
        <v>8247</v>
      </c>
      <c r="I880">
        <v>1485796613</v>
      </c>
      <c r="J880">
        <v>1481908613</v>
      </c>
      <c r="K880" t="b">
        <v>0</v>
      </c>
      <c r="L880">
        <v>4</v>
      </c>
      <c r="M880" t="b">
        <v>0</v>
      </c>
      <c r="N880" t="s">
        <v>8273</v>
      </c>
      <c r="O880" s="5">
        <f t="shared" si="117"/>
        <v>0.96153846153846156</v>
      </c>
      <c r="P880" s="7">
        <f t="shared" si="118"/>
        <v>1300</v>
      </c>
      <c r="Q880" t="str">
        <f t="shared" si="119"/>
        <v>technology</v>
      </c>
      <c r="R880" t="str">
        <f t="shared" si="120"/>
        <v>wearables</v>
      </c>
      <c r="S880" s="10">
        <f t="shared" si="121"/>
        <v>42765.470057870371</v>
      </c>
      <c r="T880" s="10">
        <f t="shared" si="122"/>
        <v>42720.470057870371</v>
      </c>
      <c r="U880">
        <f t="shared" si="123"/>
        <v>2017</v>
      </c>
      <c r="V880" s="11">
        <f t="shared" si="124"/>
        <v>42765.470057870371</v>
      </c>
      <c r="W880" s="15">
        <f t="shared" si="125"/>
        <v>45</v>
      </c>
    </row>
    <row r="881" spans="1:23" ht="43.2" x14ac:dyDescent="0.3">
      <c r="A881">
        <v>1002</v>
      </c>
      <c r="B881" s="3" t="s">
        <v>1003</v>
      </c>
      <c r="C881" s="3" t="s">
        <v>5112</v>
      </c>
      <c r="D881">
        <v>9999</v>
      </c>
      <c r="E881">
        <v>2960</v>
      </c>
      <c r="F881" t="s">
        <v>8220</v>
      </c>
      <c r="G881" t="s">
        <v>8224</v>
      </c>
      <c r="H881" t="s">
        <v>8246</v>
      </c>
      <c r="I881">
        <v>1450331940</v>
      </c>
      <c r="J881">
        <v>1447777514</v>
      </c>
      <c r="K881" t="b">
        <v>0</v>
      </c>
      <c r="L881">
        <v>22</v>
      </c>
      <c r="M881" t="b">
        <v>0</v>
      </c>
      <c r="N881" t="s">
        <v>8273</v>
      </c>
      <c r="O881" s="5">
        <f t="shared" si="117"/>
        <v>3.3780405405405407</v>
      </c>
      <c r="P881" s="7">
        <f t="shared" si="118"/>
        <v>134.54545454545453</v>
      </c>
      <c r="Q881" t="str">
        <f t="shared" si="119"/>
        <v>technology</v>
      </c>
      <c r="R881" t="str">
        <f t="shared" si="120"/>
        <v>wearables</v>
      </c>
      <c r="S881" s="10">
        <f t="shared" si="121"/>
        <v>42354.999305555553</v>
      </c>
      <c r="T881" s="10">
        <f t="shared" si="122"/>
        <v>42325.434189814812</v>
      </c>
      <c r="U881">
        <f t="shared" si="123"/>
        <v>2015</v>
      </c>
      <c r="V881" s="11">
        <f t="shared" si="124"/>
        <v>42354.999305555553</v>
      </c>
      <c r="W881" s="15">
        <f t="shared" si="125"/>
        <v>29.565115740741021</v>
      </c>
    </row>
    <row r="882" spans="1:23" ht="43.2" x14ac:dyDescent="0.3">
      <c r="A882">
        <v>1003</v>
      </c>
      <c r="B882" s="3" t="s">
        <v>1004</v>
      </c>
      <c r="C882" s="3" t="s">
        <v>5113</v>
      </c>
      <c r="D882">
        <v>20000</v>
      </c>
      <c r="E882">
        <v>3211</v>
      </c>
      <c r="F882" t="s">
        <v>8220</v>
      </c>
      <c r="G882" t="s">
        <v>8230</v>
      </c>
      <c r="H882" t="s">
        <v>8249</v>
      </c>
      <c r="I882">
        <v>1489680061</v>
      </c>
      <c r="J882">
        <v>1487091661</v>
      </c>
      <c r="K882" t="b">
        <v>0</v>
      </c>
      <c r="L882">
        <v>15</v>
      </c>
      <c r="M882" t="b">
        <v>0</v>
      </c>
      <c r="N882" t="s">
        <v>8273</v>
      </c>
      <c r="O882" s="5">
        <f t="shared" si="117"/>
        <v>6.2285892245406416</v>
      </c>
      <c r="P882" s="7">
        <f t="shared" si="118"/>
        <v>214.06666666666666</v>
      </c>
      <c r="Q882" t="str">
        <f t="shared" si="119"/>
        <v>technology</v>
      </c>
      <c r="R882" t="str">
        <f t="shared" si="120"/>
        <v>wearables</v>
      </c>
      <c r="S882" s="10">
        <f t="shared" si="121"/>
        <v>42810.417372685188</v>
      </c>
      <c r="T882" s="10">
        <f t="shared" si="122"/>
        <v>42780.459039351852</v>
      </c>
      <c r="U882">
        <f t="shared" si="123"/>
        <v>2017</v>
      </c>
      <c r="V882" s="11">
        <f t="shared" si="124"/>
        <v>42810.417372685188</v>
      </c>
      <c r="W882" s="15">
        <f t="shared" si="125"/>
        <v>29.958333333335759</v>
      </c>
    </row>
    <row r="883" spans="1:23" ht="28.8" x14ac:dyDescent="0.3">
      <c r="A883">
        <v>1004</v>
      </c>
      <c r="B883" s="3" t="s">
        <v>1005</v>
      </c>
      <c r="C883" s="3" t="s">
        <v>5114</v>
      </c>
      <c r="D883">
        <v>25000</v>
      </c>
      <c r="E883">
        <v>20552</v>
      </c>
      <c r="F883" t="s">
        <v>8220</v>
      </c>
      <c r="G883" t="s">
        <v>8224</v>
      </c>
      <c r="H883" t="s">
        <v>8246</v>
      </c>
      <c r="I883">
        <v>1455814827</v>
      </c>
      <c r="J883">
        <v>1453222827</v>
      </c>
      <c r="K883" t="b">
        <v>0</v>
      </c>
      <c r="L883">
        <v>95</v>
      </c>
      <c r="M883" t="b">
        <v>0</v>
      </c>
      <c r="N883" t="s">
        <v>8273</v>
      </c>
      <c r="O883" s="5">
        <f t="shared" si="117"/>
        <v>1.2164266251459712</v>
      </c>
      <c r="P883" s="7">
        <f t="shared" si="118"/>
        <v>216.33684210526314</v>
      </c>
      <c r="Q883" t="str">
        <f t="shared" si="119"/>
        <v>technology</v>
      </c>
      <c r="R883" t="str">
        <f t="shared" si="120"/>
        <v>wearables</v>
      </c>
      <c r="S883" s="10">
        <f t="shared" si="121"/>
        <v>42418.458645833336</v>
      </c>
      <c r="T883" s="10">
        <f t="shared" si="122"/>
        <v>42388.458645833336</v>
      </c>
      <c r="U883">
        <f t="shared" si="123"/>
        <v>2016</v>
      </c>
      <c r="V883" s="11">
        <f t="shared" si="124"/>
        <v>42418.458645833336</v>
      </c>
      <c r="W883" s="15">
        <f t="shared" si="125"/>
        <v>30</v>
      </c>
    </row>
    <row r="884" spans="1:23" ht="43.2" x14ac:dyDescent="0.3">
      <c r="A884">
        <v>1005</v>
      </c>
      <c r="B884" s="3" t="s">
        <v>1006</v>
      </c>
      <c r="C884" s="3" t="s">
        <v>5115</v>
      </c>
      <c r="D884">
        <v>200000</v>
      </c>
      <c r="E884">
        <v>150102</v>
      </c>
      <c r="F884" t="s">
        <v>8220</v>
      </c>
      <c r="G884" t="s">
        <v>8224</v>
      </c>
      <c r="H884" t="s">
        <v>8246</v>
      </c>
      <c r="I884">
        <v>1446217183</v>
      </c>
      <c r="J884">
        <v>1443538783</v>
      </c>
      <c r="K884" t="b">
        <v>0</v>
      </c>
      <c r="L884">
        <v>161</v>
      </c>
      <c r="M884" t="b">
        <v>0</v>
      </c>
      <c r="N884" t="s">
        <v>8273</v>
      </c>
      <c r="O884" s="5">
        <f t="shared" si="117"/>
        <v>1.3324272827810422</v>
      </c>
      <c r="P884" s="7">
        <f t="shared" si="118"/>
        <v>932.31055900621118</v>
      </c>
      <c r="Q884" t="str">
        <f t="shared" si="119"/>
        <v>technology</v>
      </c>
      <c r="R884" t="str">
        <f t="shared" si="120"/>
        <v>wearables</v>
      </c>
      <c r="S884" s="10">
        <f t="shared" si="121"/>
        <v>42307.374803240738</v>
      </c>
      <c r="T884" s="10">
        <f t="shared" si="122"/>
        <v>42276.374803240738</v>
      </c>
      <c r="U884">
        <f t="shared" si="123"/>
        <v>2015</v>
      </c>
      <c r="V884" s="11">
        <f t="shared" si="124"/>
        <v>42307.374803240738</v>
      </c>
      <c r="W884" s="15">
        <f t="shared" si="125"/>
        <v>31</v>
      </c>
    </row>
    <row r="885" spans="1:23" ht="43.2" x14ac:dyDescent="0.3">
      <c r="A885">
        <v>1006</v>
      </c>
      <c r="B885" s="3" t="s">
        <v>1007</v>
      </c>
      <c r="C885" s="3" t="s">
        <v>5116</v>
      </c>
      <c r="D885">
        <v>4000</v>
      </c>
      <c r="E885">
        <v>234</v>
      </c>
      <c r="F885" t="s">
        <v>8220</v>
      </c>
      <c r="G885" t="s">
        <v>8224</v>
      </c>
      <c r="H885" t="s">
        <v>8246</v>
      </c>
      <c r="I885">
        <v>1418368260</v>
      </c>
      <c r="J885">
        <v>1417654672</v>
      </c>
      <c r="K885" t="b">
        <v>0</v>
      </c>
      <c r="L885">
        <v>8</v>
      </c>
      <c r="M885" t="b">
        <v>0</v>
      </c>
      <c r="N885" t="s">
        <v>8273</v>
      </c>
      <c r="O885" s="5">
        <f t="shared" si="117"/>
        <v>17.094017094017094</v>
      </c>
      <c r="P885" s="7">
        <f t="shared" si="118"/>
        <v>29.25</v>
      </c>
      <c r="Q885" t="str">
        <f t="shared" si="119"/>
        <v>technology</v>
      </c>
      <c r="R885" t="str">
        <f t="shared" si="120"/>
        <v>wearables</v>
      </c>
      <c r="S885" s="10">
        <f t="shared" si="121"/>
        <v>41985.049305555556</v>
      </c>
      <c r="T885" s="10">
        <f t="shared" si="122"/>
        <v>41976.790185185186</v>
      </c>
      <c r="U885">
        <f t="shared" si="123"/>
        <v>2014</v>
      </c>
      <c r="V885" s="11">
        <f t="shared" si="124"/>
        <v>41985.049305555556</v>
      </c>
      <c r="W885" s="15">
        <f t="shared" si="125"/>
        <v>8.2591203703705105</v>
      </c>
    </row>
    <row r="886" spans="1:23" ht="43.2" x14ac:dyDescent="0.3">
      <c r="A886">
        <v>1007</v>
      </c>
      <c r="B886" s="3" t="s">
        <v>1008</v>
      </c>
      <c r="C886" s="3" t="s">
        <v>5117</v>
      </c>
      <c r="D886">
        <v>30000</v>
      </c>
      <c r="E886">
        <v>13296</v>
      </c>
      <c r="F886" t="s">
        <v>8220</v>
      </c>
      <c r="G886" t="s">
        <v>8224</v>
      </c>
      <c r="H886" t="s">
        <v>8246</v>
      </c>
      <c r="I886">
        <v>1481727623</v>
      </c>
      <c r="J886">
        <v>1478095223</v>
      </c>
      <c r="K886" t="b">
        <v>0</v>
      </c>
      <c r="L886">
        <v>76</v>
      </c>
      <c r="M886" t="b">
        <v>0</v>
      </c>
      <c r="N886" t="s">
        <v>8273</v>
      </c>
      <c r="O886" s="5">
        <f t="shared" si="117"/>
        <v>2.256317689530686</v>
      </c>
      <c r="P886" s="7">
        <f t="shared" si="118"/>
        <v>174.94736842105263</v>
      </c>
      <c r="Q886" t="str">
        <f t="shared" si="119"/>
        <v>technology</v>
      </c>
      <c r="R886" t="str">
        <f t="shared" si="120"/>
        <v>wearables</v>
      </c>
      <c r="S886" s="10">
        <f t="shared" si="121"/>
        <v>42718.3752662037</v>
      </c>
      <c r="T886" s="10">
        <f t="shared" si="122"/>
        <v>42676.333599537036</v>
      </c>
      <c r="U886">
        <f t="shared" si="123"/>
        <v>2016</v>
      </c>
      <c r="V886" s="11">
        <f t="shared" si="124"/>
        <v>42718.3752662037</v>
      </c>
      <c r="W886" s="15">
        <f t="shared" si="125"/>
        <v>42.041666666664241</v>
      </c>
    </row>
    <row r="887" spans="1:23" ht="43.2" x14ac:dyDescent="0.3">
      <c r="A887">
        <v>1008</v>
      </c>
      <c r="B887" s="3" t="s">
        <v>1009</v>
      </c>
      <c r="C887" s="3" t="s">
        <v>5118</v>
      </c>
      <c r="D887">
        <v>93500</v>
      </c>
      <c r="E887">
        <v>250</v>
      </c>
      <c r="F887" t="s">
        <v>8220</v>
      </c>
      <c r="G887" t="s">
        <v>8238</v>
      </c>
      <c r="H887" t="s">
        <v>8256</v>
      </c>
      <c r="I887">
        <v>1482953115</v>
      </c>
      <c r="J887">
        <v>1480361115</v>
      </c>
      <c r="K887" t="b">
        <v>0</v>
      </c>
      <c r="L887">
        <v>1</v>
      </c>
      <c r="M887" t="b">
        <v>0</v>
      </c>
      <c r="N887" t="s">
        <v>8273</v>
      </c>
      <c r="O887" s="5">
        <f t="shared" si="117"/>
        <v>374</v>
      </c>
      <c r="P887" s="7">
        <f t="shared" si="118"/>
        <v>250</v>
      </c>
      <c r="Q887" t="str">
        <f t="shared" si="119"/>
        <v>technology</v>
      </c>
      <c r="R887" t="str">
        <f t="shared" si="120"/>
        <v>wearables</v>
      </c>
      <c r="S887" s="10">
        <f t="shared" si="121"/>
        <v>42732.559201388889</v>
      </c>
      <c r="T887" s="10">
        <f t="shared" si="122"/>
        <v>42702.559201388889</v>
      </c>
      <c r="U887">
        <f t="shared" si="123"/>
        <v>2016</v>
      </c>
      <c r="V887" s="11">
        <f t="shared" si="124"/>
        <v>42732.559201388889</v>
      </c>
      <c r="W887" s="15">
        <f t="shared" si="125"/>
        <v>30</v>
      </c>
    </row>
    <row r="888" spans="1:23" ht="57.6" x14ac:dyDescent="0.3">
      <c r="A888">
        <v>1009</v>
      </c>
      <c r="B888" s="3" t="s">
        <v>1010</v>
      </c>
      <c r="C888" s="3" t="s">
        <v>5119</v>
      </c>
      <c r="D888">
        <v>50000</v>
      </c>
      <c r="E888">
        <v>6565</v>
      </c>
      <c r="F888" t="s">
        <v>8220</v>
      </c>
      <c r="G888" t="s">
        <v>8224</v>
      </c>
      <c r="H888" t="s">
        <v>8246</v>
      </c>
      <c r="I888">
        <v>1466346646</v>
      </c>
      <c r="J888">
        <v>1463754646</v>
      </c>
      <c r="K888" t="b">
        <v>0</v>
      </c>
      <c r="L888">
        <v>101</v>
      </c>
      <c r="M888" t="b">
        <v>0</v>
      </c>
      <c r="N888" t="s">
        <v>8273</v>
      </c>
      <c r="O888" s="5">
        <f t="shared" si="117"/>
        <v>7.6161462300076161</v>
      </c>
      <c r="P888" s="7">
        <f t="shared" si="118"/>
        <v>65</v>
      </c>
      <c r="Q888" t="str">
        <f t="shared" si="119"/>
        <v>technology</v>
      </c>
      <c r="R888" t="str">
        <f t="shared" si="120"/>
        <v>wearables</v>
      </c>
      <c r="S888" s="10">
        <f t="shared" si="121"/>
        <v>42540.354699074072</v>
      </c>
      <c r="T888" s="10">
        <f t="shared" si="122"/>
        <v>42510.354699074072</v>
      </c>
      <c r="U888">
        <f t="shared" si="123"/>
        <v>2016</v>
      </c>
      <c r="V888" s="11">
        <f t="shared" si="124"/>
        <v>42540.354699074072</v>
      </c>
      <c r="W888" s="15">
        <f t="shared" si="125"/>
        <v>30</v>
      </c>
    </row>
    <row r="889" spans="1:23" ht="43.2" x14ac:dyDescent="0.3">
      <c r="A889">
        <v>1010</v>
      </c>
      <c r="B889" s="3" t="s">
        <v>1011</v>
      </c>
      <c r="C889" s="3" t="s">
        <v>5120</v>
      </c>
      <c r="D889">
        <v>115250</v>
      </c>
      <c r="E889">
        <v>220</v>
      </c>
      <c r="F889" t="s">
        <v>8220</v>
      </c>
      <c r="G889" t="s">
        <v>8224</v>
      </c>
      <c r="H889" t="s">
        <v>8246</v>
      </c>
      <c r="I889">
        <v>1473044340</v>
      </c>
      <c r="J889">
        <v>1468180462</v>
      </c>
      <c r="K889" t="b">
        <v>0</v>
      </c>
      <c r="L889">
        <v>4</v>
      </c>
      <c r="M889" t="b">
        <v>0</v>
      </c>
      <c r="N889" t="s">
        <v>8273</v>
      </c>
      <c r="O889" s="5">
        <f t="shared" si="117"/>
        <v>523.86363636363637</v>
      </c>
      <c r="P889" s="7">
        <f t="shared" si="118"/>
        <v>55</v>
      </c>
      <c r="Q889" t="str">
        <f t="shared" si="119"/>
        <v>technology</v>
      </c>
      <c r="R889" t="str">
        <f t="shared" si="120"/>
        <v>wearables</v>
      </c>
      <c r="S889" s="10">
        <f t="shared" si="121"/>
        <v>42617.874305555553</v>
      </c>
      <c r="T889" s="10">
        <f t="shared" si="122"/>
        <v>42561.579421296294</v>
      </c>
      <c r="U889">
        <f t="shared" si="123"/>
        <v>2016</v>
      </c>
      <c r="V889" s="11">
        <f t="shared" si="124"/>
        <v>42617.874305555553</v>
      </c>
      <c r="W889" s="15">
        <f t="shared" si="125"/>
        <v>56.294884259259561</v>
      </c>
    </row>
    <row r="890" spans="1:23" ht="43.2" x14ac:dyDescent="0.3">
      <c r="A890">
        <v>1011</v>
      </c>
      <c r="B890" s="3" t="s">
        <v>1012</v>
      </c>
      <c r="C890" s="3" t="s">
        <v>5121</v>
      </c>
      <c r="D890">
        <v>20000</v>
      </c>
      <c r="E890">
        <v>75</v>
      </c>
      <c r="F890" t="s">
        <v>8220</v>
      </c>
      <c r="G890" t="s">
        <v>8224</v>
      </c>
      <c r="H890" t="s">
        <v>8246</v>
      </c>
      <c r="I890">
        <v>1418938395</v>
      </c>
      <c r="J890">
        <v>1415050395</v>
      </c>
      <c r="K890" t="b">
        <v>0</v>
      </c>
      <c r="L890">
        <v>1</v>
      </c>
      <c r="M890" t="b">
        <v>0</v>
      </c>
      <c r="N890" t="s">
        <v>8273</v>
      </c>
      <c r="O890" s="5">
        <f t="shared" si="117"/>
        <v>266.66666666666669</v>
      </c>
      <c r="P890" s="7">
        <f t="shared" si="118"/>
        <v>75</v>
      </c>
      <c r="Q890" t="str">
        <f t="shared" si="119"/>
        <v>technology</v>
      </c>
      <c r="R890" t="str">
        <f t="shared" si="120"/>
        <v>wearables</v>
      </c>
      <c r="S890" s="10">
        <f t="shared" si="121"/>
        <v>41991.648090277777</v>
      </c>
      <c r="T890" s="10">
        <f t="shared" si="122"/>
        <v>41946.648090277777</v>
      </c>
      <c r="U890">
        <f t="shared" si="123"/>
        <v>2014</v>
      </c>
      <c r="V890" s="11">
        <f t="shared" si="124"/>
        <v>41991.648090277777</v>
      </c>
      <c r="W890" s="15">
        <f t="shared" si="125"/>
        <v>45</v>
      </c>
    </row>
    <row r="891" spans="1:23" ht="57.6" x14ac:dyDescent="0.3">
      <c r="A891">
        <v>1012</v>
      </c>
      <c r="B891" s="3" t="s">
        <v>1013</v>
      </c>
      <c r="C891" s="3" t="s">
        <v>5122</v>
      </c>
      <c r="D891">
        <v>5000</v>
      </c>
      <c r="E891">
        <v>1076751.05</v>
      </c>
      <c r="F891" t="s">
        <v>8220</v>
      </c>
      <c r="G891" t="s">
        <v>8224</v>
      </c>
      <c r="H891" t="s">
        <v>8246</v>
      </c>
      <c r="I891">
        <v>1485254052</v>
      </c>
      <c r="J891">
        <v>1481366052</v>
      </c>
      <c r="K891" t="b">
        <v>0</v>
      </c>
      <c r="L891">
        <v>775</v>
      </c>
      <c r="M891" t="b">
        <v>0</v>
      </c>
      <c r="N891" t="s">
        <v>8273</v>
      </c>
      <c r="O891" s="5">
        <f t="shared" si="117"/>
        <v>4.6435989080298549E-3</v>
      </c>
      <c r="P891" s="7">
        <f t="shared" si="118"/>
        <v>1389.3561935483872</v>
      </c>
      <c r="Q891" t="str">
        <f t="shared" si="119"/>
        <v>technology</v>
      </c>
      <c r="R891" t="str">
        <f t="shared" si="120"/>
        <v>wearables</v>
      </c>
      <c r="S891" s="10">
        <f t="shared" si="121"/>
        <v>42759.190416666665</v>
      </c>
      <c r="T891" s="10">
        <f t="shared" si="122"/>
        <v>42714.190416666665</v>
      </c>
      <c r="U891">
        <f t="shared" si="123"/>
        <v>2017</v>
      </c>
      <c r="V891" s="11">
        <f t="shared" si="124"/>
        <v>42759.190416666665</v>
      </c>
      <c r="W891" s="15">
        <f t="shared" si="125"/>
        <v>45</v>
      </c>
    </row>
    <row r="892" spans="1:23" ht="43.2" x14ac:dyDescent="0.3">
      <c r="A892">
        <v>1013</v>
      </c>
      <c r="B892" s="3" t="s">
        <v>1014</v>
      </c>
      <c r="C892" s="3" t="s">
        <v>5123</v>
      </c>
      <c r="D892">
        <v>25000</v>
      </c>
      <c r="E892">
        <v>8632</v>
      </c>
      <c r="F892" t="s">
        <v>8220</v>
      </c>
      <c r="G892" t="s">
        <v>8224</v>
      </c>
      <c r="H892" t="s">
        <v>8246</v>
      </c>
      <c r="I892">
        <v>1451419200</v>
      </c>
      <c r="J892">
        <v>1449000056</v>
      </c>
      <c r="K892" t="b">
        <v>0</v>
      </c>
      <c r="L892">
        <v>90</v>
      </c>
      <c r="M892" t="b">
        <v>0</v>
      </c>
      <c r="N892" t="s">
        <v>8273</v>
      </c>
      <c r="O892" s="5">
        <f t="shared" si="117"/>
        <v>2.896200185356812</v>
      </c>
      <c r="P892" s="7">
        <f t="shared" si="118"/>
        <v>95.911111111111111</v>
      </c>
      <c r="Q892" t="str">
        <f t="shared" si="119"/>
        <v>technology</v>
      </c>
      <c r="R892" t="str">
        <f t="shared" si="120"/>
        <v>wearables</v>
      </c>
      <c r="S892" s="10">
        <f t="shared" si="121"/>
        <v>42367.583333333328</v>
      </c>
      <c r="T892" s="10">
        <f t="shared" si="122"/>
        <v>42339.583981481483</v>
      </c>
      <c r="U892">
        <f t="shared" si="123"/>
        <v>2015</v>
      </c>
      <c r="V892" s="11">
        <f t="shared" si="124"/>
        <v>42367.583333333328</v>
      </c>
      <c r="W892" s="15">
        <f t="shared" si="125"/>
        <v>27.999351851845859</v>
      </c>
    </row>
    <row r="893" spans="1:23" ht="28.8" x14ac:dyDescent="0.3">
      <c r="A893">
        <v>1014</v>
      </c>
      <c r="B893" s="3" t="s">
        <v>1015</v>
      </c>
      <c r="C893" s="3" t="s">
        <v>5124</v>
      </c>
      <c r="D893">
        <v>10000</v>
      </c>
      <c r="E893">
        <v>3060</v>
      </c>
      <c r="F893" t="s">
        <v>8220</v>
      </c>
      <c r="G893" t="s">
        <v>8224</v>
      </c>
      <c r="H893" t="s">
        <v>8246</v>
      </c>
      <c r="I893">
        <v>1420070615</v>
      </c>
      <c r="J893">
        <v>1415750615</v>
      </c>
      <c r="K893" t="b">
        <v>0</v>
      </c>
      <c r="L893">
        <v>16</v>
      </c>
      <c r="M893" t="b">
        <v>0</v>
      </c>
      <c r="N893" t="s">
        <v>8273</v>
      </c>
      <c r="O893" s="5">
        <f t="shared" si="117"/>
        <v>3.2679738562091503</v>
      </c>
      <c r="P893" s="7">
        <f t="shared" si="118"/>
        <v>191.25</v>
      </c>
      <c r="Q893" t="str">
        <f t="shared" si="119"/>
        <v>technology</v>
      </c>
      <c r="R893" t="str">
        <f t="shared" si="120"/>
        <v>wearables</v>
      </c>
      <c r="S893" s="10">
        <f t="shared" si="121"/>
        <v>42004.752488425926</v>
      </c>
      <c r="T893" s="10">
        <f t="shared" si="122"/>
        <v>41954.752488425926</v>
      </c>
      <c r="U893">
        <f t="shared" si="123"/>
        <v>2014</v>
      </c>
      <c r="V893" s="11">
        <f t="shared" si="124"/>
        <v>42004.752488425926</v>
      </c>
      <c r="W893" s="15">
        <f t="shared" si="125"/>
        <v>50</v>
      </c>
    </row>
    <row r="894" spans="1:23" ht="28.8" x14ac:dyDescent="0.3">
      <c r="A894">
        <v>1015</v>
      </c>
      <c r="B894" s="3" t="s">
        <v>1016</v>
      </c>
      <c r="C894" s="3" t="s">
        <v>5125</v>
      </c>
      <c r="D894">
        <v>9000</v>
      </c>
      <c r="E894">
        <v>240</v>
      </c>
      <c r="F894" t="s">
        <v>8220</v>
      </c>
      <c r="G894" t="s">
        <v>8240</v>
      </c>
      <c r="H894" t="s">
        <v>8257</v>
      </c>
      <c r="I894">
        <v>1448489095</v>
      </c>
      <c r="J894">
        <v>1445893495</v>
      </c>
      <c r="K894" t="b">
        <v>0</v>
      </c>
      <c r="L894">
        <v>6</v>
      </c>
      <c r="M894" t="b">
        <v>0</v>
      </c>
      <c r="N894" t="s">
        <v>8273</v>
      </c>
      <c r="O894" s="5">
        <f t="shared" si="117"/>
        <v>37.5</v>
      </c>
      <c r="P894" s="7">
        <f t="shared" si="118"/>
        <v>40</v>
      </c>
      <c r="Q894" t="str">
        <f t="shared" si="119"/>
        <v>technology</v>
      </c>
      <c r="R894" t="str">
        <f t="shared" si="120"/>
        <v>wearables</v>
      </c>
      <c r="S894" s="10">
        <f t="shared" si="121"/>
        <v>42333.670081018514</v>
      </c>
      <c r="T894" s="10">
        <f t="shared" si="122"/>
        <v>42303.628414351857</v>
      </c>
      <c r="U894">
        <f t="shared" si="123"/>
        <v>2015</v>
      </c>
      <c r="V894" s="11">
        <f t="shared" si="124"/>
        <v>42333.670081018514</v>
      </c>
      <c r="W894" s="15">
        <f t="shared" si="125"/>
        <v>30.041666666656965</v>
      </c>
    </row>
    <row r="895" spans="1:23" ht="43.2" x14ac:dyDescent="0.3">
      <c r="A895">
        <v>1016</v>
      </c>
      <c r="B895" s="3" t="s">
        <v>1017</v>
      </c>
      <c r="C895" s="3" t="s">
        <v>5126</v>
      </c>
      <c r="D895">
        <v>100000</v>
      </c>
      <c r="E895">
        <v>2842</v>
      </c>
      <c r="F895" t="s">
        <v>8220</v>
      </c>
      <c r="G895" t="s">
        <v>8224</v>
      </c>
      <c r="H895" t="s">
        <v>8246</v>
      </c>
      <c r="I895">
        <v>1459992856</v>
      </c>
      <c r="J895">
        <v>1456108456</v>
      </c>
      <c r="K895" t="b">
        <v>0</v>
      </c>
      <c r="L895">
        <v>38</v>
      </c>
      <c r="M895" t="b">
        <v>0</v>
      </c>
      <c r="N895" t="s">
        <v>8273</v>
      </c>
      <c r="O895" s="5">
        <f t="shared" si="117"/>
        <v>35.186488388458834</v>
      </c>
      <c r="P895" s="7">
        <f t="shared" si="118"/>
        <v>74.78947368421052</v>
      </c>
      <c r="Q895" t="str">
        <f t="shared" si="119"/>
        <v>technology</v>
      </c>
      <c r="R895" t="str">
        <f t="shared" si="120"/>
        <v>wearables</v>
      </c>
      <c r="S895" s="10">
        <f t="shared" si="121"/>
        <v>42466.815462962957</v>
      </c>
      <c r="T895" s="10">
        <f t="shared" si="122"/>
        <v>42421.857129629629</v>
      </c>
      <c r="U895">
        <f t="shared" si="123"/>
        <v>2016</v>
      </c>
      <c r="V895" s="11">
        <f t="shared" si="124"/>
        <v>42466.815462962957</v>
      </c>
      <c r="W895" s="15">
        <f t="shared" si="125"/>
        <v>44.958333333328483</v>
      </c>
    </row>
    <row r="896" spans="1:23" ht="43.2" x14ac:dyDescent="0.3">
      <c r="A896">
        <v>1017</v>
      </c>
      <c r="B896" s="3" t="s">
        <v>1018</v>
      </c>
      <c r="C896" s="3" t="s">
        <v>5127</v>
      </c>
      <c r="D896">
        <v>250000</v>
      </c>
      <c r="E896">
        <v>57197</v>
      </c>
      <c r="F896" t="s">
        <v>8220</v>
      </c>
      <c r="G896" t="s">
        <v>8224</v>
      </c>
      <c r="H896" t="s">
        <v>8246</v>
      </c>
      <c r="I896">
        <v>1448125935</v>
      </c>
      <c r="J896">
        <v>1444666335</v>
      </c>
      <c r="K896" t="b">
        <v>0</v>
      </c>
      <c r="L896">
        <v>355</v>
      </c>
      <c r="M896" t="b">
        <v>0</v>
      </c>
      <c r="N896" t="s">
        <v>8273</v>
      </c>
      <c r="O896" s="5">
        <f t="shared" si="117"/>
        <v>4.3708586114656365</v>
      </c>
      <c r="P896" s="7">
        <f t="shared" si="118"/>
        <v>161.11830985915492</v>
      </c>
      <c r="Q896" t="str">
        <f t="shared" si="119"/>
        <v>technology</v>
      </c>
      <c r="R896" t="str">
        <f t="shared" si="120"/>
        <v>wearables</v>
      </c>
      <c r="S896" s="10">
        <f t="shared" si="121"/>
        <v>42329.466840277775</v>
      </c>
      <c r="T896" s="10">
        <f t="shared" si="122"/>
        <v>42289.425173611111</v>
      </c>
      <c r="U896">
        <f t="shared" si="123"/>
        <v>2015</v>
      </c>
      <c r="V896" s="11">
        <f t="shared" si="124"/>
        <v>42329.466840277775</v>
      </c>
      <c r="W896" s="15">
        <f t="shared" si="125"/>
        <v>40.041666666664241</v>
      </c>
    </row>
    <row r="897" spans="1:23" ht="43.2" x14ac:dyDescent="0.3">
      <c r="A897">
        <v>1018</v>
      </c>
      <c r="B897" s="3" t="s">
        <v>1019</v>
      </c>
      <c r="C897" s="3" t="s">
        <v>5128</v>
      </c>
      <c r="D897">
        <v>20000</v>
      </c>
      <c r="E897">
        <v>621</v>
      </c>
      <c r="F897" t="s">
        <v>8220</v>
      </c>
      <c r="G897" t="s">
        <v>8224</v>
      </c>
      <c r="H897" t="s">
        <v>8246</v>
      </c>
      <c r="I897">
        <v>1468496933</v>
      </c>
      <c r="J897">
        <v>1465904933</v>
      </c>
      <c r="K897" t="b">
        <v>0</v>
      </c>
      <c r="L897">
        <v>7</v>
      </c>
      <c r="M897" t="b">
        <v>0</v>
      </c>
      <c r="N897" t="s">
        <v>8273</v>
      </c>
      <c r="O897" s="5">
        <f t="shared" si="117"/>
        <v>32.206119162640903</v>
      </c>
      <c r="P897" s="7">
        <f t="shared" si="118"/>
        <v>88.714285714285708</v>
      </c>
      <c r="Q897" t="str">
        <f t="shared" si="119"/>
        <v>technology</v>
      </c>
      <c r="R897" t="str">
        <f t="shared" si="120"/>
        <v>wearables</v>
      </c>
      <c r="S897" s="10">
        <f t="shared" si="121"/>
        <v>42565.242280092592</v>
      </c>
      <c r="T897" s="10">
        <f t="shared" si="122"/>
        <v>42535.242280092592</v>
      </c>
      <c r="U897">
        <f t="shared" si="123"/>
        <v>2016</v>
      </c>
      <c r="V897" s="11">
        <f t="shared" si="124"/>
        <v>42565.242280092592</v>
      </c>
      <c r="W897" s="15">
        <f t="shared" si="125"/>
        <v>30</v>
      </c>
    </row>
    <row r="898" spans="1:23" ht="43.2" x14ac:dyDescent="0.3">
      <c r="A898">
        <v>1019</v>
      </c>
      <c r="B898" s="3" t="s">
        <v>1020</v>
      </c>
      <c r="C898" s="3" t="s">
        <v>5129</v>
      </c>
      <c r="D898">
        <v>45000</v>
      </c>
      <c r="E898">
        <v>21300</v>
      </c>
      <c r="F898" t="s">
        <v>8220</v>
      </c>
      <c r="G898" t="s">
        <v>8224</v>
      </c>
      <c r="H898" t="s">
        <v>8246</v>
      </c>
      <c r="I898">
        <v>1423092149</v>
      </c>
      <c r="J898">
        <v>1420500149</v>
      </c>
      <c r="K898" t="b">
        <v>0</v>
      </c>
      <c r="L898">
        <v>400</v>
      </c>
      <c r="M898" t="b">
        <v>0</v>
      </c>
      <c r="N898" t="s">
        <v>8273</v>
      </c>
      <c r="O898" s="5">
        <f t="shared" ref="O898:O961" si="126">$D898/$E898</f>
        <v>2.112676056338028</v>
      </c>
      <c r="P898" s="7">
        <f t="shared" ref="P898:P961" si="127">$E898/$L898</f>
        <v>53.25</v>
      </c>
      <c r="Q898" t="str">
        <f t="shared" ref="Q898:Q961" si="128">LEFT($N898,SEARCH("/",$N898,1)-1)</f>
        <v>technology</v>
      </c>
      <c r="R898" t="str">
        <f t="shared" ref="R898:R961" si="129">MID($N898,FIND("/",$N898)+1,256)</f>
        <v>wearables</v>
      </c>
      <c r="S898" s="10">
        <f t="shared" ref="S898:S961" si="130">((($I898/60)/60)/24)+DATE(1970,1,1)+(-6/24)</f>
        <v>42039.723946759259</v>
      </c>
      <c r="T898" s="10">
        <f t="shared" ref="T898:T961" si="131">((($J898/60)/60)/24)+DATE(1970,1,1)+(-6/24)</f>
        <v>42009.723946759259</v>
      </c>
      <c r="U898">
        <f t="shared" ref="U898:U961" si="132">YEAR(S898)</f>
        <v>2015</v>
      </c>
      <c r="V898" s="11">
        <f t="shared" ref="V898:V961" si="133">S898</f>
        <v>42039.723946759259</v>
      </c>
      <c r="W898" s="15">
        <f t="shared" si="125"/>
        <v>30</v>
      </c>
    </row>
    <row r="899" spans="1:23" ht="43.2" x14ac:dyDescent="0.3">
      <c r="A899">
        <v>1020</v>
      </c>
      <c r="B899" s="3" t="s">
        <v>1021</v>
      </c>
      <c r="C899" s="3" t="s">
        <v>5130</v>
      </c>
      <c r="D899">
        <v>1550</v>
      </c>
      <c r="E899">
        <v>3186</v>
      </c>
      <c r="F899" t="s">
        <v>8219</v>
      </c>
      <c r="G899" t="s">
        <v>8229</v>
      </c>
      <c r="H899" t="s">
        <v>8251</v>
      </c>
      <c r="I899">
        <v>1433206020</v>
      </c>
      <c r="J899">
        <v>1430617209</v>
      </c>
      <c r="K899" t="b">
        <v>0</v>
      </c>
      <c r="L899">
        <v>30</v>
      </c>
      <c r="M899" t="b">
        <v>1</v>
      </c>
      <c r="N899" t="s">
        <v>8280</v>
      </c>
      <c r="O899" s="5">
        <f t="shared" si="126"/>
        <v>0.48650345260514755</v>
      </c>
      <c r="P899" s="7">
        <f t="shared" si="127"/>
        <v>106.2</v>
      </c>
      <c r="Q899" t="str">
        <f t="shared" si="128"/>
        <v>music</v>
      </c>
      <c r="R899" t="str">
        <f t="shared" si="129"/>
        <v>electronic music</v>
      </c>
      <c r="S899" s="10">
        <f t="shared" si="130"/>
        <v>42156.782638888893</v>
      </c>
      <c r="T899" s="10">
        <f t="shared" si="131"/>
        <v>42126.819548611107</v>
      </c>
      <c r="U899">
        <f t="shared" si="132"/>
        <v>2015</v>
      </c>
      <c r="V899" s="11">
        <f t="shared" si="133"/>
        <v>42156.782638888893</v>
      </c>
      <c r="W899" s="15">
        <f t="shared" ref="W899:W962" si="134">S899-T899</f>
        <v>29.96309027778625</v>
      </c>
    </row>
    <row r="900" spans="1:23" ht="43.2" x14ac:dyDescent="0.3">
      <c r="A900">
        <v>1023</v>
      </c>
      <c r="B900" s="3" t="s">
        <v>1024</v>
      </c>
      <c r="C900" s="3" t="s">
        <v>5133</v>
      </c>
      <c r="D900">
        <v>2000</v>
      </c>
      <c r="E900">
        <v>4743</v>
      </c>
      <c r="F900" t="s">
        <v>8219</v>
      </c>
      <c r="G900" t="s">
        <v>8225</v>
      </c>
      <c r="H900" t="s">
        <v>8247</v>
      </c>
      <c r="I900">
        <v>1434837861</v>
      </c>
      <c r="J900">
        <v>1432245861</v>
      </c>
      <c r="K900" t="b">
        <v>0</v>
      </c>
      <c r="L900">
        <v>131</v>
      </c>
      <c r="M900" t="b">
        <v>1</v>
      </c>
      <c r="N900" t="s">
        <v>8280</v>
      </c>
      <c r="O900" s="5">
        <f t="shared" si="126"/>
        <v>0.42167404596247099</v>
      </c>
      <c r="P900" s="7">
        <f t="shared" si="127"/>
        <v>36.206106870229007</v>
      </c>
      <c r="Q900" t="str">
        <f t="shared" si="128"/>
        <v>music</v>
      </c>
      <c r="R900" t="str">
        <f t="shared" si="129"/>
        <v>electronic music</v>
      </c>
      <c r="S900" s="10">
        <f t="shared" si="130"/>
        <v>42175.669687500005</v>
      </c>
      <c r="T900" s="10">
        <f t="shared" si="131"/>
        <v>42145.669687500005</v>
      </c>
      <c r="U900">
        <f t="shared" si="132"/>
        <v>2015</v>
      </c>
      <c r="V900" s="11">
        <f t="shared" si="133"/>
        <v>42175.669687500005</v>
      </c>
      <c r="W900" s="15">
        <f t="shared" si="134"/>
        <v>30</v>
      </c>
    </row>
    <row r="901" spans="1:23" ht="28.8" x14ac:dyDescent="0.3">
      <c r="A901">
        <v>1029</v>
      </c>
      <c r="B901" s="3" t="s">
        <v>1030</v>
      </c>
      <c r="C901" s="3" t="s">
        <v>5139</v>
      </c>
      <c r="D901">
        <v>10000</v>
      </c>
      <c r="E901">
        <v>11176</v>
      </c>
      <c r="F901" t="s">
        <v>8219</v>
      </c>
      <c r="G901" t="s">
        <v>8235</v>
      </c>
      <c r="H901" t="s">
        <v>8255</v>
      </c>
      <c r="I901">
        <v>1428184740</v>
      </c>
      <c r="J901">
        <v>1423501507</v>
      </c>
      <c r="K901" t="b">
        <v>0</v>
      </c>
      <c r="L901">
        <v>141</v>
      </c>
      <c r="M901" t="b">
        <v>1</v>
      </c>
      <c r="N901" t="s">
        <v>8280</v>
      </c>
      <c r="O901" s="5">
        <f t="shared" si="126"/>
        <v>0.8947745168217609</v>
      </c>
      <c r="P901" s="7">
        <f t="shared" si="127"/>
        <v>79.262411347517727</v>
      </c>
      <c r="Q901" t="str">
        <f t="shared" si="128"/>
        <v>music</v>
      </c>
      <c r="R901" t="str">
        <f t="shared" si="129"/>
        <v>electronic music</v>
      </c>
      <c r="S901" s="10">
        <f t="shared" si="130"/>
        <v>42098.665972222225</v>
      </c>
      <c r="T901" s="10">
        <f t="shared" si="131"/>
        <v>42044.461886574078</v>
      </c>
      <c r="U901">
        <f t="shared" si="132"/>
        <v>2015</v>
      </c>
      <c r="V901" s="11">
        <f t="shared" si="133"/>
        <v>42098.665972222225</v>
      </c>
      <c r="W901" s="15">
        <f t="shared" si="134"/>
        <v>54.204085648147156</v>
      </c>
    </row>
    <row r="902" spans="1:23" ht="28.8" x14ac:dyDescent="0.3">
      <c r="A902">
        <v>1030</v>
      </c>
      <c r="B902" s="3" t="s">
        <v>1031</v>
      </c>
      <c r="C902" s="3" t="s">
        <v>5140</v>
      </c>
      <c r="D902">
        <v>2000</v>
      </c>
      <c r="E902">
        <v>6842</v>
      </c>
      <c r="F902" t="s">
        <v>8219</v>
      </c>
      <c r="G902" t="s">
        <v>8224</v>
      </c>
      <c r="H902" t="s">
        <v>8246</v>
      </c>
      <c r="I902">
        <v>1473680149</v>
      </c>
      <c r="J902">
        <v>1472470549</v>
      </c>
      <c r="K902" t="b">
        <v>0</v>
      </c>
      <c r="L902">
        <v>159</v>
      </c>
      <c r="M902" t="b">
        <v>1</v>
      </c>
      <c r="N902" t="s">
        <v>8280</v>
      </c>
      <c r="O902" s="5">
        <f t="shared" si="126"/>
        <v>0.29231218941829873</v>
      </c>
      <c r="P902" s="7">
        <f t="shared" si="127"/>
        <v>43.031446540880502</v>
      </c>
      <c r="Q902" t="str">
        <f t="shared" si="128"/>
        <v>music</v>
      </c>
      <c r="R902" t="str">
        <f t="shared" si="129"/>
        <v>electronic music</v>
      </c>
      <c r="S902" s="10">
        <f t="shared" si="130"/>
        <v>42625.233206018514</v>
      </c>
      <c r="T902" s="10">
        <f t="shared" si="131"/>
        <v>42611.233206018514</v>
      </c>
      <c r="U902">
        <f t="shared" si="132"/>
        <v>2016</v>
      </c>
      <c r="V902" s="11">
        <f t="shared" si="133"/>
        <v>42625.233206018514</v>
      </c>
      <c r="W902" s="15">
        <f t="shared" si="134"/>
        <v>14</v>
      </c>
    </row>
    <row r="903" spans="1:23" ht="57.6" x14ac:dyDescent="0.3">
      <c r="A903">
        <v>1031</v>
      </c>
      <c r="B903" s="3" t="s">
        <v>1032</v>
      </c>
      <c r="C903" s="3" t="s">
        <v>5141</v>
      </c>
      <c r="D903">
        <v>10000</v>
      </c>
      <c r="E903">
        <v>10740</v>
      </c>
      <c r="F903" t="s">
        <v>8219</v>
      </c>
      <c r="G903" t="s">
        <v>8224</v>
      </c>
      <c r="H903" t="s">
        <v>8246</v>
      </c>
      <c r="I903">
        <v>1450290010</v>
      </c>
      <c r="J903">
        <v>1447698010</v>
      </c>
      <c r="K903" t="b">
        <v>0</v>
      </c>
      <c r="L903">
        <v>99</v>
      </c>
      <c r="M903" t="b">
        <v>1</v>
      </c>
      <c r="N903" t="s">
        <v>8280</v>
      </c>
      <c r="O903" s="5">
        <f t="shared" si="126"/>
        <v>0.93109869646182497</v>
      </c>
      <c r="P903" s="7">
        <f t="shared" si="127"/>
        <v>108.48484848484848</v>
      </c>
      <c r="Q903" t="str">
        <f t="shared" si="128"/>
        <v>music</v>
      </c>
      <c r="R903" t="str">
        <f t="shared" si="129"/>
        <v>electronic music</v>
      </c>
      <c r="S903" s="10">
        <f t="shared" si="130"/>
        <v>42354.514004629629</v>
      </c>
      <c r="T903" s="10">
        <f t="shared" si="131"/>
        <v>42324.514004629629</v>
      </c>
      <c r="U903">
        <f t="shared" si="132"/>
        <v>2015</v>
      </c>
      <c r="V903" s="11">
        <f t="shared" si="133"/>
        <v>42354.514004629629</v>
      </c>
      <c r="W903" s="15">
        <f t="shared" si="134"/>
        <v>30</v>
      </c>
    </row>
    <row r="904" spans="1:23" x14ac:dyDescent="0.3">
      <c r="A904">
        <v>1032</v>
      </c>
      <c r="B904" s="3" t="s">
        <v>1033</v>
      </c>
      <c r="C904" s="3" t="s">
        <v>5142</v>
      </c>
      <c r="D904">
        <v>5400</v>
      </c>
      <c r="E904">
        <v>5858.84</v>
      </c>
      <c r="F904" t="s">
        <v>8219</v>
      </c>
      <c r="G904" t="s">
        <v>8224</v>
      </c>
      <c r="H904" t="s">
        <v>8246</v>
      </c>
      <c r="I904">
        <v>1466697625</v>
      </c>
      <c r="J904">
        <v>1464105625</v>
      </c>
      <c r="K904" t="b">
        <v>0</v>
      </c>
      <c r="L904">
        <v>96</v>
      </c>
      <c r="M904" t="b">
        <v>1</v>
      </c>
      <c r="N904" t="s">
        <v>8280</v>
      </c>
      <c r="O904" s="5">
        <f t="shared" si="126"/>
        <v>0.92168415590799546</v>
      </c>
      <c r="P904" s="7">
        <f t="shared" si="127"/>
        <v>61.029583333333335</v>
      </c>
      <c r="Q904" t="str">
        <f t="shared" si="128"/>
        <v>music</v>
      </c>
      <c r="R904" t="str">
        <f t="shared" si="129"/>
        <v>electronic music</v>
      </c>
      <c r="S904" s="10">
        <f t="shared" si="130"/>
        <v>42544.416956018518</v>
      </c>
      <c r="T904" s="10">
        <f t="shared" si="131"/>
        <v>42514.416956018518</v>
      </c>
      <c r="U904">
        <f t="shared" si="132"/>
        <v>2016</v>
      </c>
      <c r="V904" s="11">
        <f t="shared" si="133"/>
        <v>42544.416956018518</v>
      </c>
      <c r="W904" s="15">
        <f t="shared" si="134"/>
        <v>30</v>
      </c>
    </row>
    <row r="905" spans="1:23" ht="43.2" x14ac:dyDescent="0.3">
      <c r="A905">
        <v>1033</v>
      </c>
      <c r="B905" s="3" t="s">
        <v>1034</v>
      </c>
      <c r="C905" s="3" t="s">
        <v>5143</v>
      </c>
      <c r="D905">
        <v>1328</v>
      </c>
      <c r="E905">
        <v>1366</v>
      </c>
      <c r="F905" t="s">
        <v>8219</v>
      </c>
      <c r="G905" t="s">
        <v>8225</v>
      </c>
      <c r="H905" t="s">
        <v>8247</v>
      </c>
      <c r="I905">
        <v>1481564080</v>
      </c>
      <c r="J905">
        <v>1479144880</v>
      </c>
      <c r="K905" t="b">
        <v>0</v>
      </c>
      <c r="L905">
        <v>27</v>
      </c>
      <c r="M905" t="b">
        <v>1</v>
      </c>
      <c r="N905" t="s">
        <v>8280</v>
      </c>
      <c r="O905" s="5">
        <f t="shared" si="126"/>
        <v>0.97218155197657397</v>
      </c>
      <c r="P905" s="7">
        <f t="shared" si="127"/>
        <v>50.592592592592595</v>
      </c>
      <c r="Q905" t="str">
        <f t="shared" si="128"/>
        <v>music</v>
      </c>
      <c r="R905" t="str">
        <f t="shared" si="129"/>
        <v>electronic music</v>
      </c>
      <c r="S905" s="10">
        <f t="shared" si="130"/>
        <v>42716.482407407413</v>
      </c>
      <c r="T905" s="10">
        <f t="shared" si="131"/>
        <v>42688.482407407413</v>
      </c>
      <c r="U905">
        <f t="shared" si="132"/>
        <v>2016</v>
      </c>
      <c r="V905" s="11">
        <f t="shared" si="133"/>
        <v>42716.482407407413</v>
      </c>
      <c r="W905" s="15">
        <f t="shared" si="134"/>
        <v>28</v>
      </c>
    </row>
    <row r="906" spans="1:23" ht="43.2" x14ac:dyDescent="0.3">
      <c r="A906">
        <v>1034</v>
      </c>
      <c r="B906" s="3" t="s">
        <v>1035</v>
      </c>
      <c r="C906" s="3" t="s">
        <v>5144</v>
      </c>
      <c r="D906">
        <v>5000</v>
      </c>
      <c r="E906">
        <v>6500.09</v>
      </c>
      <c r="F906" t="s">
        <v>8219</v>
      </c>
      <c r="G906" t="s">
        <v>8224</v>
      </c>
      <c r="H906" t="s">
        <v>8246</v>
      </c>
      <c r="I906">
        <v>1470369540</v>
      </c>
      <c r="J906">
        <v>1467604804</v>
      </c>
      <c r="K906" t="b">
        <v>0</v>
      </c>
      <c r="L906">
        <v>166</v>
      </c>
      <c r="M906" t="b">
        <v>1</v>
      </c>
      <c r="N906" t="s">
        <v>8280</v>
      </c>
      <c r="O906" s="5">
        <f t="shared" si="126"/>
        <v>0.76922011849066707</v>
      </c>
      <c r="P906" s="7">
        <f t="shared" si="127"/>
        <v>39.157168674698795</v>
      </c>
      <c r="Q906" t="str">
        <f t="shared" si="128"/>
        <v>music</v>
      </c>
      <c r="R906" t="str">
        <f t="shared" si="129"/>
        <v>electronic music</v>
      </c>
      <c r="S906" s="10">
        <f t="shared" si="130"/>
        <v>42586.915972222225</v>
      </c>
      <c r="T906" s="10">
        <f t="shared" si="131"/>
        <v>42554.916712962964</v>
      </c>
      <c r="U906">
        <f t="shared" si="132"/>
        <v>2016</v>
      </c>
      <c r="V906" s="11">
        <f t="shared" si="133"/>
        <v>42586.915972222225</v>
      </c>
      <c r="W906" s="15">
        <f t="shared" si="134"/>
        <v>31.999259259260725</v>
      </c>
    </row>
    <row r="907" spans="1:23" ht="43.2" x14ac:dyDescent="0.3">
      <c r="A907">
        <v>1035</v>
      </c>
      <c r="B907" s="3" t="s">
        <v>1036</v>
      </c>
      <c r="C907" s="3" t="s">
        <v>5145</v>
      </c>
      <c r="D907">
        <v>4600</v>
      </c>
      <c r="E907">
        <v>4952</v>
      </c>
      <c r="F907" t="s">
        <v>8219</v>
      </c>
      <c r="G907" t="s">
        <v>8224</v>
      </c>
      <c r="H907" t="s">
        <v>8246</v>
      </c>
      <c r="I907">
        <v>1423668220</v>
      </c>
      <c r="J907">
        <v>1421076220</v>
      </c>
      <c r="K907" t="b">
        <v>0</v>
      </c>
      <c r="L907">
        <v>76</v>
      </c>
      <c r="M907" t="b">
        <v>1</v>
      </c>
      <c r="N907" t="s">
        <v>8280</v>
      </c>
      <c r="O907" s="5">
        <f t="shared" si="126"/>
        <v>0.92891760904684972</v>
      </c>
      <c r="P907" s="7">
        <f t="shared" si="127"/>
        <v>65.15789473684211</v>
      </c>
      <c r="Q907" t="str">
        <f t="shared" si="128"/>
        <v>music</v>
      </c>
      <c r="R907" t="str">
        <f t="shared" si="129"/>
        <v>electronic music</v>
      </c>
      <c r="S907" s="10">
        <f t="shared" si="130"/>
        <v>42046.391435185185</v>
      </c>
      <c r="T907" s="10">
        <f t="shared" si="131"/>
        <v>42016.391435185185</v>
      </c>
      <c r="U907">
        <f t="shared" si="132"/>
        <v>2015</v>
      </c>
      <c r="V907" s="11">
        <f t="shared" si="133"/>
        <v>42046.391435185185</v>
      </c>
      <c r="W907" s="15">
        <f t="shared" si="134"/>
        <v>30</v>
      </c>
    </row>
    <row r="908" spans="1:23" ht="43.2" x14ac:dyDescent="0.3">
      <c r="A908">
        <v>1036</v>
      </c>
      <c r="B908" s="3" t="s">
        <v>1037</v>
      </c>
      <c r="C908" s="3" t="s">
        <v>5146</v>
      </c>
      <c r="D908">
        <v>4500</v>
      </c>
      <c r="E908">
        <v>5056.22</v>
      </c>
      <c r="F908" t="s">
        <v>8219</v>
      </c>
      <c r="G908" t="s">
        <v>8224</v>
      </c>
      <c r="H908" t="s">
        <v>8246</v>
      </c>
      <c r="I908">
        <v>1357545600</v>
      </c>
      <c r="J908">
        <v>1354790790</v>
      </c>
      <c r="K908" t="b">
        <v>0</v>
      </c>
      <c r="L908">
        <v>211</v>
      </c>
      <c r="M908" t="b">
        <v>1</v>
      </c>
      <c r="N908" t="s">
        <v>8280</v>
      </c>
      <c r="O908" s="5">
        <f t="shared" si="126"/>
        <v>0.88999291961188398</v>
      </c>
      <c r="P908" s="7">
        <f t="shared" si="127"/>
        <v>23.963127962085309</v>
      </c>
      <c r="Q908" t="str">
        <f t="shared" si="128"/>
        <v>music</v>
      </c>
      <c r="R908" t="str">
        <f t="shared" si="129"/>
        <v>electronic music</v>
      </c>
      <c r="S908" s="10">
        <f t="shared" si="130"/>
        <v>41281.083333333336</v>
      </c>
      <c r="T908" s="10">
        <f t="shared" si="131"/>
        <v>41249.198958333334</v>
      </c>
      <c r="U908">
        <f t="shared" si="132"/>
        <v>2013</v>
      </c>
      <c r="V908" s="11">
        <f t="shared" si="133"/>
        <v>41281.083333333336</v>
      </c>
      <c r="W908" s="15">
        <f t="shared" si="134"/>
        <v>31.884375000001455</v>
      </c>
    </row>
    <row r="909" spans="1:23" ht="43.2" x14ac:dyDescent="0.3">
      <c r="A909">
        <v>1037</v>
      </c>
      <c r="B909" s="3" t="s">
        <v>1038</v>
      </c>
      <c r="C909" s="3" t="s">
        <v>5147</v>
      </c>
      <c r="D909">
        <v>1000</v>
      </c>
      <c r="E909">
        <v>1021</v>
      </c>
      <c r="F909" t="s">
        <v>8219</v>
      </c>
      <c r="G909" t="s">
        <v>8224</v>
      </c>
      <c r="H909" t="s">
        <v>8246</v>
      </c>
      <c r="I909">
        <v>1431925200</v>
      </c>
      <c r="J909">
        <v>1429991062</v>
      </c>
      <c r="K909" t="b">
        <v>0</v>
      </c>
      <c r="L909">
        <v>21</v>
      </c>
      <c r="M909" t="b">
        <v>1</v>
      </c>
      <c r="N909" t="s">
        <v>8280</v>
      </c>
      <c r="O909" s="5">
        <f t="shared" si="126"/>
        <v>0.97943192948090108</v>
      </c>
      <c r="P909" s="7">
        <f t="shared" si="127"/>
        <v>48.61904761904762</v>
      </c>
      <c r="Q909" t="str">
        <f t="shared" si="128"/>
        <v>music</v>
      </c>
      <c r="R909" t="str">
        <f t="shared" si="129"/>
        <v>electronic music</v>
      </c>
      <c r="S909" s="10">
        <f t="shared" si="130"/>
        <v>42141.958333333328</v>
      </c>
      <c r="T909" s="10">
        <f t="shared" si="131"/>
        <v>42119.572476851856</v>
      </c>
      <c r="U909">
        <f t="shared" si="132"/>
        <v>2015</v>
      </c>
      <c r="V909" s="11">
        <f t="shared" si="133"/>
        <v>42141.958333333328</v>
      </c>
      <c r="W909" s="15">
        <f t="shared" si="134"/>
        <v>22.385856481472729</v>
      </c>
    </row>
    <row r="910" spans="1:23" ht="43.2" x14ac:dyDescent="0.3">
      <c r="A910">
        <v>1038</v>
      </c>
      <c r="B910" s="3" t="s">
        <v>1039</v>
      </c>
      <c r="C910" s="3" t="s">
        <v>5148</v>
      </c>
      <c r="D910">
        <v>1500</v>
      </c>
      <c r="E910">
        <v>2180</v>
      </c>
      <c r="F910" t="s">
        <v>8219</v>
      </c>
      <c r="G910" t="s">
        <v>8224</v>
      </c>
      <c r="H910" t="s">
        <v>8246</v>
      </c>
      <c r="I910">
        <v>1458362023</v>
      </c>
      <c r="J910">
        <v>1455773623</v>
      </c>
      <c r="K910" t="b">
        <v>0</v>
      </c>
      <c r="L910">
        <v>61</v>
      </c>
      <c r="M910" t="b">
        <v>1</v>
      </c>
      <c r="N910" t="s">
        <v>8280</v>
      </c>
      <c r="O910" s="5">
        <f t="shared" si="126"/>
        <v>0.68807339449541283</v>
      </c>
      <c r="P910" s="7">
        <f t="shared" si="127"/>
        <v>35.73770491803279</v>
      </c>
      <c r="Q910" t="str">
        <f t="shared" si="128"/>
        <v>music</v>
      </c>
      <c r="R910" t="str">
        <f t="shared" si="129"/>
        <v>electronic music</v>
      </c>
      <c r="S910" s="10">
        <f t="shared" si="130"/>
        <v>42447.940081018518</v>
      </c>
      <c r="T910" s="10">
        <f t="shared" si="131"/>
        <v>42417.981747685189</v>
      </c>
      <c r="U910">
        <f t="shared" si="132"/>
        <v>2016</v>
      </c>
      <c r="V910" s="11">
        <f t="shared" si="133"/>
        <v>42447.940081018518</v>
      </c>
      <c r="W910" s="15">
        <f t="shared" si="134"/>
        <v>29.958333333328483</v>
      </c>
    </row>
    <row r="911" spans="1:23" ht="43.2" x14ac:dyDescent="0.3">
      <c r="A911">
        <v>1039</v>
      </c>
      <c r="B911" s="3" t="s">
        <v>1040</v>
      </c>
      <c r="C911" s="3" t="s">
        <v>5149</v>
      </c>
      <c r="D911">
        <v>500</v>
      </c>
      <c r="E911">
        <v>641</v>
      </c>
      <c r="F911" t="s">
        <v>8219</v>
      </c>
      <c r="G911" t="s">
        <v>8224</v>
      </c>
      <c r="H911" t="s">
        <v>8246</v>
      </c>
      <c r="I911">
        <v>1481615940</v>
      </c>
      <c r="J911">
        <v>1479436646</v>
      </c>
      <c r="K911" t="b">
        <v>0</v>
      </c>
      <c r="L911">
        <v>30</v>
      </c>
      <c r="M911" t="b">
        <v>1</v>
      </c>
      <c r="N911" t="s">
        <v>8280</v>
      </c>
      <c r="O911" s="5">
        <f t="shared" si="126"/>
        <v>0.78003120124804992</v>
      </c>
      <c r="P911" s="7">
        <f t="shared" si="127"/>
        <v>21.366666666666667</v>
      </c>
      <c r="Q911" t="str">
        <f t="shared" si="128"/>
        <v>music</v>
      </c>
      <c r="R911" t="str">
        <f t="shared" si="129"/>
        <v>electronic music</v>
      </c>
      <c r="S911" s="10">
        <f t="shared" si="130"/>
        <v>42717.082638888889</v>
      </c>
      <c r="T911" s="10">
        <f t="shared" si="131"/>
        <v>42691.859328703707</v>
      </c>
      <c r="U911">
        <f t="shared" si="132"/>
        <v>2016</v>
      </c>
      <c r="V911" s="11">
        <f t="shared" si="133"/>
        <v>42717.082638888889</v>
      </c>
      <c r="W911" s="15">
        <f t="shared" si="134"/>
        <v>25.223310185181617</v>
      </c>
    </row>
    <row r="912" spans="1:23" ht="43.2" x14ac:dyDescent="0.3">
      <c r="A912">
        <v>1040</v>
      </c>
      <c r="B912" s="3" t="s">
        <v>1041</v>
      </c>
      <c r="C912" s="3" t="s">
        <v>5150</v>
      </c>
      <c r="D912">
        <v>85000</v>
      </c>
      <c r="E912">
        <v>250</v>
      </c>
      <c r="F912" t="s">
        <v>8220</v>
      </c>
      <c r="G912" t="s">
        <v>8224</v>
      </c>
      <c r="H912" t="s">
        <v>8246</v>
      </c>
      <c r="I912">
        <v>1472317209</v>
      </c>
      <c r="J912">
        <v>1469725209</v>
      </c>
      <c r="K912" t="b">
        <v>0</v>
      </c>
      <c r="L912">
        <v>1</v>
      </c>
      <c r="M912" t="b">
        <v>0</v>
      </c>
      <c r="N912" t="s">
        <v>8281</v>
      </c>
      <c r="O912" s="5">
        <f t="shared" si="126"/>
        <v>340</v>
      </c>
      <c r="P912" s="7">
        <f t="shared" si="127"/>
        <v>250</v>
      </c>
      <c r="Q912" t="str">
        <f t="shared" si="128"/>
        <v>journalism</v>
      </c>
      <c r="R912" t="str">
        <f t="shared" si="129"/>
        <v>audio</v>
      </c>
      <c r="S912" s="10">
        <f t="shared" si="130"/>
        <v>42609.458437499998</v>
      </c>
      <c r="T912" s="10">
        <f t="shared" si="131"/>
        <v>42579.458437499998</v>
      </c>
      <c r="U912">
        <f t="shared" si="132"/>
        <v>2016</v>
      </c>
      <c r="V912" s="11">
        <f t="shared" si="133"/>
        <v>42609.458437499998</v>
      </c>
      <c r="W912" s="15">
        <f t="shared" si="134"/>
        <v>30</v>
      </c>
    </row>
    <row r="913" spans="1:23" ht="43.2" x14ac:dyDescent="0.3">
      <c r="A913">
        <v>1041</v>
      </c>
      <c r="B913" s="3" t="s">
        <v>1042</v>
      </c>
      <c r="C913" s="3" t="s">
        <v>5151</v>
      </c>
      <c r="D913">
        <v>50</v>
      </c>
      <c r="E913">
        <v>0</v>
      </c>
      <c r="F913" t="s">
        <v>8220</v>
      </c>
      <c r="G913" t="s">
        <v>8224</v>
      </c>
      <c r="H913" t="s">
        <v>8246</v>
      </c>
      <c r="I913">
        <v>1406769992</v>
      </c>
      <c r="J913">
        <v>1405041992</v>
      </c>
      <c r="K913" t="b">
        <v>0</v>
      </c>
      <c r="L913">
        <v>0</v>
      </c>
      <c r="M913" t="b">
        <v>0</v>
      </c>
      <c r="N913" t="s">
        <v>8281</v>
      </c>
      <c r="O913" s="5" t="e">
        <f t="shared" si="126"/>
        <v>#DIV/0!</v>
      </c>
      <c r="P913" s="7" t="e">
        <f t="shared" si="127"/>
        <v>#DIV/0!</v>
      </c>
      <c r="Q913" t="str">
        <f t="shared" si="128"/>
        <v>journalism</v>
      </c>
      <c r="R913" t="str">
        <f t="shared" si="129"/>
        <v>audio</v>
      </c>
      <c r="S913" s="10">
        <f t="shared" si="130"/>
        <v>41850.810092592597</v>
      </c>
      <c r="T913" s="10">
        <f t="shared" si="131"/>
        <v>41830.810092592597</v>
      </c>
      <c r="U913">
        <f t="shared" si="132"/>
        <v>2014</v>
      </c>
      <c r="V913" s="11">
        <f t="shared" si="133"/>
        <v>41850.810092592597</v>
      </c>
      <c r="W913" s="15">
        <f t="shared" si="134"/>
        <v>20</v>
      </c>
    </row>
    <row r="914" spans="1:23" ht="43.2" x14ac:dyDescent="0.3">
      <c r="A914">
        <v>1042</v>
      </c>
      <c r="B914" s="3" t="s">
        <v>1043</v>
      </c>
      <c r="C914" s="3" t="s">
        <v>5152</v>
      </c>
      <c r="D914">
        <v>650</v>
      </c>
      <c r="E914">
        <v>10</v>
      </c>
      <c r="F914" t="s">
        <v>8220</v>
      </c>
      <c r="G914" t="s">
        <v>8224</v>
      </c>
      <c r="H914" t="s">
        <v>8246</v>
      </c>
      <c r="I914">
        <v>1410516000</v>
      </c>
      <c r="J914">
        <v>1406824948</v>
      </c>
      <c r="K914" t="b">
        <v>0</v>
      </c>
      <c r="L914">
        <v>1</v>
      </c>
      <c r="M914" t="b">
        <v>0</v>
      </c>
      <c r="N914" t="s">
        <v>8281</v>
      </c>
      <c r="O914" s="5">
        <f t="shared" si="126"/>
        <v>65</v>
      </c>
      <c r="P914" s="7">
        <f t="shared" si="127"/>
        <v>10</v>
      </c>
      <c r="Q914" t="str">
        <f t="shared" si="128"/>
        <v>journalism</v>
      </c>
      <c r="R914" t="str">
        <f t="shared" si="129"/>
        <v>audio</v>
      </c>
      <c r="S914" s="10">
        <f t="shared" si="130"/>
        <v>41894.166666666664</v>
      </c>
      <c r="T914" s="10">
        <f t="shared" si="131"/>
        <v>41851.446157407408</v>
      </c>
      <c r="U914">
        <f t="shared" si="132"/>
        <v>2014</v>
      </c>
      <c r="V914" s="11">
        <f t="shared" si="133"/>
        <v>41894.166666666664</v>
      </c>
      <c r="W914" s="15">
        <f t="shared" si="134"/>
        <v>42.720509259255778</v>
      </c>
    </row>
    <row r="915" spans="1:23" ht="43.2" x14ac:dyDescent="0.3">
      <c r="A915">
        <v>1043</v>
      </c>
      <c r="B915" s="3" t="s">
        <v>1044</v>
      </c>
      <c r="C915" s="3" t="s">
        <v>5153</v>
      </c>
      <c r="D915">
        <v>100000</v>
      </c>
      <c r="E915">
        <v>8537</v>
      </c>
      <c r="F915" t="s">
        <v>8220</v>
      </c>
      <c r="G915" t="s">
        <v>8224</v>
      </c>
      <c r="H915" t="s">
        <v>8246</v>
      </c>
      <c r="I915">
        <v>1432101855</v>
      </c>
      <c r="J915">
        <v>1429509855</v>
      </c>
      <c r="K915" t="b">
        <v>0</v>
      </c>
      <c r="L915">
        <v>292</v>
      </c>
      <c r="M915" t="b">
        <v>0</v>
      </c>
      <c r="N915" t="s">
        <v>8281</v>
      </c>
      <c r="O915" s="5">
        <f t="shared" si="126"/>
        <v>11.713716762328687</v>
      </c>
      <c r="P915" s="7">
        <f t="shared" si="127"/>
        <v>29.236301369863014</v>
      </c>
      <c r="Q915" t="str">
        <f t="shared" si="128"/>
        <v>journalism</v>
      </c>
      <c r="R915" t="str">
        <f t="shared" si="129"/>
        <v>audio</v>
      </c>
      <c r="S915" s="10">
        <f t="shared" si="130"/>
        <v>42144.002951388888</v>
      </c>
      <c r="T915" s="10">
        <f t="shared" si="131"/>
        <v>42114.002951388888</v>
      </c>
      <c r="U915">
        <f t="shared" si="132"/>
        <v>2015</v>
      </c>
      <c r="V915" s="11">
        <f t="shared" si="133"/>
        <v>42144.002951388888</v>
      </c>
      <c r="W915" s="15">
        <f t="shared" si="134"/>
        <v>30</v>
      </c>
    </row>
    <row r="916" spans="1:23" ht="43.2" x14ac:dyDescent="0.3">
      <c r="A916">
        <v>1044</v>
      </c>
      <c r="B916" s="3" t="s">
        <v>1045</v>
      </c>
      <c r="C916" s="3" t="s">
        <v>5154</v>
      </c>
      <c r="D916">
        <v>7000</v>
      </c>
      <c r="E916">
        <v>6</v>
      </c>
      <c r="F916" t="s">
        <v>8220</v>
      </c>
      <c r="G916" t="s">
        <v>8224</v>
      </c>
      <c r="H916" t="s">
        <v>8246</v>
      </c>
      <c r="I916">
        <v>1425587220</v>
      </c>
      <c r="J916">
        <v>1420668801</v>
      </c>
      <c r="K916" t="b">
        <v>0</v>
      </c>
      <c r="L916">
        <v>2</v>
      </c>
      <c r="M916" t="b">
        <v>0</v>
      </c>
      <c r="N916" t="s">
        <v>8281</v>
      </c>
      <c r="O916" s="5">
        <f t="shared" si="126"/>
        <v>1166.6666666666667</v>
      </c>
      <c r="P916" s="7">
        <f t="shared" si="127"/>
        <v>3</v>
      </c>
      <c r="Q916" t="str">
        <f t="shared" si="128"/>
        <v>journalism</v>
      </c>
      <c r="R916" t="str">
        <f t="shared" si="129"/>
        <v>audio</v>
      </c>
      <c r="S916" s="10">
        <f t="shared" si="130"/>
        <v>42068.602083333331</v>
      </c>
      <c r="T916" s="10">
        <f t="shared" si="131"/>
        <v>42011.675937499997</v>
      </c>
      <c r="U916">
        <f t="shared" si="132"/>
        <v>2015</v>
      </c>
      <c r="V916" s="11">
        <f t="shared" si="133"/>
        <v>42068.602083333331</v>
      </c>
      <c r="W916" s="15">
        <f t="shared" si="134"/>
        <v>56.926145833334886</v>
      </c>
    </row>
    <row r="917" spans="1:23" ht="43.2" x14ac:dyDescent="0.3">
      <c r="A917">
        <v>1045</v>
      </c>
      <c r="B917" s="3" t="s">
        <v>1046</v>
      </c>
      <c r="C917" s="3" t="s">
        <v>5155</v>
      </c>
      <c r="D917">
        <v>10000</v>
      </c>
      <c r="E917">
        <v>266</v>
      </c>
      <c r="F917" t="s">
        <v>8220</v>
      </c>
      <c r="G917" t="s">
        <v>8224</v>
      </c>
      <c r="H917" t="s">
        <v>8246</v>
      </c>
      <c r="I917">
        <v>1408827550</v>
      </c>
      <c r="J917">
        <v>1406235550</v>
      </c>
      <c r="K917" t="b">
        <v>0</v>
      </c>
      <c r="L917">
        <v>8</v>
      </c>
      <c r="M917" t="b">
        <v>0</v>
      </c>
      <c r="N917" t="s">
        <v>8281</v>
      </c>
      <c r="O917" s="5">
        <f t="shared" si="126"/>
        <v>37.593984962406012</v>
      </c>
      <c r="P917" s="7">
        <f t="shared" si="127"/>
        <v>33.25</v>
      </c>
      <c r="Q917" t="str">
        <f t="shared" si="128"/>
        <v>journalism</v>
      </c>
      <c r="R917" t="str">
        <f t="shared" si="129"/>
        <v>audio</v>
      </c>
      <c r="S917" s="10">
        <f t="shared" si="130"/>
        <v>41874.624421296299</v>
      </c>
      <c r="T917" s="10">
        <f t="shared" si="131"/>
        <v>41844.624421296299</v>
      </c>
      <c r="U917">
        <f t="shared" si="132"/>
        <v>2014</v>
      </c>
      <c r="V917" s="11">
        <f t="shared" si="133"/>
        <v>41874.624421296299</v>
      </c>
      <c r="W917" s="15">
        <f t="shared" si="134"/>
        <v>30</v>
      </c>
    </row>
    <row r="918" spans="1:23" ht="43.2" x14ac:dyDescent="0.3">
      <c r="A918">
        <v>1046</v>
      </c>
      <c r="B918" s="3" t="s">
        <v>1047</v>
      </c>
      <c r="C918" s="3" t="s">
        <v>5156</v>
      </c>
      <c r="D918">
        <v>3000</v>
      </c>
      <c r="E918">
        <v>0</v>
      </c>
      <c r="F918" t="s">
        <v>8220</v>
      </c>
      <c r="G918" t="s">
        <v>8236</v>
      </c>
      <c r="H918" t="s">
        <v>8249</v>
      </c>
      <c r="I918">
        <v>1451161560</v>
      </c>
      <c r="J918">
        <v>1447273560</v>
      </c>
      <c r="K918" t="b">
        <v>0</v>
      </c>
      <c r="L918">
        <v>0</v>
      </c>
      <c r="M918" t="b">
        <v>0</v>
      </c>
      <c r="N918" t="s">
        <v>8281</v>
      </c>
      <c r="O918" s="5" t="e">
        <f t="shared" si="126"/>
        <v>#DIV/0!</v>
      </c>
      <c r="P918" s="7" t="e">
        <f t="shared" si="127"/>
        <v>#DIV/0!</v>
      </c>
      <c r="Q918" t="str">
        <f t="shared" si="128"/>
        <v>journalism</v>
      </c>
      <c r="R918" t="str">
        <f t="shared" si="129"/>
        <v>audio</v>
      </c>
      <c r="S918" s="10">
        <f t="shared" si="130"/>
        <v>42364.601388888885</v>
      </c>
      <c r="T918" s="10">
        <f t="shared" si="131"/>
        <v>42319.601388888885</v>
      </c>
      <c r="U918">
        <f t="shared" si="132"/>
        <v>2015</v>
      </c>
      <c r="V918" s="11">
        <f t="shared" si="133"/>
        <v>42364.601388888885</v>
      </c>
      <c r="W918" s="15">
        <f t="shared" si="134"/>
        <v>45</v>
      </c>
    </row>
    <row r="919" spans="1:23" ht="43.2" x14ac:dyDescent="0.3">
      <c r="A919">
        <v>1047</v>
      </c>
      <c r="B919" s="3" t="s">
        <v>1048</v>
      </c>
      <c r="C919" s="3" t="s">
        <v>5157</v>
      </c>
      <c r="D919">
        <v>2000</v>
      </c>
      <c r="E919">
        <v>1</v>
      </c>
      <c r="F919" t="s">
        <v>8220</v>
      </c>
      <c r="G919" t="s">
        <v>8224</v>
      </c>
      <c r="H919" t="s">
        <v>8246</v>
      </c>
      <c r="I919">
        <v>1415219915</v>
      </c>
      <c r="J919">
        <v>1412624315</v>
      </c>
      <c r="K919" t="b">
        <v>0</v>
      </c>
      <c r="L919">
        <v>1</v>
      </c>
      <c r="M919" t="b">
        <v>0</v>
      </c>
      <c r="N919" t="s">
        <v>8281</v>
      </c>
      <c r="O919" s="5">
        <f t="shared" si="126"/>
        <v>2000</v>
      </c>
      <c r="P919" s="7">
        <f t="shared" si="127"/>
        <v>1</v>
      </c>
      <c r="Q919" t="str">
        <f t="shared" si="128"/>
        <v>journalism</v>
      </c>
      <c r="R919" t="str">
        <f t="shared" si="129"/>
        <v>audio</v>
      </c>
      <c r="S919" s="10">
        <f t="shared" si="130"/>
        <v>41948.610127314816</v>
      </c>
      <c r="T919" s="10">
        <f t="shared" si="131"/>
        <v>41918.568460648145</v>
      </c>
      <c r="U919">
        <f t="shared" si="132"/>
        <v>2014</v>
      </c>
      <c r="V919" s="11">
        <f t="shared" si="133"/>
        <v>41948.610127314816</v>
      </c>
      <c r="W919" s="15">
        <f t="shared" si="134"/>
        <v>30.041666666671517</v>
      </c>
    </row>
    <row r="920" spans="1:23" ht="43.2" x14ac:dyDescent="0.3">
      <c r="A920">
        <v>1048</v>
      </c>
      <c r="B920" s="3" t="s">
        <v>1049</v>
      </c>
      <c r="C920" s="3" t="s">
        <v>5158</v>
      </c>
      <c r="D920">
        <v>15000</v>
      </c>
      <c r="E920">
        <v>212</v>
      </c>
      <c r="F920" t="s">
        <v>8220</v>
      </c>
      <c r="G920" t="s">
        <v>8224</v>
      </c>
      <c r="H920" t="s">
        <v>8246</v>
      </c>
      <c r="I920">
        <v>1474766189</v>
      </c>
      <c r="J920">
        <v>1471310189</v>
      </c>
      <c r="K920" t="b">
        <v>0</v>
      </c>
      <c r="L920">
        <v>4</v>
      </c>
      <c r="M920" t="b">
        <v>0</v>
      </c>
      <c r="N920" t="s">
        <v>8281</v>
      </c>
      <c r="O920" s="5">
        <f t="shared" si="126"/>
        <v>70.754716981132077</v>
      </c>
      <c r="P920" s="7">
        <f t="shared" si="127"/>
        <v>53</v>
      </c>
      <c r="Q920" t="str">
        <f t="shared" si="128"/>
        <v>journalism</v>
      </c>
      <c r="R920" t="str">
        <f t="shared" si="129"/>
        <v>audio</v>
      </c>
      <c r="S920" s="10">
        <f t="shared" si="130"/>
        <v>42637.803113425922</v>
      </c>
      <c r="T920" s="10">
        <f t="shared" si="131"/>
        <v>42597.803113425922</v>
      </c>
      <c r="U920">
        <f t="shared" si="132"/>
        <v>2016</v>
      </c>
      <c r="V920" s="11">
        <f t="shared" si="133"/>
        <v>42637.803113425922</v>
      </c>
      <c r="W920" s="15">
        <f t="shared" si="134"/>
        <v>40</v>
      </c>
    </row>
    <row r="921" spans="1:23" x14ac:dyDescent="0.3">
      <c r="A921">
        <v>1049</v>
      </c>
      <c r="B921" s="3" t="s">
        <v>1050</v>
      </c>
      <c r="C921" s="3" t="s">
        <v>5159</v>
      </c>
      <c r="D921">
        <v>12000</v>
      </c>
      <c r="E921">
        <v>0</v>
      </c>
      <c r="F921" t="s">
        <v>8220</v>
      </c>
      <c r="G921" t="s">
        <v>8224</v>
      </c>
      <c r="H921" t="s">
        <v>8246</v>
      </c>
      <c r="I921">
        <v>1455272445</v>
      </c>
      <c r="J921">
        <v>1452680445</v>
      </c>
      <c r="K921" t="b">
        <v>0</v>
      </c>
      <c r="L921">
        <v>0</v>
      </c>
      <c r="M921" t="b">
        <v>0</v>
      </c>
      <c r="N921" t="s">
        <v>8281</v>
      </c>
      <c r="O921" s="5" t="e">
        <f t="shared" si="126"/>
        <v>#DIV/0!</v>
      </c>
      <c r="P921" s="7" t="e">
        <f t="shared" si="127"/>
        <v>#DIV/0!</v>
      </c>
      <c r="Q921" t="str">
        <f t="shared" si="128"/>
        <v>journalism</v>
      </c>
      <c r="R921" t="str">
        <f t="shared" si="129"/>
        <v>audio</v>
      </c>
      <c r="S921" s="10">
        <f t="shared" si="130"/>
        <v>42412.181076388893</v>
      </c>
      <c r="T921" s="10">
        <f t="shared" si="131"/>
        <v>42382.181076388893</v>
      </c>
      <c r="U921">
        <f t="shared" si="132"/>
        <v>2016</v>
      </c>
      <c r="V921" s="11">
        <f t="shared" si="133"/>
        <v>42412.181076388893</v>
      </c>
      <c r="W921" s="15">
        <f t="shared" si="134"/>
        <v>30</v>
      </c>
    </row>
    <row r="922" spans="1:23" ht="28.8" x14ac:dyDescent="0.3">
      <c r="A922">
        <v>1050</v>
      </c>
      <c r="B922" s="3" t="s">
        <v>1051</v>
      </c>
      <c r="C922" s="3" t="s">
        <v>5160</v>
      </c>
      <c r="D922">
        <v>2500</v>
      </c>
      <c r="E922">
        <v>0</v>
      </c>
      <c r="F922" t="s">
        <v>8220</v>
      </c>
      <c r="G922" t="s">
        <v>8224</v>
      </c>
      <c r="H922" t="s">
        <v>8246</v>
      </c>
      <c r="I922">
        <v>1442257677</v>
      </c>
      <c r="J922">
        <v>1439665677</v>
      </c>
      <c r="K922" t="b">
        <v>0</v>
      </c>
      <c r="L922">
        <v>0</v>
      </c>
      <c r="M922" t="b">
        <v>0</v>
      </c>
      <c r="N922" t="s">
        <v>8281</v>
      </c>
      <c r="O922" s="5" t="e">
        <f t="shared" si="126"/>
        <v>#DIV/0!</v>
      </c>
      <c r="P922" s="7" t="e">
        <f t="shared" si="127"/>
        <v>#DIV/0!</v>
      </c>
      <c r="Q922" t="str">
        <f t="shared" si="128"/>
        <v>journalism</v>
      </c>
      <c r="R922" t="str">
        <f t="shared" si="129"/>
        <v>audio</v>
      </c>
      <c r="S922" s="10">
        <f t="shared" si="130"/>
        <v>42261.5471875</v>
      </c>
      <c r="T922" s="10">
        <f t="shared" si="131"/>
        <v>42231.5471875</v>
      </c>
      <c r="U922">
        <f t="shared" si="132"/>
        <v>2015</v>
      </c>
      <c r="V922" s="11">
        <f t="shared" si="133"/>
        <v>42261.5471875</v>
      </c>
      <c r="W922" s="15">
        <f t="shared" si="134"/>
        <v>30</v>
      </c>
    </row>
    <row r="923" spans="1:23" ht="43.2" x14ac:dyDescent="0.3">
      <c r="A923">
        <v>1051</v>
      </c>
      <c r="B923" s="3" t="s">
        <v>1052</v>
      </c>
      <c r="C923" s="3" t="s">
        <v>5161</v>
      </c>
      <c r="D923">
        <v>500</v>
      </c>
      <c r="E923">
        <v>0</v>
      </c>
      <c r="F923" t="s">
        <v>8220</v>
      </c>
      <c r="G923" t="s">
        <v>8224</v>
      </c>
      <c r="H923" t="s">
        <v>8246</v>
      </c>
      <c r="I923">
        <v>1409098825</v>
      </c>
      <c r="J923">
        <v>1406679625</v>
      </c>
      <c r="K923" t="b">
        <v>0</v>
      </c>
      <c r="L923">
        <v>0</v>
      </c>
      <c r="M923" t="b">
        <v>0</v>
      </c>
      <c r="N923" t="s">
        <v>8281</v>
      </c>
      <c r="O923" s="5" t="e">
        <f t="shared" si="126"/>
        <v>#DIV/0!</v>
      </c>
      <c r="P923" s="7" t="e">
        <f t="shared" si="127"/>
        <v>#DIV/0!</v>
      </c>
      <c r="Q923" t="str">
        <f t="shared" si="128"/>
        <v>journalism</v>
      </c>
      <c r="R923" t="str">
        <f t="shared" si="129"/>
        <v>audio</v>
      </c>
      <c r="S923" s="10">
        <f t="shared" si="130"/>
        <v>41877.764178240745</v>
      </c>
      <c r="T923" s="10">
        <f t="shared" si="131"/>
        <v>41849.764178240745</v>
      </c>
      <c r="U923">
        <f t="shared" si="132"/>
        <v>2014</v>
      </c>
      <c r="V923" s="11">
        <f t="shared" si="133"/>
        <v>41877.764178240745</v>
      </c>
      <c r="W923" s="15">
        <f t="shared" si="134"/>
        <v>28</v>
      </c>
    </row>
    <row r="924" spans="1:23" ht="57.6" x14ac:dyDescent="0.3">
      <c r="A924">
        <v>1052</v>
      </c>
      <c r="B924" s="3" t="s">
        <v>1053</v>
      </c>
      <c r="C924" s="3" t="s">
        <v>5162</v>
      </c>
      <c r="D924">
        <v>4336</v>
      </c>
      <c r="E924">
        <v>0</v>
      </c>
      <c r="F924" t="s">
        <v>8220</v>
      </c>
      <c r="G924" t="s">
        <v>8224</v>
      </c>
      <c r="H924" t="s">
        <v>8246</v>
      </c>
      <c r="I924">
        <v>1465243740</v>
      </c>
      <c r="J924">
        <v>1461438495</v>
      </c>
      <c r="K924" t="b">
        <v>0</v>
      </c>
      <c r="L924">
        <v>0</v>
      </c>
      <c r="M924" t="b">
        <v>0</v>
      </c>
      <c r="N924" t="s">
        <v>8281</v>
      </c>
      <c r="O924" s="5" t="e">
        <f t="shared" si="126"/>
        <v>#DIV/0!</v>
      </c>
      <c r="P924" s="7" t="e">
        <f t="shared" si="127"/>
        <v>#DIV/0!</v>
      </c>
      <c r="Q924" t="str">
        <f t="shared" si="128"/>
        <v>journalism</v>
      </c>
      <c r="R924" t="str">
        <f t="shared" si="129"/>
        <v>audio</v>
      </c>
      <c r="S924" s="10">
        <f t="shared" si="130"/>
        <v>42527.589583333334</v>
      </c>
      <c r="T924" s="10">
        <f t="shared" si="131"/>
        <v>42483.547395833331</v>
      </c>
      <c r="U924">
        <f t="shared" si="132"/>
        <v>2016</v>
      </c>
      <c r="V924" s="11">
        <f t="shared" si="133"/>
        <v>42527.589583333334</v>
      </c>
      <c r="W924" s="15">
        <f t="shared" si="134"/>
        <v>44.04218750000291</v>
      </c>
    </row>
    <row r="925" spans="1:23" ht="43.2" x14ac:dyDescent="0.3">
      <c r="A925">
        <v>1053</v>
      </c>
      <c r="B925" s="3" t="s">
        <v>1054</v>
      </c>
      <c r="C925" s="3" t="s">
        <v>5163</v>
      </c>
      <c r="D925">
        <v>1500</v>
      </c>
      <c r="E925">
        <v>15</v>
      </c>
      <c r="F925" t="s">
        <v>8220</v>
      </c>
      <c r="G925" t="s">
        <v>8224</v>
      </c>
      <c r="H925" t="s">
        <v>8246</v>
      </c>
      <c r="I925">
        <v>1488773332</v>
      </c>
      <c r="J925">
        <v>1486613332</v>
      </c>
      <c r="K925" t="b">
        <v>0</v>
      </c>
      <c r="L925">
        <v>1</v>
      </c>
      <c r="M925" t="b">
        <v>0</v>
      </c>
      <c r="N925" t="s">
        <v>8281</v>
      </c>
      <c r="O925" s="5">
        <f t="shared" si="126"/>
        <v>100</v>
      </c>
      <c r="P925" s="7">
        <f t="shared" si="127"/>
        <v>15</v>
      </c>
      <c r="Q925" t="str">
        <f t="shared" si="128"/>
        <v>journalism</v>
      </c>
      <c r="R925" t="str">
        <f t="shared" si="129"/>
        <v>audio</v>
      </c>
      <c r="S925" s="10">
        <f t="shared" si="130"/>
        <v>42799.922824074078</v>
      </c>
      <c r="T925" s="10">
        <f t="shared" si="131"/>
        <v>42774.922824074078</v>
      </c>
      <c r="U925">
        <f t="shared" si="132"/>
        <v>2017</v>
      </c>
      <c r="V925" s="11">
        <f t="shared" si="133"/>
        <v>42799.922824074078</v>
      </c>
      <c r="W925" s="15">
        <f t="shared" si="134"/>
        <v>25</v>
      </c>
    </row>
    <row r="926" spans="1:23" ht="57.6" x14ac:dyDescent="0.3">
      <c r="A926">
        <v>1054</v>
      </c>
      <c r="B926" s="3" t="s">
        <v>1055</v>
      </c>
      <c r="C926" s="3" t="s">
        <v>5164</v>
      </c>
      <c r="D926">
        <v>2500</v>
      </c>
      <c r="E926">
        <v>0</v>
      </c>
      <c r="F926" t="s">
        <v>8220</v>
      </c>
      <c r="G926" t="s">
        <v>8224</v>
      </c>
      <c r="H926" t="s">
        <v>8246</v>
      </c>
      <c r="I926">
        <v>1407708000</v>
      </c>
      <c r="J926">
        <v>1405110399</v>
      </c>
      <c r="K926" t="b">
        <v>0</v>
      </c>
      <c r="L926">
        <v>0</v>
      </c>
      <c r="M926" t="b">
        <v>0</v>
      </c>
      <c r="N926" t="s">
        <v>8281</v>
      </c>
      <c r="O926" s="5" t="e">
        <f t="shared" si="126"/>
        <v>#DIV/0!</v>
      </c>
      <c r="P926" s="7" t="e">
        <f t="shared" si="127"/>
        <v>#DIV/0!</v>
      </c>
      <c r="Q926" t="str">
        <f t="shared" si="128"/>
        <v>journalism</v>
      </c>
      <c r="R926" t="str">
        <f t="shared" si="129"/>
        <v>audio</v>
      </c>
      <c r="S926" s="10">
        <f t="shared" si="130"/>
        <v>41861.666666666664</v>
      </c>
      <c r="T926" s="10">
        <f t="shared" si="131"/>
        <v>41831.601840277777</v>
      </c>
      <c r="U926">
        <f t="shared" si="132"/>
        <v>2014</v>
      </c>
      <c r="V926" s="11">
        <f t="shared" si="133"/>
        <v>41861.666666666664</v>
      </c>
      <c r="W926" s="15">
        <f t="shared" si="134"/>
        <v>30.064826388887013</v>
      </c>
    </row>
    <row r="927" spans="1:23" ht="43.2" x14ac:dyDescent="0.3">
      <c r="A927">
        <v>1055</v>
      </c>
      <c r="B927" s="3" t="s">
        <v>1056</v>
      </c>
      <c r="C927" s="3" t="s">
        <v>5165</v>
      </c>
      <c r="D927">
        <v>3500</v>
      </c>
      <c r="E927">
        <v>0</v>
      </c>
      <c r="F927" t="s">
        <v>8220</v>
      </c>
      <c r="G927" t="s">
        <v>8224</v>
      </c>
      <c r="H927" t="s">
        <v>8246</v>
      </c>
      <c r="I927">
        <v>1457394545</v>
      </c>
      <c r="J927">
        <v>1454802545</v>
      </c>
      <c r="K927" t="b">
        <v>0</v>
      </c>
      <c r="L927">
        <v>0</v>
      </c>
      <c r="M927" t="b">
        <v>0</v>
      </c>
      <c r="N927" t="s">
        <v>8281</v>
      </c>
      <c r="O927" s="5" t="e">
        <f t="shared" si="126"/>
        <v>#DIV/0!</v>
      </c>
      <c r="P927" s="7" t="e">
        <f t="shared" si="127"/>
        <v>#DIV/0!</v>
      </c>
      <c r="Q927" t="str">
        <f t="shared" si="128"/>
        <v>journalism</v>
      </c>
      <c r="R927" t="str">
        <f t="shared" si="129"/>
        <v>audio</v>
      </c>
      <c r="S927" s="10">
        <f t="shared" si="130"/>
        <v>42436.742418981477</v>
      </c>
      <c r="T927" s="10">
        <f t="shared" si="131"/>
        <v>42406.742418981477</v>
      </c>
      <c r="U927">
        <f t="shared" si="132"/>
        <v>2016</v>
      </c>
      <c r="V927" s="11">
        <f t="shared" si="133"/>
        <v>42436.742418981477</v>
      </c>
      <c r="W927" s="15">
        <f t="shared" si="134"/>
        <v>30</v>
      </c>
    </row>
    <row r="928" spans="1:23" ht="43.2" x14ac:dyDescent="0.3">
      <c r="A928">
        <v>1056</v>
      </c>
      <c r="B928" s="3" t="s">
        <v>1057</v>
      </c>
      <c r="C928" s="3" t="s">
        <v>5166</v>
      </c>
      <c r="D928">
        <v>10000</v>
      </c>
      <c r="E928">
        <v>0</v>
      </c>
      <c r="F928" t="s">
        <v>8220</v>
      </c>
      <c r="G928" t="s">
        <v>8224</v>
      </c>
      <c r="H928" t="s">
        <v>8246</v>
      </c>
      <c r="I928">
        <v>1429892177</v>
      </c>
      <c r="J928">
        <v>1424711777</v>
      </c>
      <c r="K928" t="b">
        <v>0</v>
      </c>
      <c r="L928">
        <v>0</v>
      </c>
      <c r="M928" t="b">
        <v>0</v>
      </c>
      <c r="N928" t="s">
        <v>8281</v>
      </c>
      <c r="O928" s="5" t="e">
        <f t="shared" si="126"/>
        <v>#DIV/0!</v>
      </c>
      <c r="P928" s="7" t="e">
        <f t="shared" si="127"/>
        <v>#DIV/0!</v>
      </c>
      <c r="Q928" t="str">
        <f t="shared" si="128"/>
        <v>journalism</v>
      </c>
      <c r="R928" t="str">
        <f t="shared" si="129"/>
        <v>audio</v>
      </c>
      <c r="S928" s="10">
        <f t="shared" si="130"/>
        <v>42118.427974537044</v>
      </c>
      <c r="T928" s="10">
        <f t="shared" si="131"/>
        <v>42058.469641203701</v>
      </c>
      <c r="U928">
        <f t="shared" si="132"/>
        <v>2015</v>
      </c>
      <c r="V928" s="11">
        <f t="shared" si="133"/>
        <v>42118.427974537044</v>
      </c>
      <c r="W928" s="15">
        <f t="shared" si="134"/>
        <v>59.958333333343035</v>
      </c>
    </row>
    <row r="929" spans="1:23" ht="43.2" x14ac:dyDescent="0.3">
      <c r="A929">
        <v>1057</v>
      </c>
      <c r="B929" s="3" t="s">
        <v>1058</v>
      </c>
      <c r="C929" s="3" t="s">
        <v>5167</v>
      </c>
      <c r="D929">
        <v>10000</v>
      </c>
      <c r="E929">
        <v>0</v>
      </c>
      <c r="F929" t="s">
        <v>8220</v>
      </c>
      <c r="G929" t="s">
        <v>8224</v>
      </c>
      <c r="H929" t="s">
        <v>8246</v>
      </c>
      <c r="I929">
        <v>1480888483</v>
      </c>
      <c r="J929">
        <v>1478292883</v>
      </c>
      <c r="K929" t="b">
        <v>0</v>
      </c>
      <c r="L929">
        <v>0</v>
      </c>
      <c r="M929" t="b">
        <v>0</v>
      </c>
      <c r="N929" t="s">
        <v>8281</v>
      </c>
      <c r="O929" s="5" t="e">
        <f t="shared" si="126"/>
        <v>#DIV/0!</v>
      </c>
      <c r="P929" s="7" t="e">
        <f t="shared" si="127"/>
        <v>#DIV/0!</v>
      </c>
      <c r="Q929" t="str">
        <f t="shared" si="128"/>
        <v>journalism</v>
      </c>
      <c r="R929" t="str">
        <f t="shared" si="129"/>
        <v>audio</v>
      </c>
      <c r="S929" s="10">
        <f t="shared" si="130"/>
        <v>42708.662997685184</v>
      </c>
      <c r="T929" s="10">
        <f t="shared" si="131"/>
        <v>42678.621331018512</v>
      </c>
      <c r="U929">
        <f t="shared" si="132"/>
        <v>2016</v>
      </c>
      <c r="V929" s="11">
        <f t="shared" si="133"/>
        <v>42708.662997685184</v>
      </c>
      <c r="W929" s="15">
        <f t="shared" si="134"/>
        <v>30.041666666671517</v>
      </c>
    </row>
    <row r="930" spans="1:23" ht="43.2" x14ac:dyDescent="0.3">
      <c r="A930">
        <v>1058</v>
      </c>
      <c r="B930" s="3" t="s">
        <v>1059</v>
      </c>
      <c r="C930" s="3" t="s">
        <v>5168</v>
      </c>
      <c r="D930">
        <v>40000</v>
      </c>
      <c r="E930">
        <v>0</v>
      </c>
      <c r="F930" t="s">
        <v>8220</v>
      </c>
      <c r="G930" t="s">
        <v>8224</v>
      </c>
      <c r="H930" t="s">
        <v>8246</v>
      </c>
      <c r="I930">
        <v>1427328000</v>
      </c>
      <c r="J930">
        <v>1423777043</v>
      </c>
      <c r="K930" t="b">
        <v>0</v>
      </c>
      <c r="L930">
        <v>0</v>
      </c>
      <c r="M930" t="b">
        <v>0</v>
      </c>
      <c r="N930" t="s">
        <v>8281</v>
      </c>
      <c r="O930" s="5" t="e">
        <f t="shared" si="126"/>
        <v>#DIV/0!</v>
      </c>
      <c r="P930" s="7" t="e">
        <f t="shared" si="127"/>
        <v>#DIV/0!</v>
      </c>
      <c r="Q930" t="str">
        <f t="shared" si="128"/>
        <v>journalism</v>
      </c>
      <c r="R930" t="str">
        <f t="shared" si="129"/>
        <v>audio</v>
      </c>
      <c r="S930" s="10">
        <f t="shared" si="130"/>
        <v>42088.75</v>
      </c>
      <c r="T930" s="10">
        <f t="shared" si="131"/>
        <v>42047.650960648149</v>
      </c>
      <c r="U930">
        <f t="shared" si="132"/>
        <v>2015</v>
      </c>
      <c r="V930" s="11">
        <f t="shared" si="133"/>
        <v>42088.75</v>
      </c>
      <c r="W930" s="15">
        <f t="shared" si="134"/>
        <v>41.099039351851388</v>
      </c>
    </row>
    <row r="931" spans="1:23" x14ac:dyDescent="0.3">
      <c r="A931">
        <v>1059</v>
      </c>
      <c r="B931" s="3" t="s">
        <v>1060</v>
      </c>
      <c r="C931" s="3" t="s">
        <v>5169</v>
      </c>
      <c r="D931">
        <v>1100</v>
      </c>
      <c r="E931">
        <v>0</v>
      </c>
      <c r="F931" t="s">
        <v>8220</v>
      </c>
      <c r="G931" t="s">
        <v>8224</v>
      </c>
      <c r="H931" t="s">
        <v>8246</v>
      </c>
      <c r="I931">
        <v>1426269456</v>
      </c>
      <c r="J931">
        <v>1423681056</v>
      </c>
      <c r="K931" t="b">
        <v>0</v>
      </c>
      <c r="L931">
        <v>0</v>
      </c>
      <c r="M931" t="b">
        <v>0</v>
      </c>
      <c r="N931" t="s">
        <v>8281</v>
      </c>
      <c r="O931" s="5" t="e">
        <f t="shared" si="126"/>
        <v>#DIV/0!</v>
      </c>
      <c r="P931" s="7" t="e">
        <f t="shared" si="127"/>
        <v>#DIV/0!</v>
      </c>
      <c r="Q931" t="str">
        <f t="shared" si="128"/>
        <v>journalism</v>
      </c>
      <c r="R931" t="str">
        <f t="shared" si="129"/>
        <v>audio</v>
      </c>
      <c r="S931" s="10">
        <f t="shared" si="130"/>
        <v>42076.498333333337</v>
      </c>
      <c r="T931" s="10">
        <f t="shared" si="131"/>
        <v>42046.54</v>
      </c>
      <c r="U931">
        <f t="shared" si="132"/>
        <v>2015</v>
      </c>
      <c r="V931" s="11">
        <f t="shared" si="133"/>
        <v>42076.498333333337</v>
      </c>
      <c r="W931" s="15">
        <f t="shared" si="134"/>
        <v>29.958333333335759</v>
      </c>
    </row>
    <row r="932" spans="1:23" ht="43.2" x14ac:dyDescent="0.3">
      <c r="A932">
        <v>1060</v>
      </c>
      <c r="B932" s="3" t="s">
        <v>1061</v>
      </c>
      <c r="C932" s="3" t="s">
        <v>5170</v>
      </c>
      <c r="D932">
        <v>5000</v>
      </c>
      <c r="E932">
        <v>50</v>
      </c>
      <c r="F932" t="s">
        <v>8220</v>
      </c>
      <c r="G932" t="s">
        <v>8224</v>
      </c>
      <c r="H932" t="s">
        <v>8246</v>
      </c>
      <c r="I932">
        <v>1429134893</v>
      </c>
      <c r="J932">
        <v>1426542893</v>
      </c>
      <c r="K932" t="b">
        <v>0</v>
      </c>
      <c r="L932">
        <v>1</v>
      </c>
      <c r="M932" t="b">
        <v>0</v>
      </c>
      <c r="N932" t="s">
        <v>8281</v>
      </c>
      <c r="O932" s="5">
        <f t="shared" si="126"/>
        <v>100</v>
      </c>
      <c r="P932" s="7">
        <f t="shared" si="127"/>
        <v>50</v>
      </c>
      <c r="Q932" t="str">
        <f t="shared" si="128"/>
        <v>journalism</v>
      </c>
      <c r="R932" t="str">
        <f t="shared" si="129"/>
        <v>audio</v>
      </c>
      <c r="S932" s="10">
        <f t="shared" si="130"/>
        <v>42109.663113425922</v>
      </c>
      <c r="T932" s="10">
        <f t="shared" si="131"/>
        <v>42079.663113425922</v>
      </c>
      <c r="U932">
        <f t="shared" si="132"/>
        <v>2015</v>
      </c>
      <c r="V932" s="11">
        <f t="shared" si="133"/>
        <v>42109.663113425922</v>
      </c>
      <c r="W932" s="15">
        <f t="shared" si="134"/>
        <v>30</v>
      </c>
    </row>
    <row r="933" spans="1:23" ht="28.8" x14ac:dyDescent="0.3">
      <c r="A933">
        <v>1061</v>
      </c>
      <c r="B933" s="3" t="s">
        <v>1062</v>
      </c>
      <c r="C933" s="3" t="s">
        <v>5171</v>
      </c>
      <c r="D933">
        <v>4000</v>
      </c>
      <c r="E933">
        <v>0</v>
      </c>
      <c r="F933" t="s">
        <v>8220</v>
      </c>
      <c r="G933" t="s">
        <v>8224</v>
      </c>
      <c r="H933" t="s">
        <v>8246</v>
      </c>
      <c r="I933">
        <v>1462150800</v>
      </c>
      <c r="J933">
        <v>1456987108</v>
      </c>
      <c r="K933" t="b">
        <v>0</v>
      </c>
      <c r="L933">
        <v>0</v>
      </c>
      <c r="M933" t="b">
        <v>0</v>
      </c>
      <c r="N933" t="s">
        <v>8281</v>
      </c>
      <c r="O933" s="5" t="e">
        <f t="shared" si="126"/>
        <v>#DIV/0!</v>
      </c>
      <c r="P933" s="7" t="e">
        <f t="shared" si="127"/>
        <v>#DIV/0!</v>
      </c>
      <c r="Q933" t="str">
        <f t="shared" si="128"/>
        <v>journalism</v>
      </c>
      <c r="R933" t="str">
        <f t="shared" si="129"/>
        <v>audio</v>
      </c>
      <c r="S933" s="10">
        <f t="shared" si="130"/>
        <v>42491.791666666672</v>
      </c>
      <c r="T933" s="10">
        <f t="shared" si="131"/>
        <v>42432.026712962965</v>
      </c>
      <c r="U933">
        <f t="shared" si="132"/>
        <v>2016</v>
      </c>
      <c r="V933" s="11">
        <f t="shared" si="133"/>
        <v>42491.791666666672</v>
      </c>
      <c r="W933" s="15">
        <f t="shared" si="134"/>
        <v>59.764953703706851</v>
      </c>
    </row>
    <row r="934" spans="1:23" x14ac:dyDescent="0.3">
      <c r="A934">
        <v>1062</v>
      </c>
      <c r="B934" s="3" t="s">
        <v>1063</v>
      </c>
      <c r="C934" s="3" t="s">
        <v>5172</v>
      </c>
      <c r="D934">
        <v>199</v>
      </c>
      <c r="E934">
        <v>190</v>
      </c>
      <c r="F934" t="s">
        <v>8220</v>
      </c>
      <c r="G934" t="s">
        <v>8224</v>
      </c>
      <c r="H934" t="s">
        <v>8246</v>
      </c>
      <c r="I934">
        <v>1468351341</v>
      </c>
      <c r="J934">
        <v>1467746541</v>
      </c>
      <c r="K934" t="b">
        <v>0</v>
      </c>
      <c r="L934">
        <v>4</v>
      </c>
      <c r="M934" t="b">
        <v>0</v>
      </c>
      <c r="N934" t="s">
        <v>8281</v>
      </c>
      <c r="O934" s="5">
        <f t="shared" si="126"/>
        <v>1.0473684210526315</v>
      </c>
      <c r="P934" s="7">
        <f t="shared" si="127"/>
        <v>47.5</v>
      </c>
      <c r="Q934" t="str">
        <f t="shared" si="128"/>
        <v>journalism</v>
      </c>
      <c r="R934" t="str">
        <f t="shared" si="129"/>
        <v>audio</v>
      </c>
      <c r="S934" s="10">
        <f t="shared" si="130"/>
        <v>42563.557187500002</v>
      </c>
      <c r="T934" s="10">
        <f t="shared" si="131"/>
        <v>42556.557187500002</v>
      </c>
      <c r="U934">
        <f t="shared" si="132"/>
        <v>2016</v>
      </c>
      <c r="V934" s="11">
        <f t="shared" si="133"/>
        <v>42563.557187500002</v>
      </c>
      <c r="W934" s="15">
        <f t="shared" si="134"/>
        <v>7</v>
      </c>
    </row>
    <row r="935" spans="1:23" ht="43.2" x14ac:dyDescent="0.3">
      <c r="A935">
        <v>1063</v>
      </c>
      <c r="B935" s="3" t="s">
        <v>1064</v>
      </c>
      <c r="C935" s="3" t="s">
        <v>5173</v>
      </c>
      <c r="D935">
        <v>1000</v>
      </c>
      <c r="E935">
        <v>0</v>
      </c>
      <c r="F935" t="s">
        <v>8220</v>
      </c>
      <c r="G935" t="s">
        <v>8224</v>
      </c>
      <c r="H935" t="s">
        <v>8246</v>
      </c>
      <c r="I935">
        <v>1472604262</v>
      </c>
      <c r="J935">
        <v>1470012262</v>
      </c>
      <c r="K935" t="b">
        <v>0</v>
      </c>
      <c r="L935">
        <v>0</v>
      </c>
      <c r="M935" t="b">
        <v>0</v>
      </c>
      <c r="N935" t="s">
        <v>8281</v>
      </c>
      <c r="O935" s="5" t="e">
        <f t="shared" si="126"/>
        <v>#DIV/0!</v>
      </c>
      <c r="P935" s="7" t="e">
        <f t="shared" si="127"/>
        <v>#DIV/0!</v>
      </c>
      <c r="Q935" t="str">
        <f t="shared" si="128"/>
        <v>journalism</v>
      </c>
      <c r="R935" t="str">
        <f t="shared" si="129"/>
        <v>audio</v>
      </c>
      <c r="S935" s="10">
        <f t="shared" si="130"/>
        <v>42612.780810185184</v>
      </c>
      <c r="T935" s="10">
        <f t="shared" si="131"/>
        <v>42582.780810185184</v>
      </c>
      <c r="U935">
        <f t="shared" si="132"/>
        <v>2016</v>
      </c>
      <c r="V935" s="11">
        <f t="shared" si="133"/>
        <v>42612.780810185184</v>
      </c>
      <c r="W935" s="15">
        <f t="shared" si="134"/>
        <v>30</v>
      </c>
    </row>
    <row r="936" spans="1:23" ht="43.2" x14ac:dyDescent="0.3">
      <c r="A936">
        <v>1064</v>
      </c>
      <c r="B936" s="3" t="s">
        <v>1065</v>
      </c>
      <c r="C936" s="3" t="s">
        <v>5174</v>
      </c>
      <c r="D936">
        <v>90000</v>
      </c>
      <c r="E936">
        <v>8077</v>
      </c>
      <c r="F936" t="s">
        <v>8221</v>
      </c>
      <c r="G936" t="s">
        <v>8224</v>
      </c>
      <c r="H936" t="s">
        <v>8246</v>
      </c>
      <c r="I936">
        <v>1373174903</v>
      </c>
      <c r="J936">
        <v>1369286903</v>
      </c>
      <c r="K936" t="b">
        <v>0</v>
      </c>
      <c r="L936">
        <v>123</v>
      </c>
      <c r="M936" t="b">
        <v>0</v>
      </c>
      <c r="N936" t="s">
        <v>8282</v>
      </c>
      <c r="O936" s="5">
        <f t="shared" si="126"/>
        <v>11.142751021418844</v>
      </c>
      <c r="P936" s="7">
        <f t="shared" si="127"/>
        <v>65.666666666666671</v>
      </c>
      <c r="Q936" t="str">
        <f t="shared" si="128"/>
        <v>games</v>
      </c>
      <c r="R936" t="str">
        <f t="shared" si="129"/>
        <v>video games</v>
      </c>
      <c r="S936" s="10">
        <f t="shared" si="130"/>
        <v>41461.978043981479</v>
      </c>
      <c r="T936" s="10">
        <f t="shared" si="131"/>
        <v>41416.978043981479</v>
      </c>
      <c r="U936">
        <f t="shared" si="132"/>
        <v>2013</v>
      </c>
      <c r="V936" s="11">
        <f t="shared" si="133"/>
        <v>41461.978043981479</v>
      </c>
      <c r="W936" s="15">
        <f t="shared" si="134"/>
        <v>45</v>
      </c>
    </row>
    <row r="937" spans="1:23" ht="43.2" x14ac:dyDescent="0.3">
      <c r="A937">
        <v>1065</v>
      </c>
      <c r="B937" s="3" t="s">
        <v>1066</v>
      </c>
      <c r="C937" s="3" t="s">
        <v>5175</v>
      </c>
      <c r="D937">
        <v>3000</v>
      </c>
      <c r="E937">
        <v>81</v>
      </c>
      <c r="F937" t="s">
        <v>8221</v>
      </c>
      <c r="G937" t="s">
        <v>8226</v>
      </c>
      <c r="H937" t="s">
        <v>8248</v>
      </c>
      <c r="I937">
        <v>1392800922</v>
      </c>
      <c r="J937">
        <v>1390381722</v>
      </c>
      <c r="K937" t="b">
        <v>0</v>
      </c>
      <c r="L937">
        <v>5</v>
      </c>
      <c r="M937" t="b">
        <v>0</v>
      </c>
      <c r="N937" t="s">
        <v>8282</v>
      </c>
      <c r="O937" s="5">
        <f t="shared" si="126"/>
        <v>37.037037037037038</v>
      </c>
      <c r="P937" s="7">
        <f t="shared" si="127"/>
        <v>16.2</v>
      </c>
      <c r="Q937" t="str">
        <f t="shared" si="128"/>
        <v>games</v>
      </c>
      <c r="R937" t="str">
        <f t="shared" si="129"/>
        <v>video games</v>
      </c>
      <c r="S937" s="10">
        <f t="shared" si="130"/>
        <v>41689.131041666667</v>
      </c>
      <c r="T937" s="10">
        <f t="shared" si="131"/>
        <v>41661.131041666667</v>
      </c>
      <c r="U937">
        <f t="shared" si="132"/>
        <v>2014</v>
      </c>
      <c r="V937" s="11">
        <f t="shared" si="133"/>
        <v>41689.131041666667</v>
      </c>
      <c r="W937" s="15">
        <f t="shared" si="134"/>
        <v>28</v>
      </c>
    </row>
    <row r="938" spans="1:23" ht="43.2" x14ac:dyDescent="0.3">
      <c r="A938">
        <v>1066</v>
      </c>
      <c r="B938" s="3" t="s">
        <v>1067</v>
      </c>
      <c r="C938" s="3" t="s">
        <v>5176</v>
      </c>
      <c r="D938">
        <v>150000</v>
      </c>
      <c r="E938">
        <v>5051</v>
      </c>
      <c r="F938" t="s">
        <v>8221</v>
      </c>
      <c r="G938" t="s">
        <v>8224</v>
      </c>
      <c r="H938" t="s">
        <v>8246</v>
      </c>
      <c r="I938">
        <v>1375657582</v>
      </c>
      <c r="J938">
        <v>1371769582</v>
      </c>
      <c r="K938" t="b">
        <v>0</v>
      </c>
      <c r="L938">
        <v>148</v>
      </c>
      <c r="M938" t="b">
        <v>0</v>
      </c>
      <c r="N938" t="s">
        <v>8282</v>
      </c>
      <c r="O938" s="5">
        <f t="shared" si="126"/>
        <v>29.697089685210848</v>
      </c>
      <c r="P938" s="7">
        <f t="shared" si="127"/>
        <v>34.128378378378379</v>
      </c>
      <c r="Q938" t="str">
        <f t="shared" si="128"/>
        <v>games</v>
      </c>
      <c r="R938" t="str">
        <f t="shared" si="129"/>
        <v>video games</v>
      </c>
      <c r="S938" s="10">
        <f t="shared" si="130"/>
        <v>41490.712754629632</v>
      </c>
      <c r="T938" s="10">
        <f t="shared" si="131"/>
        <v>41445.712754629632</v>
      </c>
      <c r="U938">
        <f t="shared" si="132"/>
        <v>2013</v>
      </c>
      <c r="V938" s="11">
        <f t="shared" si="133"/>
        <v>41490.712754629632</v>
      </c>
      <c r="W938" s="15">
        <f t="shared" si="134"/>
        <v>45</v>
      </c>
    </row>
    <row r="939" spans="1:23" ht="43.2" x14ac:dyDescent="0.3">
      <c r="A939">
        <v>1067</v>
      </c>
      <c r="B939" s="3" t="s">
        <v>1068</v>
      </c>
      <c r="C939" s="3" t="s">
        <v>5177</v>
      </c>
      <c r="D939">
        <v>500</v>
      </c>
      <c r="E939">
        <v>130</v>
      </c>
      <c r="F939" t="s">
        <v>8221</v>
      </c>
      <c r="G939" t="s">
        <v>8224</v>
      </c>
      <c r="H939" t="s">
        <v>8246</v>
      </c>
      <c r="I939">
        <v>1387657931</v>
      </c>
      <c r="J939">
        <v>1385065931</v>
      </c>
      <c r="K939" t="b">
        <v>0</v>
      </c>
      <c r="L939">
        <v>10</v>
      </c>
      <c r="M939" t="b">
        <v>0</v>
      </c>
      <c r="N939" t="s">
        <v>8282</v>
      </c>
      <c r="O939" s="5">
        <f t="shared" si="126"/>
        <v>3.8461538461538463</v>
      </c>
      <c r="P939" s="7">
        <f t="shared" si="127"/>
        <v>13</v>
      </c>
      <c r="Q939" t="str">
        <f t="shared" si="128"/>
        <v>games</v>
      </c>
      <c r="R939" t="str">
        <f t="shared" si="129"/>
        <v>video games</v>
      </c>
      <c r="S939" s="10">
        <f t="shared" si="130"/>
        <v>41629.605682870373</v>
      </c>
      <c r="T939" s="10">
        <f t="shared" si="131"/>
        <v>41599.605682870373</v>
      </c>
      <c r="U939">
        <f t="shared" si="132"/>
        <v>2013</v>
      </c>
      <c r="V939" s="11">
        <f t="shared" si="133"/>
        <v>41629.605682870373</v>
      </c>
      <c r="W939" s="15">
        <f t="shared" si="134"/>
        <v>30</v>
      </c>
    </row>
    <row r="940" spans="1:23" ht="57.6" x14ac:dyDescent="0.3">
      <c r="A940">
        <v>1068</v>
      </c>
      <c r="B940" s="3" t="s">
        <v>1069</v>
      </c>
      <c r="C940" s="3" t="s">
        <v>5178</v>
      </c>
      <c r="D940">
        <v>30000</v>
      </c>
      <c r="E940">
        <v>45</v>
      </c>
      <c r="F940" t="s">
        <v>8221</v>
      </c>
      <c r="G940" t="s">
        <v>8224</v>
      </c>
      <c r="H940" t="s">
        <v>8246</v>
      </c>
      <c r="I940">
        <v>1460274864</v>
      </c>
      <c r="J940">
        <v>1457686464</v>
      </c>
      <c r="K940" t="b">
        <v>0</v>
      </c>
      <c r="L940">
        <v>4</v>
      </c>
      <c r="M940" t="b">
        <v>0</v>
      </c>
      <c r="N940" t="s">
        <v>8282</v>
      </c>
      <c r="O940" s="5">
        <f t="shared" si="126"/>
        <v>666.66666666666663</v>
      </c>
      <c r="P940" s="7">
        <f t="shared" si="127"/>
        <v>11.25</v>
      </c>
      <c r="Q940" t="str">
        <f t="shared" si="128"/>
        <v>games</v>
      </c>
      <c r="R940" t="str">
        <f t="shared" si="129"/>
        <v>video games</v>
      </c>
      <c r="S940" s="10">
        <f t="shared" si="130"/>
        <v>42470.079444444447</v>
      </c>
      <c r="T940" s="10">
        <f t="shared" si="131"/>
        <v>42440.121111111104</v>
      </c>
      <c r="U940">
        <f t="shared" si="132"/>
        <v>2016</v>
      </c>
      <c r="V940" s="11">
        <f t="shared" si="133"/>
        <v>42470.079444444447</v>
      </c>
      <c r="W940" s="15">
        <f t="shared" si="134"/>
        <v>29.958333333343035</v>
      </c>
    </row>
    <row r="941" spans="1:23" ht="43.2" x14ac:dyDescent="0.3">
      <c r="A941">
        <v>1069</v>
      </c>
      <c r="B941" s="3" t="s">
        <v>1070</v>
      </c>
      <c r="C941" s="3" t="s">
        <v>5179</v>
      </c>
      <c r="D941">
        <v>2200</v>
      </c>
      <c r="E941">
        <v>850</v>
      </c>
      <c r="F941" t="s">
        <v>8221</v>
      </c>
      <c r="G941" t="s">
        <v>8224</v>
      </c>
      <c r="H941" t="s">
        <v>8246</v>
      </c>
      <c r="I941">
        <v>1385447459</v>
      </c>
      <c r="J941">
        <v>1382679059</v>
      </c>
      <c r="K941" t="b">
        <v>0</v>
      </c>
      <c r="L941">
        <v>21</v>
      </c>
      <c r="M941" t="b">
        <v>0</v>
      </c>
      <c r="N941" t="s">
        <v>8282</v>
      </c>
      <c r="O941" s="5">
        <f t="shared" si="126"/>
        <v>2.5882352941176472</v>
      </c>
      <c r="P941" s="7">
        <f t="shared" si="127"/>
        <v>40.476190476190474</v>
      </c>
      <c r="Q941" t="str">
        <f t="shared" si="128"/>
        <v>games</v>
      </c>
      <c r="R941" t="str">
        <f t="shared" si="129"/>
        <v>video games</v>
      </c>
      <c r="S941" s="10">
        <f t="shared" si="130"/>
        <v>41604.021516203706</v>
      </c>
      <c r="T941" s="10">
        <f t="shared" si="131"/>
        <v>41571.979849537034</v>
      </c>
      <c r="U941">
        <f t="shared" si="132"/>
        <v>2013</v>
      </c>
      <c r="V941" s="11">
        <f t="shared" si="133"/>
        <v>41604.021516203706</v>
      </c>
      <c r="W941" s="15">
        <f t="shared" si="134"/>
        <v>32.041666666671517</v>
      </c>
    </row>
    <row r="942" spans="1:23" ht="43.2" x14ac:dyDescent="0.3">
      <c r="A942">
        <v>1070</v>
      </c>
      <c r="B942" s="3" t="s">
        <v>1071</v>
      </c>
      <c r="C942" s="3" t="s">
        <v>5180</v>
      </c>
      <c r="D942">
        <v>10000</v>
      </c>
      <c r="E942">
        <v>70</v>
      </c>
      <c r="F942" t="s">
        <v>8221</v>
      </c>
      <c r="G942" t="s">
        <v>8224</v>
      </c>
      <c r="H942" t="s">
        <v>8246</v>
      </c>
      <c r="I942">
        <v>1349050622</v>
      </c>
      <c r="J942">
        <v>1347322622</v>
      </c>
      <c r="K942" t="b">
        <v>0</v>
      </c>
      <c r="L942">
        <v>2</v>
      </c>
      <c r="M942" t="b">
        <v>0</v>
      </c>
      <c r="N942" t="s">
        <v>8282</v>
      </c>
      <c r="O942" s="5">
        <f t="shared" si="126"/>
        <v>142.85714285714286</v>
      </c>
      <c r="P942" s="7">
        <f t="shared" si="127"/>
        <v>35</v>
      </c>
      <c r="Q942" t="str">
        <f t="shared" si="128"/>
        <v>games</v>
      </c>
      <c r="R942" t="str">
        <f t="shared" si="129"/>
        <v>video games</v>
      </c>
      <c r="S942" s="10">
        <f t="shared" si="130"/>
        <v>41182.761828703704</v>
      </c>
      <c r="T942" s="10">
        <f t="shared" si="131"/>
        <v>41162.761828703704</v>
      </c>
      <c r="U942">
        <f t="shared" si="132"/>
        <v>2012</v>
      </c>
      <c r="V942" s="11">
        <f t="shared" si="133"/>
        <v>41182.761828703704</v>
      </c>
      <c r="W942" s="15">
        <f t="shared" si="134"/>
        <v>20</v>
      </c>
    </row>
    <row r="943" spans="1:23" ht="43.2" x14ac:dyDescent="0.3">
      <c r="A943">
        <v>1071</v>
      </c>
      <c r="B943" s="3" t="s">
        <v>1072</v>
      </c>
      <c r="C943" s="3" t="s">
        <v>5181</v>
      </c>
      <c r="D943">
        <v>100</v>
      </c>
      <c r="E943">
        <v>0</v>
      </c>
      <c r="F943" t="s">
        <v>8221</v>
      </c>
      <c r="G943" t="s">
        <v>8234</v>
      </c>
      <c r="H943" t="s">
        <v>8254</v>
      </c>
      <c r="I943">
        <v>1447787093</v>
      </c>
      <c r="J943">
        <v>1445191493</v>
      </c>
      <c r="K943" t="b">
        <v>0</v>
      </c>
      <c r="L943">
        <v>0</v>
      </c>
      <c r="M943" t="b">
        <v>0</v>
      </c>
      <c r="N943" t="s">
        <v>8282</v>
      </c>
      <c r="O943" s="5" t="e">
        <f t="shared" si="126"/>
        <v>#DIV/0!</v>
      </c>
      <c r="P943" s="7" t="e">
        <f t="shared" si="127"/>
        <v>#DIV/0!</v>
      </c>
      <c r="Q943" t="str">
        <f t="shared" si="128"/>
        <v>games</v>
      </c>
      <c r="R943" t="str">
        <f t="shared" si="129"/>
        <v>video games</v>
      </c>
      <c r="S943" s="10">
        <f t="shared" si="130"/>
        <v>42325.545057870375</v>
      </c>
      <c r="T943" s="10">
        <f t="shared" si="131"/>
        <v>42295.503391203703</v>
      </c>
      <c r="U943">
        <f t="shared" si="132"/>
        <v>2015</v>
      </c>
      <c r="V943" s="11">
        <f t="shared" si="133"/>
        <v>42325.545057870375</v>
      </c>
      <c r="W943" s="15">
        <f t="shared" si="134"/>
        <v>30.041666666671517</v>
      </c>
    </row>
    <row r="944" spans="1:23" ht="43.2" x14ac:dyDescent="0.3">
      <c r="A944">
        <v>1072</v>
      </c>
      <c r="B944" s="3" t="s">
        <v>1073</v>
      </c>
      <c r="C944" s="3" t="s">
        <v>5182</v>
      </c>
      <c r="D944">
        <v>75000</v>
      </c>
      <c r="E944">
        <v>51</v>
      </c>
      <c r="F944" t="s">
        <v>8221</v>
      </c>
      <c r="G944" t="s">
        <v>8224</v>
      </c>
      <c r="H944" t="s">
        <v>8246</v>
      </c>
      <c r="I944">
        <v>1391630297</v>
      </c>
      <c r="J944">
        <v>1389038297</v>
      </c>
      <c r="K944" t="b">
        <v>0</v>
      </c>
      <c r="L944">
        <v>4</v>
      </c>
      <c r="M944" t="b">
        <v>0</v>
      </c>
      <c r="N944" t="s">
        <v>8282</v>
      </c>
      <c r="O944" s="5">
        <f t="shared" si="126"/>
        <v>1470.5882352941176</v>
      </c>
      <c r="P944" s="7">
        <f t="shared" si="127"/>
        <v>12.75</v>
      </c>
      <c r="Q944" t="str">
        <f t="shared" si="128"/>
        <v>games</v>
      </c>
      <c r="R944" t="str">
        <f t="shared" si="129"/>
        <v>video games</v>
      </c>
      <c r="S944" s="10">
        <f t="shared" si="130"/>
        <v>41675.582141203704</v>
      </c>
      <c r="T944" s="10">
        <f t="shared" si="131"/>
        <v>41645.582141203704</v>
      </c>
      <c r="U944">
        <f t="shared" si="132"/>
        <v>2014</v>
      </c>
      <c r="V944" s="11">
        <f t="shared" si="133"/>
        <v>41675.582141203704</v>
      </c>
      <c r="W944" s="15">
        <f t="shared" si="134"/>
        <v>30</v>
      </c>
    </row>
    <row r="945" spans="1:23" ht="28.8" x14ac:dyDescent="0.3">
      <c r="A945">
        <v>1073</v>
      </c>
      <c r="B945" s="3" t="s">
        <v>1074</v>
      </c>
      <c r="C945" s="3" t="s">
        <v>5183</v>
      </c>
      <c r="D945">
        <v>750</v>
      </c>
      <c r="E945">
        <v>10</v>
      </c>
      <c r="F945" t="s">
        <v>8221</v>
      </c>
      <c r="G945" t="s">
        <v>8224</v>
      </c>
      <c r="H945" t="s">
        <v>8246</v>
      </c>
      <c r="I945">
        <v>1318806541</v>
      </c>
      <c r="J945">
        <v>1316214541</v>
      </c>
      <c r="K945" t="b">
        <v>0</v>
      </c>
      <c r="L945">
        <v>1</v>
      </c>
      <c r="M945" t="b">
        <v>0</v>
      </c>
      <c r="N945" t="s">
        <v>8282</v>
      </c>
      <c r="O945" s="5">
        <f t="shared" si="126"/>
        <v>75</v>
      </c>
      <c r="P945" s="7">
        <f t="shared" si="127"/>
        <v>10</v>
      </c>
      <c r="Q945" t="str">
        <f t="shared" si="128"/>
        <v>games</v>
      </c>
      <c r="R945" t="str">
        <f t="shared" si="129"/>
        <v>video games</v>
      </c>
      <c r="S945" s="10">
        <f t="shared" si="130"/>
        <v>40832.714594907404</v>
      </c>
      <c r="T945" s="10">
        <f t="shared" si="131"/>
        <v>40802.714594907404</v>
      </c>
      <c r="U945">
        <f t="shared" si="132"/>
        <v>2011</v>
      </c>
      <c r="V945" s="11">
        <f t="shared" si="133"/>
        <v>40832.714594907404</v>
      </c>
      <c r="W945" s="15">
        <f t="shared" si="134"/>
        <v>30</v>
      </c>
    </row>
    <row r="946" spans="1:23" ht="57.6" x14ac:dyDescent="0.3">
      <c r="A946">
        <v>1074</v>
      </c>
      <c r="B946" s="3" t="s">
        <v>1075</v>
      </c>
      <c r="C946" s="3" t="s">
        <v>5184</v>
      </c>
      <c r="D946">
        <v>54000</v>
      </c>
      <c r="E946">
        <v>3407</v>
      </c>
      <c r="F946" t="s">
        <v>8221</v>
      </c>
      <c r="G946" t="s">
        <v>8224</v>
      </c>
      <c r="H946" t="s">
        <v>8246</v>
      </c>
      <c r="I946">
        <v>1388808545</v>
      </c>
      <c r="J946">
        <v>1386216545</v>
      </c>
      <c r="K946" t="b">
        <v>0</v>
      </c>
      <c r="L946">
        <v>30</v>
      </c>
      <c r="M946" t="b">
        <v>0</v>
      </c>
      <c r="N946" t="s">
        <v>8282</v>
      </c>
      <c r="O946" s="5">
        <f t="shared" si="126"/>
        <v>15.849721162312886</v>
      </c>
      <c r="P946" s="7">
        <f t="shared" si="127"/>
        <v>113.56666666666666</v>
      </c>
      <c r="Q946" t="str">
        <f t="shared" si="128"/>
        <v>games</v>
      </c>
      <c r="R946" t="str">
        <f t="shared" si="129"/>
        <v>video games</v>
      </c>
      <c r="S946" s="10">
        <f t="shared" si="130"/>
        <v>41642.922974537039</v>
      </c>
      <c r="T946" s="10">
        <f t="shared" si="131"/>
        <v>41612.922974537039</v>
      </c>
      <c r="U946">
        <f t="shared" si="132"/>
        <v>2014</v>
      </c>
      <c r="V946" s="11">
        <f t="shared" si="133"/>
        <v>41642.922974537039</v>
      </c>
      <c r="W946" s="15">
        <f t="shared" si="134"/>
        <v>30</v>
      </c>
    </row>
    <row r="947" spans="1:23" ht="28.8" x14ac:dyDescent="0.3">
      <c r="A947">
        <v>1075</v>
      </c>
      <c r="B947" s="3" t="s">
        <v>1076</v>
      </c>
      <c r="C947" s="3" t="s">
        <v>5185</v>
      </c>
      <c r="D947">
        <v>1000</v>
      </c>
      <c r="E947">
        <v>45</v>
      </c>
      <c r="F947" t="s">
        <v>8221</v>
      </c>
      <c r="G947" t="s">
        <v>8224</v>
      </c>
      <c r="H947" t="s">
        <v>8246</v>
      </c>
      <c r="I947">
        <v>1336340516</v>
      </c>
      <c r="J947">
        <v>1333748516</v>
      </c>
      <c r="K947" t="b">
        <v>0</v>
      </c>
      <c r="L947">
        <v>3</v>
      </c>
      <c r="M947" t="b">
        <v>0</v>
      </c>
      <c r="N947" t="s">
        <v>8282</v>
      </c>
      <c r="O947" s="5">
        <f t="shared" si="126"/>
        <v>22.222222222222221</v>
      </c>
      <c r="P947" s="7">
        <f t="shared" si="127"/>
        <v>15</v>
      </c>
      <c r="Q947" t="str">
        <f t="shared" si="128"/>
        <v>games</v>
      </c>
      <c r="R947" t="str">
        <f t="shared" si="129"/>
        <v>video games</v>
      </c>
      <c r="S947" s="10">
        <f t="shared" si="130"/>
        <v>41035.654120370367</v>
      </c>
      <c r="T947" s="10">
        <f t="shared" si="131"/>
        <v>41005.654120370367</v>
      </c>
      <c r="U947">
        <f t="shared" si="132"/>
        <v>2012</v>
      </c>
      <c r="V947" s="11">
        <f t="shared" si="133"/>
        <v>41035.654120370367</v>
      </c>
      <c r="W947" s="15">
        <f t="shared" si="134"/>
        <v>30</v>
      </c>
    </row>
    <row r="948" spans="1:23" ht="43.2" x14ac:dyDescent="0.3">
      <c r="A948">
        <v>1076</v>
      </c>
      <c r="B948" s="3" t="s">
        <v>1077</v>
      </c>
      <c r="C948" s="3" t="s">
        <v>5186</v>
      </c>
      <c r="D948">
        <v>75000</v>
      </c>
      <c r="E948">
        <v>47074</v>
      </c>
      <c r="F948" t="s">
        <v>8221</v>
      </c>
      <c r="G948" t="s">
        <v>8224</v>
      </c>
      <c r="H948" t="s">
        <v>8246</v>
      </c>
      <c r="I948">
        <v>1410426250</v>
      </c>
      <c r="J948">
        <v>1405674250</v>
      </c>
      <c r="K948" t="b">
        <v>0</v>
      </c>
      <c r="L948">
        <v>975</v>
      </c>
      <c r="M948" t="b">
        <v>0</v>
      </c>
      <c r="N948" t="s">
        <v>8282</v>
      </c>
      <c r="O948" s="5">
        <f t="shared" si="126"/>
        <v>1.5932361813315206</v>
      </c>
      <c r="P948" s="7">
        <f t="shared" si="127"/>
        <v>48.281025641025643</v>
      </c>
      <c r="Q948" t="str">
        <f t="shared" si="128"/>
        <v>games</v>
      </c>
      <c r="R948" t="str">
        <f t="shared" si="129"/>
        <v>video games</v>
      </c>
      <c r="S948" s="10">
        <f t="shared" si="130"/>
        <v>41893.127893518518</v>
      </c>
      <c r="T948" s="10">
        <f t="shared" si="131"/>
        <v>41838.127893518518</v>
      </c>
      <c r="U948">
        <f t="shared" si="132"/>
        <v>2014</v>
      </c>
      <c r="V948" s="11">
        <f t="shared" si="133"/>
        <v>41893.127893518518</v>
      </c>
      <c r="W948" s="15">
        <f t="shared" si="134"/>
        <v>55</v>
      </c>
    </row>
    <row r="949" spans="1:23" ht="43.2" x14ac:dyDescent="0.3">
      <c r="A949">
        <v>1077</v>
      </c>
      <c r="B949" s="3" t="s">
        <v>1078</v>
      </c>
      <c r="C949" s="3" t="s">
        <v>5187</v>
      </c>
      <c r="D949">
        <v>25000</v>
      </c>
      <c r="E949">
        <v>7344</v>
      </c>
      <c r="F949" t="s">
        <v>8221</v>
      </c>
      <c r="G949" t="s">
        <v>8224</v>
      </c>
      <c r="H949" t="s">
        <v>8246</v>
      </c>
      <c r="I949">
        <v>1452744011</v>
      </c>
      <c r="J949">
        <v>1450152011</v>
      </c>
      <c r="K949" t="b">
        <v>0</v>
      </c>
      <c r="L949">
        <v>167</v>
      </c>
      <c r="M949" t="b">
        <v>0</v>
      </c>
      <c r="N949" t="s">
        <v>8282</v>
      </c>
      <c r="O949" s="5">
        <f t="shared" si="126"/>
        <v>3.4041394335511983</v>
      </c>
      <c r="P949" s="7">
        <f t="shared" si="127"/>
        <v>43.976047904191617</v>
      </c>
      <c r="Q949" t="str">
        <f t="shared" si="128"/>
        <v>games</v>
      </c>
      <c r="R949" t="str">
        <f t="shared" si="129"/>
        <v>video games</v>
      </c>
      <c r="S949" s="10">
        <f t="shared" si="130"/>
        <v>42382.91679398148</v>
      </c>
      <c r="T949" s="10">
        <f t="shared" si="131"/>
        <v>42352.91679398148</v>
      </c>
      <c r="U949">
        <f t="shared" si="132"/>
        <v>2016</v>
      </c>
      <c r="V949" s="11">
        <f t="shared" si="133"/>
        <v>42382.91679398148</v>
      </c>
      <c r="W949" s="15">
        <f t="shared" si="134"/>
        <v>30</v>
      </c>
    </row>
    <row r="950" spans="1:23" ht="57.6" x14ac:dyDescent="0.3">
      <c r="A950">
        <v>1078</v>
      </c>
      <c r="B950" s="3" t="s">
        <v>1079</v>
      </c>
      <c r="C950" s="3" t="s">
        <v>5188</v>
      </c>
      <c r="D950">
        <v>600</v>
      </c>
      <c r="E950">
        <v>45</v>
      </c>
      <c r="F950" t="s">
        <v>8221</v>
      </c>
      <c r="G950" t="s">
        <v>8224</v>
      </c>
      <c r="H950" t="s">
        <v>8246</v>
      </c>
      <c r="I950">
        <v>1311309721</v>
      </c>
      <c r="J950">
        <v>1307421721</v>
      </c>
      <c r="K950" t="b">
        <v>0</v>
      </c>
      <c r="L950">
        <v>5</v>
      </c>
      <c r="M950" t="b">
        <v>0</v>
      </c>
      <c r="N950" t="s">
        <v>8282</v>
      </c>
      <c r="O950" s="5">
        <f t="shared" si="126"/>
        <v>13.333333333333334</v>
      </c>
      <c r="P950" s="7">
        <f t="shared" si="127"/>
        <v>9</v>
      </c>
      <c r="Q950" t="str">
        <f t="shared" si="128"/>
        <v>games</v>
      </c>
      <c r="R950" t="str">
        <f t="shared" si="129"/>
        <v>video games</v>
      </c>
      <c r="S950" s="10">
        <f t="shared" si="130"/>
        <v>40745.945844907408</v>
      </c>
      <c r="T950" s="10">
        <f t="shared" si="131"/>
        <v>40700.945844907408</v>
      </c>
      <c r="U950">
        <f t="shared" si="132"/>
        <v>2011</v>
      </c>
      <c r="V950" s="11">
        <f t="shared" si="133"/>
        <v>40745.945844907408</v>
      </c>
      <c r="W950" s="15">
        <f t="shared" si="134"/>
        <v>45</v>
      </c>
    </row>
    <row r="951" spans="1:23" ht="43.2" x14ac:dyDescent="0.3">
      <c r="A951">
        <v>1079</v>
      </c>
      <c r="B951" s="3" t="s">
        <v>1080</v>
      </c>
      <c r="C951" s="3" t="s">
        <v>5189</v>
      </c>
      <c r="D951">
        <v>26000</v>
      </c>
      <c r="E951">
        <v>678</v>
      </c>
      <c r="F951" t="s">
        <v>8221</v>
      </c>
      <c r="G951" t="s">
        <v>8236</v>
      </c>
      <c r="H951" t="s">
        <v>8249</v>
      </c>
      <c r="I951">
        <v>1463232936</v>
      </c>
      <c r="J951">
        <v>1461072936</v>
      </c>
      <c r="K951" t="b">
        <v>0</v>
      </c>
      <c r="L951">
        <v>18</v>
      </c>
      <c r="M951" t="b">
        <v>0</v>
      </c>
      <c r="N951" t="s">
        <v>8282</v>
      </c>
      <c r="O951" s="5">
        <f t="shared" si="126"/>
        <v>38.34808259587021</v>
      </c>
      <c r="P951" s="7">
        <f t="shared" si="127"/>
        <v>37.666666666666664</v>
      </c>
      <c r="Q951" t="str">
        <f t="shared" si="128"/>
        <v>games</v>
      </c>
      <c r="R951" t="str">
        <f t="shared" si="129"/>
        <v>video games</v>
      </c>
      <c r="S951" s="10">
        <f t="shared" si="130"/>
        <v>42504.316388888896</v>
      </c>
      <c r="T951" s="10">
        <f t="shared" si="131"/>
        <v>42479.316388888896</v>
      </c>
      <c r="U951">
        <f t="shared" si="132"/>
        <v>2016</v>
      </c>
      <c r="V951" s="11">
        <f t="shared" si="133"/>
        <v>42504.316388888896</v>
      </c>
      <c r="W951" s="15">
        <f t="shared" si="134"/>
        <v>25</v>
      </c>
    </row>
    <row r="952" spans="1:23" ht="43.2" x14ac:dyDescent="0.3">
      <c r="A952">
        <v>1080</v>
      </c>
      <c r="B952" s="3" t="s">
        <v>1081</v>
      </c>
      <c r="C952" s="3" t="s">
        <v>5190</v>
      </c>
      <c r="D952">
        <v>20000</v>
      </c>
      <c r="E952">
        <v>1821</v>
      </c>
      <c r="F952" t="s">
        <v>8221</v>
      </c>
      <c r="G952" t="s">
        <v>8224</v>
      </c>
      <c r="H952" t="s">
        <v>8246</v>
      </c>
      <c r="I952">
        <v>1399778333</v>
      </c>
      <c r="J952">
        <v>1397186333</v>
      </c>
      <c r="K952" t="b">
        <v>0</v>
      </c>
      <c r="L952">
        <v>98</v>
      </c>
      <c r="M952" t="b">
        <v>0</v>
      </c>
      <c r="N952" t="s">
        <v>8282</v>
      </c>
      <c r="O952" s="5">
        <f t="shared" si="126"/>
        <v>10.982976386600768</v>
      </c>
      <c r="P952" s="7">
        <f t="shared" si="127"/>
        <v>18.581632653061224</v>
      </c>
      <c r="Q952" t="str">
        <f t="shared" si="128"/>
        <v>games</v>
      </c>
      <c r="R952" t="str">
        <f t="shared" si="129"/>
        <v>video games</v>
      </c>
      <c r="S952" s="10">
        <f t="shared" si="130"/>
        <v>41769.888113425928</v>
      </c>
      <c r="T952" s="10">
        <f t="shared" si="131"/>
        <v>41739.888113425928</v>
      </c>
      <c r="U952">
        <f t="shared" si="132"/>
        <v>2014</v>
      </c>
      <c r="V952" s="11">
        <f t="shared" si="133"/>
        <v>41769.888113425928</v>
      </c>
      <c r="W952" s="15">
        <f t="shared" si="134"/>
        <v>30</v>
      </c>
    </row>
    <row r="953" spans="1:23" ht="43.2" x14ac:dyDescent="0.3">
      <c r="A953">
        <v>1081</v>
      </c>
      <c r="B953" s="3" t="s">
        <v>1082</v>
      </c>
      <c r="C953" s="3" t="s">
        <v>5191</v>
      </c>
      <c r="D953">
        <v>68000</v>
      </c>
      <c r="E953">
        <v>12</v>
      </c>
      <c r="F953" t="s">
        <v>8221</v>
      </c>
      <c r="G953" t="s">
        <v>8224</v>
      </c>
      <c r="H953" t="s">
        <v>8246</v>
      </c>
      <c r="I953">
        <v>1422483292</v>
      </c>
      <c r="J953">
        <v>1419891292</v>
      </c>
      <c r="K953" t="b">
        <v>0</v>
      </c>
      <c r="L953">
        <v>4</v>
      </c>
      <c r="M953" t="b">
        <v>0</v>
      </c>
      <c r="N953" t="s">
        <v>8282</v>
      </c>
      <c r="O953" s="5">
        <f t="shared" si="126"/>
        <v>5666.666666666667</v>
      </c>
      <c r="P953" s="7">
        <f t="shared" si="127"/>
        <v>3</v>
      </c>
      <c r="Q953" t="str">
        <f t="shared" si="128"/>
        <v>games</v>
      </c>
      <c r="R953" t="str">
        <f t="shared" si="129"/>
        <v>video games</v>
      </c>
      <c r="S953" s="10">
        <f t="shared" si="130"/>
        <v>42032.676990740743</v>
      </c>
      <c r="T953" s="10">
        <f t="shared" si="131"/>
        <v>42002.676990740743</v>
      </c>
      <c r="U953">
        <f t="shared" si="132"/>
        <v>2015</v>
      </c>
      <c r="V953" s="11">
        <f t="shared" si="133"/>
        <v>42032.676990740743</v>
      </c>
      <c r="W953" s="15">
        <f t="shared" si="134"/>
        <v>30</v>
      </c>
    </row>
    <row r="954" spans="1:23" ht="43.2" x14ac:dyDescent="0.3">
      <c r="A954">
        <v>1082</v>
      </c>
      <c r="B954" s="3" t="s">
        <v>1083</v>
      </c>
      <c r="C954" s="3" t="s">
        <v>5192</v>
      </c>
      <c r="D954">
        <v>10000</v>
      </c>
      <c r="E954">
        <v>56</v>
      </c>
      <c r="F954" t="s">
        <v>8221</v>
      </c>
      <c r="G954" t="s">
        <v>8224</v>
      </c>
      <c r="H954" t="s">
        <v>8246</v>
      </c>
      <c r="I954">
        <v>1344635088</v>
      </c>
      <c r="J954">
        <v>1342043088</v>
      </c>
      <c r="K954" t="b">
        <v>0</v>
      </c>
      <c r="L954">
        <v>3</v>
      </c>
      <c r="M954" t="b">
        <v>0</v>
      </c>
      <c r="N954" t="s">
        <v>8282</v>
      </c>
      <c r="O954" s="5">
        <f t="shared" si="126"/>
        <v>178.57142857142858</v>
      </c>
      <c r="P954" s="7">
        <f t="shared" si="127"/>
        <v>18.666666666666668</v>
      </c>
      <c r="Q954" t="str">
        <f t="shared" si="128"/>
        <v>games</v>
      </c>
      <c r="R954" t="str">
        <f t="shared" si="129"/>
        <v>video games</v>
      </c>
      <c r="S954" s="10">
        <f t="shared" si="130"/>
        <v>41131.656111111115</v>
      </c>
      <c r="T954" s="10">
        <f t="shared" si="131"/>
        <v>41101.656111111115</v>
      </c>
      <c r="U954">
        <f t="shared" si="132"/>
        <v>2012</v>
      </c>
      <c r="V954" s="11">
        <f t="shared" si="133"/>
        <v>41131.656111111115</v>
      </c>
      <c r="W954" s="15">
        <f t="shared" si="134"/>
        <v>30</v>
      </c>
    </row>
    <row r="955" spans="1:23" ht="43.2" x14ac:dyDescent="0.3">
      <c r="A955">
        <v>1083</v>
      </c>
      <c r="B955" s="3" t="s">
        <v>1084</v>
      </c>
      <c r="C955" s="3" t="s">
        <v>5193</v>
      </c>
      <c r="D955">
        <v>50000</v>
      </c>
      <c r="E955">
        <v>410</v>
      </c>
      <c r="F955" t="s">
        <v>8221</v>
      </c>
      <c r="G955" t="s">
        <v>8229</v>
      </c>
      <c r="H955" t="s">
        <v>8251</v>
      </c>
      <c r="I955">
        <v>1406994583</v>
      </c>
      <c r="J955">
        <v>1401810583</v>
      </c>
      <c r="K955" t="b">
        <v>0</v>
      </c>
      <c r="L955">
        <v>1</v>
      </c>
      <c r="M955" t="b">
        <v>0</v>
      </c>
      <c r="N955" t="s">
        <v>8282</v>
      </c>
      <c r="O955" s="5">
        <f t="shared" si="126"/>
        <v>121.95121951219512</v>
      </c>
      <c r="P955" s="7">
        <f t="shared" si="127"/>
        <v>410</v>
      </c>
      <c r="Q955" t="str">
        <f t="shared" si="128"/>
        <v>games</v>
      </c>
      <c r="R955" t="str">
        <f t="shared" si="129"/>
        <v>video games</v>
      </c>
      <c r="S955" s="10">
        <f t="shared" si="130"/>
        <v>41853.409525462965</v>
      </c>
      <c r="T955" s="10">
        <f t="shared" si="131"/>
        <v>41793.409525462965</v>
      </c>
      <c r="U955">
        <f t="shared" si="132"/>
        <v>2014</v>
      </c>
      <c r="V955" s="11">
        <f t="shared" si="133"/>
        <v>41853.409525462965</v>
      </c>
      <c r="W955" s="15">
        <f t="shared" si="134"/>
        <v>60</v>
      </c>
    </row>
    <row r="956" spans="1:23" x14ac:dyDescent="0.3">
      <c r="A956">
        <v>1084</v>
      </c>
      <c r="B956" s="3" t="s">
        <v>1085</v>
      </c>
      <c r="C956" s="3" t="s">
        <v>5194</v>
      </c>
      <c r="D956">
        <v>550</v>
      </c>
      <c r="E956">
        <v>0</v>
      </c>
      <c r="F956" t="s">
        <v>8221</v>
      </c>
      <c r="G956" t="s">
        <v>8224</v>
      </c>
      <c r="H956" t="s">
        <v>8246</v>
      </c>
      <c r="I956">
        <v>1407534804</v>
      </c>
      <c r="J956">
        <v>1404942804</v>
      </c>
      <c r="K956" t="b">
        <v>0</v>
      </c>
      <c r="L956">
        <v>0</v>
      </c>
      <c r="M956" t="b">
        <v>0</v>
      </c>
      <c r="N956" t="s">
        <v>8282</v>
      </c>
      <c r="O956" s="5" t="e">
        <f t="shared" si="126"/>
        <v>#DIV/0!</v>
      </c>
      <c r="P956" s="7" t="e">
        <f t="shared" si="127"/>
        <v>#DIV/0!</v>
      </c>
      <c r="Q956" t="str">
        <f t="shared" si="128"/>
        <v>games</v>
      </c>
      <c r="R956" t="str">
        <f t="shared" si="129"/>
        <v>video games</v>
      </c>
      <c r="S956" s="10">
        <f t="shared" si="130"/>
        <v>41859.662083333329</v>
      </c>
      <c r="T956" s="10">
        <f t="shared" si="131"/>
        <v>41829.662083333329</v>
      </c>
      <c r="U956">
        <f t="shared" si="132"/>
        <v>2014</v>
      </c>
      <c r="V956" s="11">
        <f t="shared" si="133"/>
        <v>41859.662083333329</v>
      </c>
      <c r="W956" s="15">
        <f t="shared" si="134"/>
        <v>30</v>
      </c>
    </row>
    <row r="957" spans="1:23" ht="43.2" x14ac:dyDescent="0.3">
      <c r="A957">
        <v>1085</v>
      </c>
      <c r="B957" s="3" t="s">
        <v>1086</v>
      </c>
      <c r="C957" s="3" t="s">
        <v>5195</v>
      </c>
      <c r="D957">
        <v>30000</v>
      </c>
      <c r="E957">
        <v>1026</v>
      </c>
      <c r="F957" t="s">
        <v>8221</v>
      </c>
      <c r="G957" t="s">
        <v>8229</v>
      </c>
      <c r="H957" t="s">
        <v>8251</v>
      </c>
      <c r="I957">
        <v>1457967975</v>
      </c>
      <c r="J957">
        <v>1455379575</v>
      </c>
      <c r="K957" t="b">
        <v>0</v>
      </c>
      <c r="L957">
        <v>9</v>
      </c>
      <c r="M957" t="b">
        <v>0</v>
      </c>
      <c r="N957" t="s">
        <v>8282</v>
      </c>
      <c r="O957" s="5">
        <f t="shared" si="126"/>
        <v>29.239766081871345</v>
      </c>
      <c r="P957" s="7">
        <f t="shared" si="127"/>
        <v>114</v>
      </c>
      <c r="Q957" t="str">
        <f t="shared" si="128"/>
        <v>games</v>
      </c>
      <c r="R957" t="str">
        <f t="shared" si="129"/>
        <v>video games</v>
      </c>
      <c r="S957" s="10">
        <f t="shared" si="130"/>
        <v>42443.379340277781</v>
      </c>
      <c r="T957" s="10">
        <f t="shared" si="131"/>
        <v>42413.421006944445</v>
      </c>
      <c r="U957">
        <f t="shared" si="132"/>
        <v>2016</v>
      </c>
      <c r="V957" s="11">
        <f t="shared" si="133"/>
        <v>42443.379340277781</v>
      </c>
      <c r="W957" s="15">
        <f t="shared" si="134"/>
        <v>29.958333333335759</v>
      </c>
    </row>
    <row r="958" spans="1:23" x14ac:dyDescent="0.3">
      <c r="A958">
        <v>1086</v>
      </c>
      <c r="B958" s="3" t="s">
        <v>1087</v>
      </c>
      <c r="C958" s="3" t="s">
        <v>5196</v>
      </c>
      <c r="D958">
        <v>18000</v>
      </c>
      <c r="E958">
        <v>15</v>
      </c>
      <c r="F958" t="s">
        <v>8221</v>
      </c>
      <c r="G958" t="s">
        <v>8224</v>
      </c>
      <c r="H958" t="s">
        <v>8246</v>
      </c>
      <c r="I958">
        <v>1408913291</v>
      </c>
      <c r="J958">
        <v>1406321291</v>
      </c>
      <c r="K958" t="b">
        <v>0</v>
      </c>
      <c r="L958">
        <v>2</v>
      </c>
      <c r="M958" t="b">
        <v>0</v>
      </c>
      <c r="N958" t="s">
        <v>8282</v>
      </c>
      <c r="O958" s="5">
        <f t="shared" si="126"/>
        <v>1200</v>
      </c>
      <c r="P958" s="7">
        <f t="shared" si="127"/>
        <v>7.5</v>
      </c>
      <c r="Q958" t="str">
        <f t="shared" si="128"/>
        <v>games</v>
      </c>
      <c r="R958" t="str">
        <f t="shared" si="129"/>
        <v>video games</v>
      </c>
      <c r="S958" s="10">
        <f t="shared" si="130"/>
        <v>41875.616793981484</v>
      </c>
      <c r="T958" s="10">
        <f t="shared" si="131"/>
        <v>41845.616793981484</v>
      </c>
      <c r="U958">
        <f t="shared" si="132"/>
        <v>2014</v>
      </c>
      <c r="V958" s="11">
        <f t="shared" si="133"/>
        <v>41875.616793981484</v>
      </c>
      <c r="W958" s="15">
        <f t="shared" si="134"/>
        <v>30</v>
      </c>
    </row>
    <row r="959" spans="1:23" ht="43.2" x14ac:dyDescent="0.3">
      <c r="A959">
        <v>1087</v>
      </c>
      <c r="B959" s="3" t="s">
        <v>1088</v>
      </c>
      <c r="C959" s="3" t="s">
        <v>5197</v>
      </c>
      <c r="D959">
        <v>1100</v>
      </c>
      <c r="E959">
        <v>0</v>
      </c>
      <c r="F959" t="s">
        <v>8221</v>
      </c>
      <c r="G959" t="s">
        <v>8224</v>
      </c>
      <c r="H959" t="s">
        <v>8246</v>
      </c>
      <c r="I959">
        <v>1402852087</v>
      </c>
      <c r="J959">
        <v>1400260087</v>
      </c>
      <c r="K959" t="b">
        <v>0</v>
      </c>
      <c r="L959">
        <v>0</v>
      </c>
      <c r="M959" t="b">
        <v>0</v>
      </c>
      <c r="N959" t="s">
        <v>8282</v>
      </c>
      <c r="O959" s="5" t="e">
        <f t="shared" si="126"/>
        <v>#DIV/0!</v>
      </c>
      <c r="P959" s="7" t="e">
        <f t="shared" si="127"/>
        <v>#DIV/0!</v>
      </c>
      <c r="Q959" t="str">
        <f t="shared" si="128"/>
        <v>games</v>
      </c>
      <c r="R959" t="str">
        <f t="shared" si="129"/>
        <v>video games</v>
      </c>
      <c r="S959" s="10">
        <f t="shared" si="130"/>
        <v>41805.463969907411</v>
      </c>
      <c r="T959" s="10">
        <f t="shared" si="131"/>
        <v>41775.463969907411</v>
      </c>
      <c r="U959">
        <f t="shared" si="132"/>
        <v>2014</v>
      </c>
      <c r="V959" s="11">
        <f t="shared" si="133"/>
        <v>41805.463969907411</v>
      </c>
      <c r="W959" s="15">
        <f t="shared" si="134"/>
        <v>30</v>
      </c>
    </row>
    <row r="960" spans="1:23" ht="28.8" x14ac:dyDescent="0.3">
      <c r="A960">
        <v>1088</v>
      </c>
      <c r="B960" s="3" t="s">
        <v>1089</v>
      </c>
      <c r="C960" s="3" t="s">
        <v>5198</v>
      </c>
      <c r="D960">
        <v>45000</v>
      </c>
      <c r="E960">
        <v>6382.34</v>
      </c>
      <c r="F960" t="s">
        <v>8221</v>
      </c>
      <c r="G960" t="s">
        <v>8224</v>
      </c>
      <c r="H960" t="s">
        <v>8246</v>
      </c>
      <c r="I960">
        <v>1398366667</v>
      </c>
      <c r="J960">
        <v>1395774667</v>
      </c>
      <c r="K960" t="b">
        <v>0</v>
      </c>
      <c r="L960">
        <v>147</v>
      </c>
      <c r="M960" t="b">
        <v>0</v>
      </c>
      <c r="N960" t="s">
        <v>8282</v>
      </c>
      <c r="O960" s="5">
        <f t="shared" si="126"/>
        <v>7.0507055406010961</v>
      </c>
      <c r="P960" s="7">
        <f t="shared" si="127"/>
        <v>43.41727891156463</v>
      </c>
      <c r="Q960" t="str">
        <f t="shared" si="128"/>
        <v>games</v>
      </c>
      <c r="R960" t="str">
        <f t="shared" si="129"/>
        <v>video games</v>
      </c>
      <c r="S960" s="10">
        <f t="shared" si="130"/>
        <v>41753.549386574072</v>
      </c>
      <c r="T960" s="10">
        <f t="shared" si="131"/>
        <v>41723.549386574072</v>
      </c>
      <c r="U960">
        <f t="shared" si="132"/>
        <v>2014</v>
      </c>
      <c r="V960" s="11">
        <f t="shared" si="133"/>
        <v>41753.549386574072</v>
      </c>
      <c r="W960" s="15">
        <f t="shared" si="134"/>
        <v>30</v>
      </c>
    </row>
    <row r="961" spans="1:23" ht="28.8" x14ac:dyDescent="0.3">
      <c r="A961">
        <v>1089</v>
      </c>
      <c r="B961" s="3" t="s">
        <v>1090</v>
      </c>
      <c r="C961" s="3" t="s">
        <v>5199</v>
      </c>
      <c r="D961">
        <v>15000</v>
      </c>
      <c r="E961">
        <v>1174</v>
      </c>
      <c r="F961" t="s">
        <v>8221</v>
      </c>
      <c r="G961" t="s">
        <v>8230</v>
      </c>
      <c r="H961" t="s">
        <v>8249</v>
      </c>
      <c r="I961">
        <v>1435293175</v>
      </c>
      <c r="J961">
        <v>1432701175</v>
      </c>
      <c r="K961" t="b">
        <v>0</v>
      </c>
      <c r="L961">
        <v>49</v>
      </c>
      <c r="M961" t="b">
        <v>0</v>
      </c>
      <c r="N961" t="s">
        <v>8282</v>
      </c>
      <c r="O961" s="5">
        <f t="shared" si="126"/>
        <v>12.776831345826235</v>
      </c>
      <c r="P961" s="7">
        <f t="shared" si="127"/>
        <v>23.959183673469386</v>
      </c>
      <c r="Q961" t="str">
        <f t="shared" si="128"/>
        <v>games</v>
      </c>
      <c r="R961" t="str">
        <f t="shared" si="129"/>
        <v>video games</v>
      </c>
      <c r="S961" s="10">
        <f t="shared" si="130"/>
        <v>42180.939525462964</v>
      </c>
      <c r="T961" s="10">
        <f t="shared" si="131"/>
        <v>42150.939525462964</v>
      </c>
      <c r="U961">
        <f t="shared" si="132"/>
        <v>2015</v>
      </c>
      <c r="V961" s="11">
        <f t="shared" si="133"/>
        <v>42180.939525462964</v>
      </c>
      <c r="W961" s="15">
        <f t="shared" si="134"/>
        <v>30</v>
      </c>
    </row>
    <row r="962" spans="1:23" ht="43.2" x14ac:dyDescent="0.3">
      <c r="A962">
        <v>1090</v>
      </c>
      <c r="B962" s="3" t="s">
        <v>1091</v>
      </c>
      <c r="C962" s="3" t="s">
        <v>5200</v>
      </c>
      <c r="D962">
        <v>12999</v>
      </c>
      <c r="E962">
        <v>5</v>
      </c>
      <c r="F962" t="s">
        <v>8221</v>
      </c>
      <c r="G962" t="s">
        <v>8226</v>
      </c>
      <c r="H962" t="s">
        <v>8248</v>
      </c>
      <c r="I962">
        <v>1432873653</v>
      </c>
      <c r="J962">
        <v>1430281653</v>
      </c>
      <c r="K962" t="b">
        <v>0</v>
      </c>
      <c r="L962">
        <v>1</v>
      </c>
      <c r="M962" t="b">
        <v>0</v>
      </c>
      <c r="N962" t="s">
        <v>8282</v>
      </c>
      <c r="O962" s="5">
        <f t="shared" ref="O962:O1025" si="135">$D962/$E962</f>
        <v>2599.8000000000002</v>
      </c>
      <c r="P962" s="7">
        <f t="shared" ref="P962:P1025" si="136">$E962/$L962</f>
        <v>5</v>
      </c>
      <c r="Q962" t="str">
        <f t="shared" ref="Q962:Q1025" si="137">LEFT($N962,SEARCH("/",$N962,1)-1)</f>
        <v>games</v>
      </c>
      <c r="R962" t="str">
        <f t="shared" ref="R962:R1025" si="138">MID($N962,FIND("/",$N962)+1,256)</f>
        <v>video games</v>
      </c>
      <c r="S962" s="10">
        <f t="shared" ref="S962:S1025" si="139">((($I962/60)/60)/24)+DATE(1970,1,1)+(-6/24)</f>
        <v>42152.935798611114</v>
      </c>
      <c r="T962" s="10">
        <f t="shared" ref="T962:T1025" si="140">((($J962/60)/60)/24)+DATE(1970,1,1)+(-6/24)</f>
        <v>42122.935798611114</v>
      </c>
      <c r="U962">
        <f t="shared" ref="U962:U1025" si="141">YEAR(S962)</f>
        <v>2015</v>
      </c>
      <c r="V962" s="11">
        <f t="shared" ref="V962:V1025" si="142">S962</f>
        <v>42152.935798611114</v>
      </c>
      <c r="W962" s="15">
        <f t="shared" si="134"/>
        <v>30</v>
      </c>
    </row>
    <row r="963" spans="1:23" ht="43.2" x14ac:dyDescent="0.3">
      <c r="A963">
        <v>1091</v>
      </c>
      <c r="B963" s="3" t="s">
        <v>1092</v>
      </c>
      <c r="C963" s="3" t="s">
        <v>5201</v>
      </c>
      <c r="D963">
        <v>200</v>
      </c>
      <c r="E963">
        <v>25</v>
      </c>
      <c r="F963" t="s">
        <v>8221</v>
      </c>
      <c r="G963" t="s">
        <v>8225</v>
      </c>
      <c r="H963" t="s">
        <v>8247</v>
      </c>
      <c r="I963">
        <v>1460313672</v>
      </c>
      <c r="J963">
        <v>1457725272</v>
      </c>
      <c r="K963" t="b">
        <v>0</v>
      </c>
      <c r="L963">
        <v>2</v>
      </c>
      <c r="M963" t="b">
        <v>0</v>
      </c>
      <c r="N963" t="s">
        <v>8282</v>
      </c>
      <c r="O963" s="5">
        <f t="shared" si="135"/>
        <v>8</v>
      </c>
      <c r="P963" s="7">
        <f t="shared" si="136"/>
        <v>12.5</v>
      </c>
      <c r="Q963" t="str">
        <f t="shared" si="137"/>
        <v>games</v>
      </c>
      <c r="R963" t="str">
        <f t="shared" si="138"/>
        <v>video games</v>
      </c>
      <c r="S963" s="10">
        <f t="shared" si="139"/>
        <v>42470.528611111105</v>
      </c>
      <c r="T963" s="10">
        <f t="shared" si="140"/>
        <v>42440.570277777777</v>
      </c>
      <c r="U963">
        <f t="shared" si="141"/>
        <v>2016</v>
      </c>
      <c r="V963" s="11">
        <f t="shared" si="142"/>
        <v>42470.528611111105</v>
      </c>
      <c r="W963" s="15">
        <f t="shared" ref="W963:W1026" si="143">S963-T963</f>
        <v>29.958333333328483</v>
      </c>
    </row>
    <row r="964" spans="1:23" ht="57.6" x14ac:dyDescent="0.3">
      <c r="A964">
        <v>1092</v>
      </c>
      <c r="B964" s="3" t="s">
        <v>1093</v>
      </c>
      <c r="C964" s="3" t="s">
        <v>5202</v>
      </c>
      <c r="D964">
        <v>2000</v>
      </c>
      <c r="E964">
        <v>21</v>
      </c>
      <c r="F964" t="s">
        <v>8221</v>
      </c>
      <c r="G964" t="s">
        <v>8224</v>
      </c>
      <c r="H964" t="s">
        <v>8246</v>
      </c>
      <c r="I964">
        <v>1357432638</v>
      </c>
      <c r="J964">
        <v>1354840638</v>
      </c>
      <c r="K964" t="b">
        <v>0</v>
      </c>
      <c r="L964">
        <v>7</v>
      </c>
      <c r="M964" t="b">
        <v>0</v>
      </c>
      <c r="N964" t="s">
        <v>8282</v>
      </c>
      <c r="O964" s="5">
        <f t="shared" si="135"/>
        <v>95.238095238095241</v>
      </c>
      <c r="P964" s="7">
        <f t="shared" si="136"/>
        <v>3</v>
      </c>
      <c r="Q964" t="str">
        <f t="shared" si="137"/>
        <v>games</v>
      </c>
      <c r="R964" t="str">
        <f t="shared" si="138"/>
        <v>video games</v>
      </c>
      <c r="S964" s="10">
        <f t="shared" si="139"/>
        <v>41279.775902777779</v>
      </c>
      <c r="T964" s="10">
        <f t="shared" si="140"/>
        <v>41249.775902777779</v>
      </c>
      <c r="U964">
        <f t="shared" si="141"/>
        <v>2013</v>
      </c>
      <c r="V964" s="11">
        <f t="shared" si="142"/>
        <v>41279.775902777779</v>
      </c>
      <c r="W964" s="15">
        <f t="shared" si="143"/>
        <v>30</v>
      </c>
    </row>
    <row r="965" spans="1:23" ht="43.2" x14ac:dyDescent="0.3">
      <c r="A965">
        <v>1093</v>
      </c>
      <c r="B965" s="3" t="s">
        <v>1094</v>
      </c>
      <c r="C965" s="3" t="s">
        <v>5203</v>
      </c>
      <c r="D965">
        <v>300</v>
      </c>
      <c r="E965">
        <v>42.25</v>
      </c>
      <c r="F965" t="s">
        <v>8221</v>
      </c>
      <c r="G965" t="s">
        <v>8229</v>
      </c>
      <c r="H965" t="s">
        <v>8251</v>
      </c>
      <c r="I965">
        <v>1455232937</v>
      </c>
      <c r="J965">
        <v>1453936937</v>
      </c>
      <c r="K965" t="b">
        <v>0</v>
      </c>
      <c r="L965">
        <v>4</v>
      </c>
      <c r="M965" t="b">
        <v>0</v>
      </c>
      <c r="N965" t="s">
        <v>8282</v>
      </c>
      <c r="O965" s="5">
        <f t="shared" si="135"/>
        <v>7.1005917159763312</v>
      </c>
      <c r="P965" s="7">
        <f t="shared" si="136"/>
        <v>10.5625</v>
      </c>
      <c r="Q965" t="str">
        <f t="shared" si="137"/>
        <v>games</v>
      </c>
      <c r="R965" t="str">
        <f t="shared" si="138"/>
        <v>video games</v>
      </c>
      <c r="S965" s="10">
        <f t="shared" si="139"/>
        <v>42411.723807870367</v>
      </c>
      <c r="T965" s="10">
        <f t="shared" si="140"/>
        <v>42396.723807870367</v>
      </c>
      <c r="U965">
        <f t="shared" si="141"/>
        <v>2016</v>
      </c>
      <c r="V965" s="11">
        <f t="shared" si="142"/>
        <v>42411.723807870367</v>
      </c>
      <c r="W965" s="15">
        <f t="shared" si="143"/>
        <v>15</v>
      </c>
    </row>
    <row r="966" spans="1:23" ht="43.2" x14ac:dyDescent="0.3">
      <c r="A966">
        <v>1094</v>
      </c>
      <c r="B966" s="3" t="s">
        <v>1095</v>
      </c>
      <c r="C966" s="3" t="s">
        <v>5204</v>
      </c>
      <c r="D966">
        <v>18000</v>
      </c>
      <c r="E966">
        <v>3294.01</v>
      </c>
      <c r="F966" t="s">
        <v>8221</v>
      </c>
      <c r="G966" t="s">
        <v>8224</v>
      </c>
      <c r="H966" t="s">
        <v>8246</v>
      </c>
      <c r="I966">
        <v>1318180033</v>
      </c>
      <c r="J966">
        <v>1315588033</v>
      </c>
      <c r="K966" t="b">
        <v>0</v>
      </c>
      <c r="L966">
        <v>27</v>
      </c>
      <c r="M966" t="b">
        <v>0</v>
      </c>
      <c r="N966" t="s">
        <v>8282</v>
      </c>
      <c r="O966" s="5">
        <f t="shared" si="135"/>
        <v>5.4644642851721761</v>
      </c>
      <c r="P966" s="7">
        <f t="shared" si="136"/>
        <v>122.00037037037038</v>
      </c>
      <c r="Q966" t="str">
        <f t="shared" si="137"/>
        <v>games</v>
      </c>
      <c r="R966" t="str">
        <f t="shared" si="138"/>
        <v>video games</v>
      </c>
      <c r="S966" s="10">
        <f t="shared" si="139"/>
        <v>40825.463344907403</v>
      </c>
      <c r="T966" s="10">
        <f t="shared" si="140"/>
        <v>40795.463344907403</v>
      </c>
      <c r="U966">
        <f t="shared" si="141"/>
        <v>2011</v>
      </c>
      <c r="V966" s="11">
        <f t="shared" si="142"/>
        <v>40825.463344907403</v>
      </c>
      <c r="W966" s="15">
        <f t="shared" si="143"/>
        <v>30</v>
      </c>
    </row>
    <row r="967" spans="1:23" ht="43.2" x14ac:dyDescent="0.3">
      <c r="A967">
        <v>1095</v>
      </c>
      <c r="B967" s="3" t="s">
        <v>1096</v>
      </c>
      <c r="C967" s="3" t="s">
        <v>5205</v>
      </c>
      <c r="D967">
        <v>500000</v>
      </c>
      <c r="E967">
        <v>25174</v>
      </c>
      <c r="F967" t="s">
        <v>8221</v>
      </c>
      <c r="G967" t="s">
        <v>8224</v>
      </c>
      <c r="H967" t="s">
        <v>8246</v>
      </c>
      <c r="I967">
        <v>1377867220</v>
      </c>
      <c r="J967">
        <v>1375275220</v>
      </c>
      <c r="K967" t="b">
        <v>0</v>
      </c>
      <c r="L967">
        <v>94</v>
      </c>
      <c r="M967" t="b">
        <v>0</v>
      </c>
      <c r="N967" t="s">
        <v>8282</v>
      </c>
      <c r="O967" s="5">
        <f t="shared" si="135"/>
        <v>19.861762135536665</v>
      </c>
      <c r="P967" s="7">
        <f t="shared" si="136"/>
        <v>267.80851063829789</v>
      </c>
      <c r="Q967" t="str">
        <f t="shared" si="137"/>
        <v>games</v>
      </c>
      <c r="R967" t="str">
        <f t="shared" si="138"/>
        <v>video games</v>
      </c>
      <c r="S967" s="10">
        <f t="shared" si="139"/>
        <v>41516.287268518521</v>
      </c>
      <c r="T967" s="10">
        <f t="shared" si="140"/>
        <v>41486.287268518521</v>
      </c>
      <c r="U967">
        <f t="shared" si="141"/>
        <v>2013</v>
      </c>
      <c r="V967" s="11">
        <f t="shared" si="142"/>
        <v>41516.287268518521</v>
      </c>
      <c r="W967" s="15">
        <f t="shared" si="143"/>
        <v>30</v>
      </c>
    </row>
    <row r="968" spans="1:23" ht="43.2" x14ac:dyDescent="0.3">
      <c r="A968">
        <v>1096</v>
      </c>
      <c r="B968" s="3" t="s">
        <v>1097</v>
      </c>
      <c r="C968" s="3" t="s">
        <v>5206</v>
      </c>
      <c r="D968">
        <v>12000</v>
      </c>
      <c r="E968">
        <v>2152</v>
      </c>
      <c r="F968" t="s">
        <v>8221</v>
      </c>
      <c r="G968" t="s">
        <v>8224</v>
      </c>
      <c r="H968" t="s">
        <v>8246</v>
      </c>
      <c r="I968">
        <v>1412393400</v>
      </c>
      <c r="J968">
        <v>1409747154</v>
      </c>
      <c r="K968" t="b">
        <v>0</v>
      </c>
      <c r="L968">
        <v>29</v>
      </c>
      <c r="M968" t="b">
        <v>0</v>
      </c>
      <c r="N968" t="s">
        <v>8282</v>
      </c>
      <c r="O968" s="5">
        <f t="shared" si="135"/>
        <v>5.5762081784386615</v>
      </c>
      <c r="P968" s="7">
        <f t="shared" si="136"/>
        <v>74.206896551724142</v>
      </c>
      <c r="Q968" t="str">
        <f t="shared" si="137"/>
        <v>games</v>
      </c>
      <c r="R968" t="str">
        <f t="shared" si="138"/>
        <v>video games</v>
      </c>
      <c r="S968" s="10">
        <f t="shared" si="139"/>
        <v>41915.895833333336</v>
      </c>
      <c r="T968" s="10">
        <f t="shared" si="140"/>
        <v>41885.26798611111</v>
      </c>
      <c r="U968">
        <f t="shared" si="141"/>
        <v>2014</v>
      </c>
      <c r="V968" s="11">
        <f t="shared" si="142"/>
        <v>41915.895833333336</v>
      </c>
      <c r="W968" s="15">
        <f t="shared" si="143"/>
        <v>30.627847222225682</v>
      </c>
    </row>
    <row r="969" spans="1:23" ht="43.2" x14ac:dyDescent="0.3">
      <c r="A969">
        <v>1097</v>
      </c>
      <c r="B969" s="3" t="s">
        <v>1098</v>
      </c>
      <c r="C969" s="3" t="s">
        <v>5207</v>
      </c>
      <c r="D969">
        <v>100000</v>
      </c>
      <c r="E969">
        <v>47</v>
      </c>
      <c r="F969" t="s">
        <v>8221</v>
      </c>
      <c r="G969" t="s">
        <v>8224</v>
      </c>
      <c r="H969" t="s">
        <v>8246</v>
      </c>
      <c r="I969">
        <v>1393786877</v>
      </c>
      <c r="J969">
        <v>1390330877</v>
      </c>
      <c r="K969" t="b">
        <v>0</v>
      </c>
      <c r="L969">
        <v>7</v>
      </c>
      <c r="M969" t="b">
        <v>0</v>
      </c>
      <c r="N969" t="s">
        <v>8282</v>
      </c>
      <c r="O969" s="5">
        <f t="shared" si="135"/>
        <v>2127.6595744680849</v>
      </c>
      <c r="P969" s="7">
        <f t="shared" si="136"/>
        <v>6.7142857142857144</v>
      </c>
      <c r="Q969" t="str">
        <f t="shared" si="137"/>
        <v>games</v>
      </c>
      <c r="R969" t="str">
        <f t="shared" si="138"/>
        <v>video games</v>
      </c>
      <c r="S969" s="10">
        <f t="shared" si="139"/>
        <v>41700.542557870373</v>
      </c>
      <c r="T969" s="10">
        <f t="shared" si="140"/>
        <v>41660.542557870373</v>
      </c>
      <c r="U969">
        <f t="shared" si="141"/>
        <v>2014</v>
      </c>
      <c r="V969" s="11">
        <f t="shared" si="142"/>
        <v>41700.542557870373</v>
      </c>
      <c r="W969" s="15">
        <f t="shared" si="143"/>
        <v>40</v>
      </c>
    </row>
    <row r="970" spans="1:23" ht="28.8" x14ac:dyDescent="0.3">
      <c r="A970">
        <v>1098</v>
      </c>
      <c r="B970" s="3" t="s">
        <v>1099</v>
      </c>
      <c r="C970" s="3" t="s">
        <v>5208</v>
      </c>
      <c r="D970">
        <v>25000</v>
      </c>
      <c r="E970">
        <v>1803</v>
      </c>
      <c r="F970" t="s">
        <v>8221</v>
      </c>
      <c r="G970" t="s">
        <v>8224</v>
      </c>
      <c r="H970" t="s">
        <v>8246</v>
      </c>
      <c r="I970">
        <v>1397413095</v>
      </c>
      <c r="J970">
        <v>1394821095</v>
      </c>
      <c r="K970" t="b">
        <v>0</v>
      </c>
      <c r="L970">
        <v>22</v>
      </c>
      <c r="M970" t="b">
        <v>0</v>
      </c>
      <c r="N970" t="s">
        <v>8282</v>
      </c>
      <c r="O970" s="5">
        <f t="shared" si="135"/>
        <v>13.865779256794232</v>
      </c>
      <c r="P970" s="7">
        <f t="shared" si="136"/>
        <v>81.954545454545453</v>
      </c>
      <c r="Q970" t="str">
        <f t="shared" si="137"/>
        <v>games</v>
      </c>
      <c r="R970" t="str">
        <f t="shared" si="138"/>
        <v>video games</v>
      </c>
      <c r="S970" s="10">
        <f t="shared" si="139"/>
        <v>41742.512673611112</v>
      </c>
      <c r="T970" s="10">
        <f t="shared" si="140"/>
        <v>41712.512673611112</v>
      </c>
      <c r="U970">
        <f t="shared" si="141"/>
        <v>2014</v>
      </c>
      <c r="V970" s="11">
        <f t="shared" si="142"/>
        <v>41742.512673611112</v>
      </c>
      <c r="W970" s="15">
        <f t="shared" si="143"/>
        <v>30</v>
      </c>
    </row>
    <row r="971" spans="1:23" ht="57.6" x14ac:dyDescent="0.3">
      <c r="A971">
        <v>1099</v>
      </c>
      <c r="B971" s="3" t="s">
        <v>1100</v>
      </c>
      <c r="C971" s="3" t="s">
        <v>5209</v>
      </c>
      <c r="D971">
        <v>5000</v>
      </c>
      <c r="E971">
        <v>25</v>
      </c>
      <c r="F971" t="s">
        <v>8221</v>
      </c>
      <c r="G971" t="s">
        <v>8225</v>
      </c>
      <c r="H971" t="s">
        <v>8247</v>
      </c>
      <c r="I971">
        <v>1431547468</v>
      </c>
      <c r="J971">
        <v>1428955468</v>
      </c>
      <c r="K971" t="b">
        <v>0</v>
      </c>
      <c r="L971">
        <v>1</v>
      </c>
      <c r="M971" t="b">
        <v>0</v>
      </c>
      <c r="N971" t="s">
        <v>8282</v>
      </c>
      <c r="O971" s="5">
        <f t="shared" si="135"/>
        <v>200</v>
      </c>
      <c r="P971" s="7">
        <f t="shared" si="136"/>
        <v>25</v>
      </c>
      <c r="Q971" t="str">
        <f t="shared" si="137"/>
        <v>games</v>
      </c>
      <c r="R971" t="str">
        <f t="shared" si="138"/>
        <v>video games</v>
      </c>
      <c r="S971" s="10">
        <f t="shared" si="139"/>
        <v>42137.586435185185</v>
      </c>
      <c r="T971" s="10">
        <f t="shared" si="140"/>
        <v>42107.586435185185</v>
      </c>
      <c r="U971">
        <f t="shared" si="141"/>
        <v>2015</v>
      </c>
      <c r="V971" s="11">
        <f t="shared" si="142"/>
        <v>42137.586435185185</v>
      </c>
      <c r="W971" s="15">
        <f t="shared" si="143"/>
        <v>30</v>
      </c>
    </row>
    <row r="972" spans="1:23" ht="43.2" x14ac:dyDescent="0.3">
      <c r="A972">
        <v>1100</v>
      </c>
      <c r="B972" s="3" t="s">
        <v>1101</v>
      </c>
      <c r="C972" s="3" t="s">
        <v>5210</v>
      </c>
      <c r="D972">
        <v>4000</v>
      </c>
      <c r="E972">
        <v>100</v>
      </c>
      <c r="F972" t="s">
        <v>8221</v>
      </c>
      <c r="G972" t="s">
        <v>8236</v>
      </c>
      <c r="H972" t="s">
        <v>8249</v>
      </c>
      <c r="I972">
        <v>1455417571</v>
      </c>
      <c r="J972">
        <v>1452825571</v>
      </c>
      <c r="K972" t="b">
        <v>0</v>
      </c>
      <c r="L972">
        <v>10</v>
      </c>
      <c r="M972" t="b">
        <v>0</v>
      </c>
      <c r="N972" t="s">
        <v>8282</v>
      </c>
      <c r="O972" s="5">
        <f t="shared" si="135"/>
        <v>40</v>
      </c>
      <c r="P972" s="7">
        <f t="shared" si="136"/>
        <v>10</v>
      </c>
      <c r="Q972" t="str">
        <f t="shared" si="137"/>
        <v>games</v>
      </c>
      <c r="R972" t="str">
        <f t="shared" si="138"/>
        <v>video games</v>
      </c>
      <c r="S972" s="10">
        <f t="shared" si="139"/>
        <v>42413.860775462963</v>
      </c>
      <c r="T972" s="10">
        <f t="shared" si="140"/>
        <v>42383.860775462963</v>
      </c>
      <c r="U972">
        <f t="shared" si="141"/>
        <v>2016</v>
      </c>
      <c r="V972" s="11">
        <f t="shared" si="142"/>
        <v>42413.860775462963</v>
      </c>
      <c r="W972" s="15">
        <f t="shared" si="143"/>
        <v>30</v>
      </c>
    </row>
    <row r="973" spans="1:23" ht="28.8" x14ac:dyDescent="0.3">
      <c r="A973">
        <v>1101</v>
      </c>
      <c r="B973" s="3" t="s">
        <v>1102</v>
      </c>
      <c r="C973" s="3" t="s">
        <v>5211</v>
      </c>
      <c r="D973">
        <v>100000</v>
      </c>
      <c r="E973">
        <v>41</v>
      </c>
      <c r="F973" t="s">
        <v>8221</v>
      </c>
      <c r="G973" t="s">
        <v>8224</v>
      </c>
      <c r="H973" t="s">
        <v>8246</v>
      </c>
      <c r="I973">
        <v>1468519920</v>
      </c>
      <c r="J973">
        <v>1466188338</v>
      </c>
      <c r="K973" t="b">
        <v>0</v>
      </c>
      <c r="L973">
        <v>6</v>
      </c>
      <c r="M973" t="b">
        <v>0</v>
      </c>
      <c r="N973" t="s">
        <v>8282</v>
      </c>
      <c r="O973" s="5">
        <f t="shared" si="135"/>
        <v>2439.0243902439024</v>
      </c>
      <c r="P973" s="7">
        <f t="shared" si="136"/>
        <v>6.833333333333333</v>
      </c>
      <c r="Q973" t="str">
        <f t="shared" si="137"/>
        <v>games</v>
      </c>
      <c r="R973" t="str">
        <f t="shared" si="138"/>
        <v>video games</v>
      </c>
      <c r="S973" s="10">
        <f t="shared" si="139"/>
        <v>42565.508333333331</v>
      </c>
      <c r="T973" s="10">
        <f t="shared" si="140"/>
        <v>42538.52243055556</v>
      </c>
      <c r="U973">
        <f t="shared" si="141"/>
        <v>2016</v>
      </c>
      <c r="V973" s="11">
        <f t="shared" si="142"/>
        <v>42565.508333333331</v>
      </c>
      <c r="W973" s="15">
        <f t="shared" si="143"/>
        <v>26.985902777771116</v>
      </c>
    </row>
    <row r="974" spans="1:23" ht="43.2" x14ac:dyDescent="0.3">
      <c r="A974">
        <v>1102</v>
      </c>
      <c r="B974" s="3" t="s">
        <v>1103</v>
      </c>
      <c r="C974" s="3" t="s">
        <v>5212</v>
      </c>
      <c r="D974">
        <v>8000</v>
      </c>
      <c r="E974">
        <v>425</v>
      </c>
      <c r="F974" t="s">
        <v>8221</v>
      </c>
      <c r="G974" t="s">
        <v>8224</v>
      </c>
      <c r="H974" t="s">
        <v>8246</v>
      </c>
      <c r="I974">
        <v>1386568740</v>
      </c>
      <c r="J974">
        <v>1383095125</v>
      </c>
      <c r="K974" t="b">
        <v>0</v>
      </c>
      <c r="L974">
        <v>24</v>
      </c>
      <c r="M974" t="b">
        <v>0</v>
      </c>
      <c r="N974" t="s">
        <v>8282</v>
      </c>
      <c r="O974" s="5">
        <f t="shared" si="135"/>
        <v>18.823529411764707</v>
      </c>
      <c r="P974" s="7">
        <f t="shared" si="136"/>
        <v>17.708333333333332</v>
      </c>
      <c r="Q974" t="str">
        <f t="shared" si="137"/>
        <v>games</v>
      </c>
      <c r="R974" t="str">
        <f t="shared" si="138"/>
        <v>video games</v>
      </c>
      <c r="S974" s="10">
        <f t="shared" si="139"/>
        <v>41616.999305555553</v>
      </c>
      <c r="T974" s="10">
        <f t="shared" si="140"/>
        <v>41576.795428240745</v>
      </c>
      <c r="U974">
        <f t="shared" si="141"/>
        <v>2013</v>
      </c>
      <c r="V974" s="11">
        <f t="shared" si="142"/>
        <v>41616.999305555553</v>
      </c>
      <c r="W974" s="15">
        <f t="shared" si="143"/>
        <v>40.203877314808778</v>
      </c>
    </row>
    <row r="975" spans="1:23" ht="43.2" x14ac:dyDescent="0.3">
      <c r="A975">
        <v>1103</v>
      </c>
      <c r="B975" s="3" t="s">
        <v>1104</v>
      </c>
      <c r="C975" s="3" t="s">
        <v>5213</v>
      </c>
      <c r="D975">
        <v>15000</v>
      </c>
      <c r="E975">
        <v>243</v>
      </c>
      <c r="F975" t="s">
        <v>8221</v>
      </c>
      <c r="G975" t="s">
        <v>8224</v>
      </c>
      <c r="H975" t="s">
        <v>8246</v>
      </c>
      <c r="I975">
        <v>1466227190</v>
      </c>
      <c r="J975">
        <v>1461043190</v>
      </c>
      <c r="K975" t="b">
        <v>0</v>
      </c>
      <c r="L975">
        <v>15</v>
      </c>
      <c r="M975" t="b">
        <v>0</v>
      </c>
      <c r="N975" t="s">
        <v>8282</v>
      </c>
      <c r="O975" s="5">
        <f t="shared" si="135"/>
        <v>61.728395061728392</v>
      </c>
      <c r="P975" s="7">
        <f t="shared" si="136"/>
        <v>16.2</v>
      </c>
      <c r="Q975" t="str">
        <f t="shared" si="137"/>
        <v>games</v>
      </c>
      <c r="R975" t="str">
        <f t="shared" si="138"/>
        <v>video games</v>
      </c>
      <c r="S975" s="10">
        <f t="shared" si="139"/>
        <v>42538.97210648148</v>
      </c>
      <c r="T975" s="10">
        <f t="shared" si="140"/>
        <v>42478.97210648148</v>
      </c>
      <c r="U975">
        <f t="shared" si="141"/>
        <v>2016</v>
      </c>
      <c r="V975" s="11">
        <f t="shared" si="142"/>
        <v>42538.97210648148</v>
      </c>
      <c r="W975" s="15">
        <f t="shared" si="143"/>
        <v>60</v>
      </c>
    </row>
    <row r="976" spans="1:23" ht="43.2" x14ac:dyDescent="0.3">
      <c r="A976">
        <v>1104</v>
      </c>
      <c r="B976" s="3" t="s">
        <v>1105</v>
      </c>
      <c r="C976" s="3" t="s">
        <v>5214</v>
      </c>
      <c r="D976">
        <v>60000</v>
      </c>
      <c r="E976">
        <v>2971</v>
      </c>
      <c r="F976" t="s">
        <v>8221</v>
      </c>
      <c r="G976" t="s">
        <v>8225</v>
      </c>
      <c r="H976" t="s">
        <v>8247</v>
      </c>
      <c r="I976">
        <v>1402480221</v>
      </c>
      <c r="J976">
        <v>1399888221</v>
      </c>
      <c r="K976" t="b">
        <v>0</v>
      </c>
      <c r="L976">
        <v>37</v>
      </c>
      <c r="M976" t="b">
        <v>0</v>
      </c>
      <c r="N976" t="s">
        <v>8282</v>
      </c>
      <c r="O976" s="5">
        <f t="shared" si="135"/>
        <v>20.19522046449007</v>
      </c>
      <c r="P976" s="7">
        <f t="shared" si="136"/>
        <v>80.297297297297291</v>
      </c>
      <c r="Q976" t="str">
        <f t="shared" si="137"/>
        <v>games</v>
      </c>
      <c r="R976" t="str">
        <f t="shared" si="138"/>
        <v>video games</v>
      </c>
      <c r="S976" s="10">
        <f t="shared" si="139"/>
        <v>41801.15996527778</v>
      </c>
      <c r="T976" s="10">
        <f t="shared" si="140"/>
        <v>41771.15996527778</v>
      </c>
      <c r="U976">
        <f t="shared" si="141"/>
        <v>2014</v>
      </c>
      <c r="V976" s="11">
        <f t="shared" si="142"/>
        <v>41801.15996527778</v>
      </c>
      <c r="W976" s="15">
        <f t="shared" si="143"/>
        <v>30</v>
      </c>
    </row>
    <row r="977" spans="1:23" ht="57.6" x14ac:dyDescent="0.3">
      <c r="A977">
        <v>1105</v>
      </c>
      <c r="B977" s="3" t="s">
        <v>1106</v>
      </c>
      <c r="C977" s="3" t="s">
        <v>5215</v>
      </c>
      <c r="D977">
        <v>900000</v>
      </c>
      <c r="E977">
        <v>1431</v>
      </c>
      <c r="F977" t="s">
        <v>8221</v>
      </c>
      <c r="G977" t="s">
        <v>8224</v>
      </c>
      <c r="H977" t="s">
        <v>8246</v>
      </c>
      <c r="I977">
        <v>1395627327</v>
      </c>
      <c r="J977">
        <v>1393038927</v>
      </c>
      <c r="K977" t="b">
        <v>0</v>
      </c>
      <c r="L977">
        <v>20</v>
      </c>
      <c r="M977" t="b">
        <v>0</v>
      </c>
      <c r="N977" t="s">
        <v>8282</v>
      </c>
      <c r="O977" s="5">
        <f t="shared" si="135"/>
        <v>628.93081761006295</v>
      </c>
      <c r="P977" s="7">
        <f t="shared" si="136"/>
        <v>71.55</v>
      </c>
      <c r="Q977" t="str">
        <f t="shared" si="137"/>
        <v>games</v>
      </c>
      <c r="R977" t="str">
        <f t="shared" si="138"/>
        <v>video games</v>
      </c>
      <c r="S977" s="10">
        <f t="shared" si="139"/>
        <v>41721.8440625</v>
      </c>
      <c r="T977" s="10">
        <f t="shared" si="140"/>
        <v>41691.885729166665</v>
      </c>
      <c r="U977">
        <f t="shared" si="141"/>
        <v>2014</v>
      </c>
      <c r="V977" s="11">
        <f t="shared" si="142"/>
        <v>41721.8440625</v>
      </c>
      <c r="W977" s="15">
        <f t="shared" si="143"/>
        <v>29.958333333335759</v>
      </c>
    </row>
    <row r="978" spans="1:23" ht="43.2" x14ac:dyDescent="0.3">
      <c r="A978">
        <v>1106</v>
      </c>
      <c r="B978" s="3" t="s">
        <v>1107</v>
      </c>
      <c r="C978" s="3" t="s">
        <v>5216</v>
      </c>
      <c r="D978">
        <v>400</v>
      </c>
      <c r="E978">
        <v>165</v>
      </c>
      <c r="F978" t="s">
        <v>8221</v>
      </c>
      <c r="G978" t="s">
        <v>8224</v>
      </c>
      <c r="H978" t="s">
        <v>8246</v>
      </c>
      <c r="I978">
        <v>1333557975</v>
      </c>
      <c r="J978">
        <v>1330969575</v>
      </c>
      <c r="K978" t="b">
        <v>0</v>
      </c>
      <c r="L978">
        <v>7</v>
      </c>
      <c r="M978" t="b">
        <v>0</v>
      </c>
      <c r="N978" t="s">
        <v>8282</v>
      </c>
      <c r="O978" s="5">
        <f t="shared" si="135"/>
        <v>2.4242424242424243</v>
      </c>
      <c r="P978" s="7">
        <f t="shared" si="136"/>
        <v>23.571428571428573</v>
      </c>
      <c r="Q978" t="str">
        <f t="shared" si="137"/>
        <v>games</v>
      </c>
      <c r="R978" t="str">
        <f t="shared" si="138"/>
        <v>video games</v>
      </c>
      <c r="S978" s="10">
        <f t="shared" si="139"/>
        <v>41003.448784722219</v>
      </c>
      <c r="T978" s="10">
        <f t="shared" si="140"/>
        <v>40973.490451388891</v>
      </c>
      <c r="U978">
        <f t="shared" si="141"/>
        <v>2012</v>
      </c>
      <c r="V978" s="11">
        <f t="shared" si="142"/>
        <v>41003.448784722219</v>
      </c>
      <c r="W978" s="15">
        <f t="shared" si="143"/>
        <v>29.958333333328483</v>
      </c>
    </row>
    <row r="979" spans="1:23" ht="57.6" x14ac:dyDescent="0.3">
      <c r="A979">
        <v>1107</v>
      </c>
      <c r="B979" s="3" t="s">
        <v>1108</v>
      </c>
      <c r="C979" s="3" t="s">
        <v>5217</v>
      </c>
      <c r="D979">
        <v>10000</v>
      </c>
      <c r="E979">
        <v>0</v>
      </c>
      <c r="F979" t="s">
        <v>8221</v>
      </c>
      <c r="G979" t="s">
        <v>8224</v>
      </c>
      <c r="H979" t="s">
        <v>8246</v>
      </c>
      <c r="I979">
        <v>1406148024</v>
      </c>
      <c r="J979">
        <v>1403556024</v>
      </c>
      <c r="K979" t="b">
        <v>0</v>
      </c>
      <c r="L979">
        <v>0</v>
      </c>
      <c r="M979" t="b">
        <v>0</v>
      </c>
      <c r="N979" t="s">
        <v>8282</v>
      </c>
      <c r="O979" s="5" t="e">
        <f t="shared" si="135"/>
        <v>#DIV/0!</v>
      </c>
      <c r="P979" s="7" t="e">
        <f t="shared" si="136"/>
        <v>#DIV/0!</v>
      </c>
      <c r="Q979" t="str">
        <f t="shared" si="137"/>
        <v>games</v>
      </c>
      <c r="R979" t="str">
        <f t="shared" si="138"/>
        <v>video games</v>
      </c>
      <c r="S979" s="10">
        <f t="shared" si="139"/>
        <v>41843.611388888887</v>
      </c>
      <c r="T979" s="10">
        <f t="shared" si="140"/>
        <v>41813.611388888887</v>
      </c>
      <c r="U979">
        <f t="shared" si="141"/>
        <v>2014</v>
      </c>
      <c r="V979" s="11">
        <f t="shared" si="142"/>
        <v>41843.611388888887</v>
      </c>
      <c r="W979" s="15">
        <f t="shared" si="143"/>
        <v>30</v>
      </c>
    </row>
    <row r="980" spans="1:23" ht="57.6" x14ac:dyDescent="0.3">
      <c r="A980">
        <v>1108</v>
      </c>
      <c r="B980" s="3" t="s">
        <v>1109</v>
      </c>
      <c r="C980" s="3" t="s">
        <v>5218</v>
      </c>
      <c r="D980">
        <v>25000</v>
      </c>
      <c r="E980">
        <v>732.5</v>
      </c>
      <c r="F980" t="s">
        <v>8221</v>
      </c>
      <c r="G980" t="s">
        <v>8224</v>
      </c>
      <c r="H980" t="s">
        <v>8246</v>
      </c>
      <c r="I980">
        <v>1334326635</v>
      </c>
      <c r="J980">
        <v>1329146235</v>
      </c>
      <c r="K980" t="b">
        <v>0</v>
      </c>
      <c r="L980">
        <v>21</v>
      </c>
      <c r="M980" t="b">
        <v>0</v>
      </c>
      <c r="N980" t="s">
        <v>8282</v>
      </c>
      <c r="O980" s="5">
        <f t="shared" si="135"/>
        <v>34.129692832764505</v>
      </c>
      <c r="P980" s="7">
        <f t="shared" si="136"/>
        <v>34.88095238095238</v>
      </c>
      <c r="Q980" t="str">
        <f t="shared" si="137"/>
        <v>games</v>
      </c>
      <c r="R980" t="str">
        <f t="shared" si="138"/>
        <v>video games</v>
      </c>
      <c r="S980" s="10">
        <f t="shared" si="139"/>
        <v>41012.345312500001</v>
      </c>
      <c r="T980" s="10">
        <f t="shared" si="140"/>
        <v>40952.386979166666</v>
      </c>
      <c r="U980">
        <f t="shared" si="141"/>
        <v>2012</v>
      </c>
      <c r="V980" s="11">
        <f t="shared" si="142"/>
        <v>41012.345312500001</v>
      </c>
      <c r="W980" s="15">
        <f t="shared" si="143"/>
        <v>59.958333333335759</v>
      </c>
    </row>
    <row r="981" spans="1:23" ht="43.2" x14ac:dyDescent="0.3">
      <c r="A981">
        <v>1109</v>
      </c>
      <c r="B981" s="3" t="s">
        <v>1110</v>
      </c>
      <c r="C981" s="3" t="s">
        <v>5219</v>
      </c>
      <c r="D981">
        <v>10000</v>
      </c>
      <c r="E981">
        <v>45</v>
      </c>
      <c r="F981" t="s">
        <v>8221</v>
      </c>
      <c r="G981" t="s">
        <v>8224</v>
      </c>
      <c r="H981" t="s">
        <v>8246</v>
      </c>
      <c r="I981">
        <v>1479495790</v>
      </c>
      <c r="J981">
        <v>1476900190</v>
      </c>
      <c r="K981" t="b">
        <v>0</v>
      </c>
      <c r="L981">
        <v>3</v>
      </c>
      <c r="M981" t="b">
        <v>0</v>
      </c>
      <c r="N981" t="s">
        <v>8282</v>
      </c>
      <c r="O981" s="5">
        <f t="shared" si="135"/>
        <v>222.22222222222223</v>
      </c>
      <c r="P981" s="7">
        <f t="shared" si="136"/>
        <v>15</v>
      </c>
      <c r="Q981" t="str">
        <f t="shared" si="137"/>
        <v>games</v>
      </c>
      <c r="R981" t="str">
        <f t="shared" si="138"/>
        <v>video games</v>
      </c>
      <c r="S981" s="10">
        <f t="shared" si="139"/>
        <v>42692.543865740736</v>
      </c>
      <c r="T981" s="10">
        <f t="shared" si="140"/>
        <v>42662.502199074079</v>
      </c>
      <c r="U981">
        <f t="shared" si="141"/>
        <v>2016</v>
      </c>
      <c r="V981" s="11">
        <f t="shared" si="142"/>
        <v>42692.543865740736</v>
      </c>
      <c r="W981" s="15">
        <f t="shared" si="143"/>
        <v>30.041666666656965</v>
      </c>
    </row>
    <row r="982" spans="1:23" ht="43.2" x14ac:dyDescent="0.3">
      <c r="A982">
        <v>1110</v>
      </c>
      <c r="B982" s="3" t="s">
        <v>1111</v>
      </c>
      <c r="C982" s="3" t="s">
        <v>5220</v>
      </c>
      <c r="D982">
        <v>50000</v>
      </c>
      <c r="E982">
        <v>255</v>
      </c>
      <c r="F982" t="s">
        <v>8221</v>
      </c>
      <c r="G982" t="s">
        <v>8224</v>
      </c>
      <c r="H982" t="s">
        <v>8246</v>
      </c>
      <c r="I982">
        <v>1354919022</v>
      </c>
      <c r="J982">
        <v>1352327022</v>
      </c>
      <c r="K982" t="b">
        <v>0</v>
      </c>
      <c r="L982">
        <v>11</v>
      </c>
      <c r="M982" t="b">
        <v>0</v>
      </c>
      <c r="N982" t="s">
        <v>8282</v>
      </c>
      <c r="O982" s="5">
        <f t="shared" si="135"/>
        <v>196.07843137254903</v>
      </c>
      <c r="P982" s="7">
        <f t="shared" si="136"/>
        <v>23.181818181818183</v>
      </c>
      <c r="Q982" t="str">
        <f t="shared" si="137"/>
        <v>games</v>
      </c>
      <c r="R982" t="str">
        <f t="shared" si="138"/>
        <v>video games</v>
      </c>
      <c r="S982" s="10">
        <f t="shared" si="139"/>
        <v>41250.683124999996</v>
      </c>
      <c r="T982" s="10">
        <f t="shared" si="140"/>
        <v>41220.683124999996</v>
      </c>
      <c r="U982">
        <f t="shared" si="141"/>
        <v>2012</v>
      </c>
      <c r="V982" s="11">
        <f t="shared" si="142"/>
        <v>41250.683124999996</v>
      </c>
      <c r="W982" s="15">
        <f t="shared" si="143"/>
        <v>30</v>
      </c>
    </row>
    <row r="983" spans="1:23" ht="43.2" x14ac:dyDescent="0.3">
      <c r="A983">
        <v>1111</v>
      </c>
      <c r="B983" s="3" t="s">
        <v>1112</v>
      </c>
      <c r="C983" s="3" t="s">
        <v>5221</v>
      </c>
      <c r="D983">
        <v>2500</v>
      </c>
      <c r="E983">
        <v>1</v>
      </c>
      <c r="F983" t="s">
        <v>8221</v>
      </c>
      <c r="G983" t="s">
        <v>8224</v>
      </c>
      <c r="H983" t="s">
        <v>8246</v>
      </c>
      <c r="I983">
        <v>1452228790</v>
      </c>
      <c r="J983">
        <v>1449636790</v>
      </c>
      <c r="K983" t="b">
        <v>0</v>
      </c>
      <c r="L983">
        <v>1</v>
      </c>
      <c r="M983" t="b">
        <v>0</v>
      </c>
      <c r="N983" t="s">
        <v>8282</v>
      </c>
      <c r="O983" s="5">
        <f t="shared" si="135"/>
        <v>2500</v>
      </c>
      <c r="P983" s="7">
        <f t="shared" si="136"/>
        <v>1</v>
      </c>
      <c r="Q983" t="str">
        <f t="shared" si="137"/>
        <v>games</v>
      </c>
      <c r="R983" t="str">
        <f t="shared" si="138"/>
        <v>video games</v>
      </c>
      <c r="S983" s="10">
        <f t="shared" si="139"/>
        <v>42376.953587962969</v>
      </c>
      <c r="T983" s="10">
        <f t="shared" si="140"/>
        <v>42346.953587962969</v>
      </c>
      <c r="U983">
        <f t="shared" si="141"/>
        <v>2016</v>
      </c>
      <c r="V983" s="11">
        <f t="shared" si="142"/>
        <v>42376.953587962969</v>
      </c>
      <c r="W983" s="15">
        <f t="shared" si="143"/>
        <v>30</v>
      </c>
    </row>
    <row r="984" spans="1:23" ht="43.2" x14ac:dyDescent="0.3">
      <c r="A984">
        <v>1112</v>
      </c>
      <c r="B984" s="3" t="s">
        <v>1113</v>
      </c>
      <c r="C984" s="3" t="s">
        <v>5222</v>
      </c>
      <c r="D984">
        <v>88000</v>
      </c>
      <c r="E984">
        <v>31272.92</v>
      </c>
      <c r="F984" t="s">
        <v>8221</v>
      </c>
      <c r="G984" t="s">
        <v>8224</v>
      </c>
      <c r="H984" t="s">
        <v>8246</v>
      </c>
      <c r="I984">
        <v>1421656200</v>
      </c>
      <c r="J984">
        <v>1416507211</v>
      </c>
      <c r="K984" t="b">
        <v>0</v>
      </c>
      <c r="L984">
        <v>312</v>
      </c>
      <c r="M984" t="b">
        <v>0</v>
      </c>
      <c r="N984" t="s">
        <v>8282</v>
      </c>
      <c r="O984" s="5">
        <f t="shared" si="135"/>
        <v>2.8139361466725847</v>
      </c>
      <c r="P984" s="7">
        <f t="shared" si="136"/>
        <v>100.23371794871794</v>
      </c>
      <c r="Q984" t="str">
        <f t="shared" si="137"/>
        <v>games</v>
      </c>
      <c r="R984" t="str">
        <f t="shared" si="138"/>
        <v>video games</v>
      </c>
      <c r="S984" s="10">
        <f t="shared" si="139"/>
        <v>42023.104166666672</v>
      </c>
      <c r="T984" s="10">
        <f t="shared" si="140"/>
        <v>41963.509386574078</v>
      </c>
      <c r="U984">
        <f t="shared" si="141"/>
        <v>2015</v>
      </c>
      <c r="V984" s="11">
        <f t="shared" si="142"/>
        <v>42023.104166666672</v>
      </c>
      <c r="W984" s="15">
        <f t="shared" si="143"/>
        <v>59.594780092593282</v>
      </c>
    </row>
    <row r="985" spans="1:23" ht="43.2" x14ac:dyDescent="0.3">
      <c r="A985">
        <v>1113</v>
      </c>
      <c r="B985" s="3" t="s">
        <v>1114</v>
      </c>
      <c r="C985" s="3" t="s">
        <v>5223</v>
      </c>
      <c r="D985">
        <v>1000</v>
      </c>
      <c r="E985">
        <v>5</v>
      </c>
      <c r="F985" t="s">
        <v>8221</v>
      </c>
      <c r="G985" t="s">
        <v>8225</v>
      </c>
      <c r="H985" t="s">
        <v>8247</v>
      </c>
      <c r="I985">
        <v>1408058820</v>
      </c>
      <c r="J985">
        <v>1405466820</v>
      </c>
      <c r="K985" t="b">
        <v>0</v>
      </c>
      <c r="L985">
        <v>1</v>
      </c>
      <c r="M985" t="b">
        <v>0</v>
      </c>
      <c r="N985" t="s">
        <v>8282</v>
      </c>
      <c r="O985" s="5">
        <f t="shared" si="135"/>
        <v>200</v>
      </c>
      <c r="P985" s="7">
        <f t="shared" si="136"/>
        <v>5</v>
      </c>
      <c r="Q985" t="str">
        <f t="shared" si="137"/>
        <v>games</v>
      </c>
      <c r="R985" t="str">
        <f t="shared" si="138"/>
        <v>video games</v>
      </c>
      <c r="S985" s="10">
        <f t="shared" si="139"/>
        <v>41865.727083333331</v>
      </c>
      <c r="T985" s="10">
        <f t="shared" si="140"/>
        <v>41835.727083333331</v>
      </c>
      <c r="U985">
        <f t="shared" si="141"/>
        <v>2014</v>
      </c>
      <c r="V985" s="11">
        <f t="shared" si="142"/>
        <v>41865.727083333331</v>
      </c>
      <c r="W985" s="15">
        <f t="shared" si="143"/>
        <v>30</v>
      </c>
    </row>
    <row r="986" spans="1:23" ht="43.2" x14ac:dyDescent="0.3">
      <c r="A986">
        <v>1114</v>
      </c>
      <c r="B986" s="3" t="s">
        <v>1115</v>
      </c>
      <c r="C986" s="3" t="s">
        <v>5224</v>
      </c>
      <c r="D986">
        <v>6000</v>
      </c>
      <c r="E986">
        <v>10</v>
      </c>
      <c r="F986" t="s">
        <v>8221</v>
      </c>
      <c r="G986" t="s">
        <v>8225</v>
      </c>
      <c r="H986" t="s">
        <v>8247</v>
      </c>
      <c r="I986">
        <v>1381306687</v>
      </c>
      <c r="J986">
        <v>1378714687</v>
      </c>
      <c r="K986" t="b">
        <v>0</v>
      </c>
      <c r="L986">
        <v>3</v>
      </c>
      <c r="M986" t="b">
        <v>0</v>
      </c>
      <c r="N986" t="s">
        <v>8282</v>
      </c>
      <c r="O986" s="5">
        <f t="shared" si="135"/>
        <v>600</v>
      </c>
      <c r="P986" s="7">
        <f t="shared" si="136"/>
        <v>3.3333333333333335</v>
      </c>
      <c r="Q986" t="str">
        <f t="shared" si="137"/>
        <v>games</v>
      </c>
      <c r="R986" t="str">
        <f t="shared" si="138"/>
        <v>video games</v>
      </c>
      <c r="S986" s="10">
        <f t="shared" si="139"/>
        <v>41556.095914351856</v>
      </c>
      <c r="T986" s="10">
        <f t="shared" si="140"/>
        <v>41526.095914351856</v>
      </c>
      <c r="U986">
        <f t="shared" si="141"/>
        <v>2013</v>
      </c>
      <c r="V986" s="11">
        <f t="shared" si="142"/>
        <v>41556.095914351856</v>
      </c>
      <c r="W986" s="15">
        <f t="shared" si="143"/>
        <v>30</v>
      </c>
    </row>
    <row r="987" spans="1:23" ht="43.2" x14ac:dyDescent="0.3">
      <c r="A987">
        <v>1115</v>
      </c>
      <c r="B987" s="3" t="s">
        <v>1116</v>
      </c>
      <c r="C987" s="3" t="s">
        <v>5225</v>
      </c>
      <c r="D987">
        <v>40000</v>
      </c>
      <c r="E987">
        <v>53</v>
      </c>
      <c r="F987" t="s">
        <v>8221</v>
      </c>
      <c r="G987" t="s">
        <v>8224</v>
      </c>
      <c r="H987" t="s">
        <v>8246</v>
      </c>
      <c r="I987">
        <v>1459352495</v>
      </c>
      <c r="J987">
        <v>1456764095</v>
      </c>
      <c r="K987" t="b">
        <v>0</v>
      </c>
      <c r="L987">
        <v>4</v>
      </c>
      <c r="M987" t="b">
        <v>0</v>
      </c>
      <c r="N987" t="s">
        <v>8282</v>
      </c>
      <c r="O987" s="5">
        <f t="shared" si="135"/>
        <v>754.71698113207549</v>
      </c>
      <c r="P987" s="7">
        <f t="shared" si="136"/>
        <v>13.25</v>
      </c>
      <c r="Q987" t="str">
        <f t="shared" si="137"/>
        <v>games</v>
      </c>
      <c r="R987" t="str">
        <f t="shared" si="138"/>
        <v>video games</v>
      </c>
      <c r="S987" s="10">
        <f t="shared" si="139"/>
        <v>42459.403877314813</v>
      </c>
      <c r="T987" s="10">
        <f t="shared" si="140"/>
        <v>42429.445543981477</v>
      </c>
      <c r="U987">
        <f t="shared" si="141"/>
        <v>2016</v>
      </c>
      <c r="V987" s="11">
        <f t="shared" si="142"/>
        <v>42459.403877314813</v>
      </c>
      <c r="W987" s="15">
        <f t="shared" si="143"/>
        <v>29.958333333335759</v>
      </c>
    </row>
    <row r="988" spans="1:23" ht="43.2" x14ac:dyDescent="0.3">
      <c r="A988">
        <v>1116</v>
      </c>
      <c r="B988" s="3" t="s">
        <v>1117</v>
      </c>
      <c r="C988" s="3" t="s">
        <v>5226</v>
      </c>
      <c r="D988">
        <v>500000</v>
      </c>
      <c r="E988">
        <v>178.52</v>
      </c>
      <c r="F988" t="s">
        <v>8221</v>
      </c>
      <c r="G988" t="s">
        <v>8224</v>
      </c>
      <c r="H988" t="s">
        <v>8246</v>
      </c>
      <c r="I988">
        <v>1339273208</v>
      </c>
      <c r="J988">
        <v>1334089208</v>
      </c>
      <c r="K988" t="b">
        <v>0</v>
      </c>
      <c r="L988">
        <v>10</v>
      </c>
      <c r="M988" t="b">
        <v>0</v>
      </c>
      <c r="N988" t="s">
        <v>8282</v>
      </c>
      <c r="O988" s="5">
        <f t="shared" si="135"/>
        <v>2800.8066323101052</v>
      </c>
      <c r="P988" s="7">
        <f t="shared" si="136"/>
        <v>17.852</v>
      </c>
      <c r="Q988" t="str">
        <f t="shared" si="137"/>
        <v>games</v>
      </c>
      <c r="R988" t="str">
        <f t="shared" si="138"/>
        <v>video games</v>
      </c>
      <c r="S988" s="10">
        <f t="shared" si="139"/>
        <v>41069.597314814811</v>
      </c>
      <c r="T988" s="10">
        <f t="shared" si="140"/>
        <v>41009.597314814811</v>
      </c>
      <c r="U988">
        <f t="shared" si="141"/>
        <v>2012</v>
      </c>
      <c r="V988" s="11">
        <f t="shared" si="142"/>
        <v>41069.597314814811</v>
      </c>
      <c r="W988" s="15">
        <f t="shared" si="143"/>
        <v>60</v>
      </c>
    </row>
    <row r="989" spans="1:23" ht="43.2" x14ac:dyDescent="0.3">
      <c r="A989">
        <v>1117</v>
      </c>
      <c r="B989" s="3" t="s">
        <v>1118</v>
      </c>
      <c r="C989" s="3" t="s">
        <v>5227</v>
      </c>
      <c r="D989">
        <v>1000</v>
      </c>
      <c r="E989">
        <v>83</v>
      </c>
      <c r="F989" t="s">
        <v>8221</v>
      </c>
      <c r="G989" t="s">
        <v>8236</v>
      </c>
      <c r="H989" t="s">
        <v>8249</v>
      </c>
      <c r="I989">
        <v>1451053313</v>
      </c>
      <c r="J989">
        <v>1448461313</v>
      </c>
      <c r="K989" t="b">
        <v>0</v>
      </c>
      <c r="L989">
        <v>8</v>
      </c>
      <c r="M989" t="b">
        <v>0</v>
      </c>
      <c r="N989" t="s">
        <v>8282</v>
      </c>
      <c r="O989" s="5">
        <f t="shared" si="135"/>
        <v>12.048192771084338</v>
      </c>
      <c r="P989" s="7">
        <f t="shared" si="136"/>
        <v>10.375</v>
      </c>
      <c r="Q989" t="str">
        <f t="shared" si="137"/>
        <v>games</v>
      </c>
      <c r="R989" t="str">
        <f t="shared" si="138"/>
        <v>video games</v>
      </c>
      <c r="S989" s="10">
        <f t="shared" si="139"/>
        <v>42363.348530092597</v>
      </c>
      <c r="T989" s="10">
        <f t="shared" si="140"/>
        <v>42333.348530092597</v>
      </c>
      <c r="U989">
        <f t="shared" si="141"/>
        <v>2015</v>
      </c>
      <c r="V989" s="11">
        <f t="shared" si="142"/>
        <v>42363.348530092597</v>
      </c>
      <c r="W989" s="15">
        <f t="shared" si="143"/>
        <v>30</v>
      </c>
    </row>
    <row r="990" spans="1:23" ht="43.2" x14ac:dyDescent="0.3">
      <c r="A990">
        <v>1118</v>
      </c>
      <c r="B990" s="3" t="s">
        <v>1119</v>
      </c>
      <c r="C990" s="3" t="s">
        <v>5228</v>
      </c>
      <c r="D990">
        <v>4500</v>
      </c>
      <c r="E990">
        <v>109</v>
      </c>
      <c r="F990" t="s">
        <v>8221</v>
      </c>
      <c r="G990" t="s">
        <v>8226</v>
      </c>
      <c r="H990" t="s">
        <v>8248</v>
      </c>
      <c r="I990">
        <v>1396666779</v>
      </c>
      <c r="J990">
        <v>1394078379</v>
      </c>
      <c r="K990" t="b">
        <v>0</v>
      </c>
      <c r="L990">
        <v>3</v>
      </c>
      <c r="M990" t="b">
        <v>0</v>
      </c>
      <c r="N990" t="s">
        <v>8282</v>
      </c>
      <c r="O990" s="5">
        <f t="shared" si="135"/>
        <v>41.284403669724767</v>
      </c>
      <c r="P990" s="7">
        <f t="shared" si="136"/>
        <v>36.333333333333336</v>
      </c>
      <c r="Q990" t="str">
        <f t="shared" si="137"/>
        <v>games</v>
      </c>
      <c r="R990" t="str">
        <f t="shared" si="138"/>
        <v>video games</v>
      </c>
      <c r="S990" s="10">
        <f t="shared" si="139"/>
        <v>41733.874756944446</v>
      </c>
      <c r="T990" s="10">
        <f t="shared" si="140"/>
        <v>41703.91642361111</v>
      </c>
      <c r="U990">
        <f t="shared" si="141"/>
        <v>2014</v>
      </c>
      <c r="V990" s="11">
        <f t="shared" si="142"/>
        <v>41733.874756944446</v>
      </c>
      <c r="W990" s="15">
        <f t="shared" si="143"/>
        <v>29.958333333335759</v>
      </c>
    </row>
    <row r="991" spans="1:23" ht="57.6" x14ac:dyDescent="0.3">
      <c r="A991">
        <v>1119</v>
      </c>
      <c r="B991" s="3" t="s">
        <v>1120</v>
      </c>
      <c r="C991" s="3" t="s">
        <v>5229</v>
      </c>
      <c r="D991">
        <v>2100</v>
      </c>
      <c r="E991">
        <v>5</v>
      </c>
      <c r="F991" t="s">
        <v>8221</v>
      </c>
      <c r="G991" t="s">
        <v>8224</v>
      </c>
      <c r="H991" t="s">
        <v>8246</v>
      </c>
      <c r="I991">
        <v>1396810864</v>
      </c>
      <c r="J991">
        <v>1395687664</v>
      </c>
      <c r="K991" t="b">
        <v>0</v>
      </c>
      <c r="L991">
        <v>1</v>
      </c>
      <c r="M991" t="b">
        <v>0</v>
      </c>
      <c r="N991" t="s">
        <v>8282</v>
      </c>
      <c r="O991" s="5">
        <f t="shared" si="135"/>
        <v>420</v>
      </c>
      <c r="P991" s="7">
        <f t="shared" si="136"/>
        <v>5</v>
      </c>
      <c r="Q991" t="str">
        <f t="shared" si="137"/>
        <v>games</v>
      </c>
      <c r="R991" t="str">
        <f t="shared" si="138"/>
        <v>video games</v>
      </c>
      <c r="S991" s="10">
        <f t="shared" si="139"/>
        <v>41735.542407407411</v>
      </c>
      <c r="T991" s="10">
        <f t="shared" si="140"/>
        <v>41722.542407407411</v>
      </c>
      <c r="U991">
        <f t="shared" si="141"/>
        <v>2014</v>
      </c>
      <c r="V991" s="11">
        <f t="shared" si="142"/>
        <v>41735.542407407411</v>
      </c>
      <c r="W991" s="15">
        <f t="shared" si="143"/>
        <v>13</v>
      </c>
    </row>
    <row r="992" spans="1:23" ht="43.2" x14ac:dyDescent="0.3">
      <c r="A992">
        <v>1120</v>
      </c>
      <c r="B992" s="3" t="s">
        <v>1121</v>
      </c>
      <c r="C992" s="3" t="s">
        <v>5230</v>
      </c>
      <c r="D992">
        <v>25000</v>
      </c>
      <c r="E992">
        <v>0</v>
      </c>
      <c r="F992" t="s">
        <v>8221</v>
      </c>
      <c r="G992" t="s">
        <v>8224</v>
      </c>
      <c r="H992" t="s">
        <v>8246</v>
      </c>
      <c r="I992">
        <v>1319835400</v>
      </c>
      <c r="J992">
        <v>1315947400</v>
      </c>
      <c r="K992" t="b">
        <v>0</v>
      </c>
      <c r="L992">
        <v>0</v>
      </c>
      <c r="M992" t="b">
        <v>0</v>
      </c>
      <c r="N992" t="s">
        <v>8282</v>
      </c>
      <c r="O992" s="5" t="e">
        <f t="shared" si="135"/>
        <v>#DIV/0!</v>
      </c>
      <c r="P992" s="7" t="e">
        <f t="shared" si="136"/>
        <v>#DIV/0!</v>
      </c>
      <c r="Q992" t="str">
        <f t="shared" si="137"/>
        <v>games</v>
      </c>
      <c r="R992" t="str">
        <f t="shared" si="138"/>
        <v>video games</v>
      </c>
      <c r="S992" s="10">
        <f t="shared" si="139"/>
        <v>40844.622685185182</v>
      </c>
      <c r="T992" s="10">
        <f t="shared" si="140"/>
        <v>40799.622685185182</v>
      </c>
      <c r="U992">
        <f t="shared" si="141"/>
        <v>2011</v>
      </c>
      <c r="V992" s="11">
        <f t="shared" si="142"/>
        <v>40844.622685185182</v>
      </c>
      <c r="W992" s="15">
        <f t="shared" si="143"/>
        <v>45</v>
      </c>
    </row>
    <row r="993" spans="1:23" ht="43.2" x14ac:dyDescent="0.3">
      <c r="A993">
        <v>1121</v>
      </c>
      <c r="B993" s="3" t="s">
        <v>1122</v>
      </c>
      <c r="C993" s="3" t="s">
        <v>5231</v>
      </c>
      <c r="D993">
        <v>250000</v>
      </c>
      <c r="E993">
        <v>29</v>
      </c>
      <c r="F993" t="s">
        <v>8221</v>
      </c>
      <c r="G993" t="s">
        <v>8224</v>
      </c>
      <c r="H993" t="s">
        <v>8246</v>
      </c>
      <c r="I993">
        <v>1457904316</v>
      </c>
      <c r="J993">
        <v>1455315916</v>
      </c>
      <c r="K993" t="b">
        <v>0</v>
      </c>
      <c r="L993">
        <v>5</v>
      </c>
      <c r="M993" t="b">
        <v>0</v>
      </c>
      <c r="N993" t="s">
        <v>8282</v>
      </c>
      <c r="O993" s="5">
        <f t="shared" si="135"/>
        <v>8620.689655172413</v>
      </c>
      <c r="P993" s="7">
        <f t="shared" si="136"/>
        <v>5.8</v>
      </c>
      <c r="Q993" t="str">
        <f t="shared" si="137"/>
        <v>games</v>
      </c>
      <c r="R993" t="str">
        <f t="shared" si="138"/>
        <v>video games</v>
      </c>
      <c r="S993" s="10">
        <f t="shared" si="139"/>
        <v>42442.642546296294</v>
      </c>
      <c r="T993" s="10">
        <f t="shared" si="140"/>
        <v>42412.684212962966</v>
      </c>
      <c r="U993">
        <f t="shared" si="141"/>
        <v>2016</v>
      </c>
      <c r="V993" s="11">
        <f t="shared" si="142"/>
        <v>42442.642546296294</v>
      </c>
      <c r="W993" s="15">
        <f t="shared" si="143"/>
        <v>29.958333333328483</v>
      </c>
    </row>
    <row r="994" spans="1:23" ht="57.6" x14ac:dyDescent="0.3">
      <c r="A994">
        <v>1122</v>
      </c>
      <c r="B994" s="3" t="s">
        <v>1123</v>
      </c>
      <c r="C994" s="3" t="s">
        <v>5232</v>
      </c>
      <c r="D994">
        <v>3200</v>
      </c>
      <c r="E994">
        <v>0</v>
      </c>
      <c r="F994" t="s">
        <v>8221</v>
      </c>
      <c r="G994" t="s">
        <v>8225</v>
      </c>
      <c r="H994" t="s">
        <v>8247</v>
      </c>
      <c r="I994">
        <v>1369932825</v>
      </c>
      <c r="J994">
        <v>1368723225</v>
      </c>
      <c r="K994" t="b">
        <v>0</v>
      </c>
      <c r="L994">
        <v>0</v>
      </c>
      <c r="M994" t="b">
        <v>0</v>
      </c>
      <c r="N994" t="s">
        <v>8282</v>
      </c>
      <c r="O994" s="5" t="e">
        <f t="shared" si="135"/>
        <v>#DIV/0!</v>
      </c>
      <c r="P994" s="7" t="e">
        <f t="shared" si="136"/>
        <v>#DIV/0!</v>
      </c>
      <c r="Q994" t="str">
        <f t="shared" si="137"/>
        <v>games</v>
      </c>
      <c r="R994" t="str">
        <f t="shared" si="138"/>
        <v>video games</v>
      </c>
      <c r="S994" s="10">
        <f t="shared" si="139"/>
        <v>41424.453993055555</v>
      </c>
      <c r="T994" s="10">
        <f t="shared" si="140"/>
        <v>41410.453993055555</v>
      </c>
      <c r="U994">
        <f t="shared" si="141"/>
        <v>2013</v>
      </c>
      <c r="V994" s="11">
        <f t="shared" si="142"/>
        <v>41424.453993055555</v>
      </c>
      <c r="W994" s="15">
        <f t="shared" si="143"/>
        <v>14</v>
      </c>
    </row>
    <row r="995" spans="1:23" ht="43.2" x14ac:dyDescent="0.3">
      <c r="A995">
        <v>1123</v>
      </c>
      <c r="B995" s="3" t="s">
        <v>1124</v>
      </c>
      <c r="C995" s="3" t="s">
        <v>5233</v>
      </c>
      <c r="D995">
        <v>5000</v>
      </c>
      <c r="E995">
        <v>11</v>
      </c>
      <c r="F995" t="s">
        <v>8221</v>
      </c>
      <c r="G995" t="s">
        <v>8224</v>
      </c>
      <c r="H995" t="s">
        <v>8246</v>
      </c>
      <c r="I995">
        <v>1397910848</v>
      </c>
      <c r="J995">
        <v>1395318848</v>
      </c>
      <c r="K995" t="b">
        <v>0</v>
      </c>
      <c r="L995">
        <v>3</v>
      </c>
      <c r="M995" t="b">
        <v>0</v>
      </c>
      <c r="N995" t="s">
        <v>8282</v>
      </c>
      <c r="O995" s="5">
        <f t="shared" si="135"/>
        <v>454.54545454545456</v>
      </c>
      <c r="P995" s="7">
        <f t="shared" si="136"/>
        <v>3.6666666666666665</v>
      </c>
      <c r="Q995" t="str">
        <f t="shared" si="137"/>
        <v>games</v>
      </c>
      <c r="R995" t="str">
        <f t="shared" si="138"/>
        <v>video games</v>
      </c>
      <c r="S995" s="10">
        <f t="shared" si="139"/>
        <v>41748.2737037037</v>
      </c>
      <c r="T995" s="10">
        <f t="shared" si="140"/>
        <v>41718.2737037037</v>
      </c>
      <c r="U995">
        <f t="shared" si="141"/>
        <v>2014</v>
      </c>
      <c r="V995" s="11">
        <f t="shared" si="142"/>
        <v>41748.2737037037</v>
      </c>
      <c r="W995" s="15">
        <f t="shared" si="143"/>
        <v>30</v>
      </c>
    </row>
    <row r="996" spans="1:23" ht="43.2" x14ac:dyDescent="0.3">
      <c r="A996">
        <v>1124</v>
      </c>
      <c r="B996" s="3" t="s">
        <v>1125</v>
      </c>
      <c r="C996" s="3" t="s">
        <v>5234</v>
      </c>
      <c r="D996">
        <v>90000</v>
      </c>
      <c r="E996">
        <v>425</v>
      </c>
      <c r="F996" t="s">
        <v>8221</v>
      </c>
      <c r="G996" t="s">
        <v>8224</v>
      </c>
      <c r="H996" t="s">
        <v>8246</v>
      </c>
      <c r="I996">
        <v>1430409651</v>
      </c>
      <c r="J996">
        <v>1427817651</v>
      </c>
      <c r="K996" t="b">
        <v>0</v>
      </c>
      <c r="L996">
        <v>7</v>
      </c>
      <c r="M996" t="b">
        <v>0</v>
      </c>
      <c r="N996" t="s">
        <v>8283</v>
      </c>
      <c r="O996" s="5">
        <f t="shared" si="135"/>
        <v>211.76470588235293</v>
      </c>
      <c r="P996" s="7">
        <f t="shared" si="136"/>
        <v>60.714285714285715</v>
      </c>
      <c r="Q996" t="str">
        <f t="shared" si="137"/>
        <v>games</v>
      </c>
      <c r="R996" t="str">
        <f t="shared" si="138"/>
        <v>mobile games</v>
      </c>
      <c r="S996" s="10">
        <f t="shared" si="139"/>
        <v>42124.417256944449</v>
      </c>
      <c r="T996" s="10">
        <f t="shared" si="140"/>
        <v>42094.417256944449</v>
      </c>
      <c r="U996">
        <f t="shared" si="141"/>
        <v>2015</v>
      </c>
      <c r="V996" s="11">
        <f t="shared" si="142"/>
        <v>42124.417256944449</v>
      </c>
      <c r="W996" s="15">
        <f t="shared" si="143"/>
        <v>30</v>
      </c>
    </row>
    <row r="997" spans="1:23" ht="43.2" x14ac:dyDescent="0.3">
      <c r="A997">
        <v>1125</v>
      </c>
      <c r="B997" s="3" t="s">
        <v>1126</v>
      </c>
      <c r="C997" s="3" t="s">
        <v>5235</v>
      </c>
      <c r="D997">
        <v>3000</v>
      </c>
      <c r="E997">
        <v>0</v>
      </c>
      <c r="F997" t="s">
        <v>8221</v>
      </c>
      <c r="G997" t="s">
        <v>8225</v>
      </c>
      <c r="H997" t="s">
        <v>8247</v>
      </c>
      <c r="I997">
        <v>1443193130</v>
      </c>
      <c r="J997">
        <v>1438009130</v>
      </c>
      <c r="K997" t="b">
        <v>0</v>
      </c>
      <c r="L997">
        <v>0</v>
      </c>
      <c r="M997" t="b">
        <v>0</v>
      </c>
      <c r="N997" t="s">
        <v>8283</v>
      </c>
      <c r="O997" s="5" t="e">
        <f t="shared" si="135"/>
        <v>#DIV/0!</v>
      </c>
      <c r="P997" s="7" t="e">
        <f t="shared" si="136"/>
        <v>#DIV/0!</v>
      </c>
      <c r="Q997" t="str">
        <f t="shared" si="137"/>
        <v>games</v>
      </c>
      <c r="R997" t="str">
        <f t="shared" si="138"/>
        <v>mobile games</v>
      </c>
      <c r="S997" s="10">
        <f t="shared" si="139"/>
        <v>42272.374189814815</v>
      </c>
      <c r="T997" s="10">
        <f t="shared" si="140"/>
        <v>42212.374189814815</v>
      </c>
      <c r="U997">
        <f t="shared" si="141"/>
        <v>2015</v>
      </c>
      <c r="V997" s="11">
        <f t="shared" si="142"/>
        <v>42272.374189814815</v>
      </c>
      <c r="W997" s="15">
        <f t="shared" si="143"/>
        <v>60</v>
      </c>
    </row>
    <row r="998" spans="1:23" ht="43.2" x14ac:dyDescent="0.3">
      <c r="A998">
        <v>1126</v>
      </c>
      <c r="B998" s="3" t="s">
        <v>1127</v>
      </c>
      <c r="C998" s="3" t="s">
        <v>5236</v>
      </c>
      <c r="D998">
        <v>2000</v>
      </c>
      <c r="E998">
        <v>10</v>
      </c>
      <c r="F998" t="s">
        <v>8221</v>
      </c>
      <c r="G998" t="s">
        <v>8224</v>
      </c>
      <c r="H998" t="s">
        <v>8246</v>
      </c>
      <c r="I998">
        <v>1468482694</v>
      </c>
      <c r="J998">
        <v>1465890694</v>
      </c>
      <c r="K998" t="b">
        <v>0</v>
      </c>
      <c r="L998">
        <v>2</v>
      </c>
      <c r="M998" t="b">
        <v>0</v>
      </c>
      <c r="N998" t="s">
        <v>8283</v>
      </c>
      <c r="O998" s="5">
        <f t="shared" si="135"/>
        <v>200</v>
      </c>
      <c r="P998" s="7">
        <f t="shared" si="136"/>
        <v>5</v>
      </c>
      <c r="Q998" t="str">
        <f t="shared" si="137"/>
        <v>games</v>
      </c>
      <c r="R998" t="str">
        <f t="shared" si="138"/>
        <v>mobile games</v>
      </c>
      <c r="S998" s="10">
        <f t="shared" si="139"/>
        <v>42565.077476851846</v>
      </c>
      <c r="T998" s="10">
        <f t="shared" si="140"/>
        <v>42535.077476851846</v>
      </c>
      <c r="U998">
        <f t="shared" si="141"/>
        <v>2016</v>
      </c>
      <c r="V998" s="11">
        <f t="shared" si="142"/>
        <v>42565.077476851846</v>
      </c>
      <c r="W998" s="15">
        <f t="shared" si="143"/>
        <v>30</v>
      </c>
    </row>
    <row r="999" spans="1:23" ht="57.6" x14ac:dyDescent="0.3">
      <c r="A999">
        <v>1127</v>
      </c>
      <c r="B999" s="3" t="s">
        <v>1128</v>
      </c>
      <c r="C999" s="3" t="s">
        <v>5237</v>
      </c>
      <c r="D999">
        <v>35000</v>
      </c>
      <c r="E999">
        <v>585</v>
      </c>
      <c r="F999" t="s">
        <v>8221</v>
      </c>
      <c r="G999" t="s">
        <v>8224</v>
      </c>
      <c r="H999" t="s">
        <v>8246</v>
      </c>
      <c r="I999">
        <v>1416000600</v>
      </c>
      <c r="J999">
        <v>1413318600</v>
      </c>
      <c r="K999" t="b">
        <v>0</v>
      </c>
      <c r="L999">
        <v>23</v>
      </c>
      <c r="M999" t="b">
        <v>0</v>
      </c>
      <c r="N999" t="s">
        <v>8283</v>
      </c>
      <c r="O999" s="5">
        <f t="shared" si="135"/>
        <v>59.82905982905983</v>
      </c>
      <c r="P999" s="7">
        <f t="shared" si="136"/>
        <v>25.434782608695652</v>
      </c>
      <c r="Q999" t="str">
        <f t="shared" si="137"/>
        <v>games</v>
      </c>
      <c r="R999" t="str">
        <f t="shared" si="138"/>
        <v>mobile games</v>
      </c>
      <c r="S999" s="10">
        <f t="shared" si="139"/>
        <v>41957.645833333328</v>
      </c>
      <c r="T999" s="10">
        <f t="shared" si="140"/>
        <v>41926.604166666664</v>
      </c>
      <c r="U999">
        <f t="shared" si="141"/>
        <v>2014</v>
      </c>
      <c r="V999" s="11">
        <f t="shared" si="142"/>
        <v>41957.645833333328</v>
      </c>
      <c r="W999" s="15">
        <f t="shared" si="143"/>
        <v>31.041666666664241</v>
      </c>
    </row>
    <row r="1000" spans="1:23" x14ac:dyDescent="0.3">
      <c r="A1000">
        <v>1128</v>
      </c>
      <c r="B1000" s="3" t="s">
        <v>1129</v>
      </c>
      <c r="C1000" s="3" t="s">
        <v>5238</v>
      </c>
      <c r="D1000">
        <v>1000</v>
      </c>
      <c r="E1000">
        <v>1</v>
      </c>
      <c r="F1000" t="s">
        <v>8221</v>
      </c>
      <c r="G1000" t="s">
        <v>8225</v>
      </c>
      <c r="H1000" t="s">
        <v>8247</v>
      </c>
      <c r="I1000">
        <v>1407425717</v>
      </c>
      <c r="J1000">
        <v>1404833717</v>
      </c>
      <c r="K1000" t="b">
        <v>0</v>
      </c>
      <c r="L1000">
        <v>1</v>
      </c>
      <c r="M1000" t="b">
        <v>0</v>
      </c>
      <c r="N1000" t="s">
        <v>8283</v>
      </c>
      <c r="O1000" s="5">
        <f t="shared" si="135"/>
        <v>1000</v>
      </c>
      <c r="P1000" s="7">
        <f t="shared" si="136"/>
        <v>1</v>
      </c>
      <c r="Q1000" t="str">
        <f t="shared" si="137"/>
        <v>games</v>
      </c>
      <c r="R1000" t="str">
        <f t="shared" si="138"/>
        <v>mobile games</v>
      </c>
      <c r="S1000" s="10">
        <f t="shared" si="139"/>
        <v>41858.399502314816</v>
      </c>
      <c r="T1000" s="10">
        <f t="shared" si="140"/>
        <v>41828.399502314816</v>
      </c>
      <c r="U1000">
        <f t="shared" si="141"/>
        <v>2014</v>
      </c>
      <c r="V1000" s="11">
        <f t="shared" si="142"/>
        <v>41858.399502314816</v>
      </c>
      <c r="W1000" s="15">
        <f t="shared" si="143"/>
        <v>30</v>
      </c>
    </row>
    <row r="1001" spans="1:23" ht="43.2" x14ac:dyDescent="0.3">
      <c r="A1001">
        <v>1129</v>
      </c>
      <c r="B1001" s="3" t="s">
        <v>1130</v>
      </c>
      <c r="C1001" s="3" t="s">
        <v>5239</v>
      </c>
      <c r="D1001">
        <v>20000</v>
      </c>
      <c r="E1001">
        <v>21</v>
      </c>
      <c r="F1001" t="s">
        <v>8221</v>
      </c>
      <c r="G1001" t="s">
        <v>8224</v>
      </c>
      <c r="H1001" t="s">
        <v>8246</v>
      </c>
      <c r="I1001">
        <v>1465107693</v>
      </c>
      <c r="J1001">
        <v>1462515693</v>
      </c>
      <c r="K1001" t="b">
        <v>0</v>
      </c>
      <c r="L1001">
        <v>2</v>
      </c>
      <c r="M1001" t="b">
        <v>0</v>
      </c>
      <c r="N1001" t="s">
        <v>8283</v>
      </c>
      <c r="O1001" s="5">
        <f t="shared" si="135"/>
        <v>952.38095238095241</v>
      </c>
      <c r="P1001" s="7">
        <f t="shared" si="136"/>
        <v>10.5</v>
      </c>
      <c r="Q1001" t="str">
        <f t="shared" si="137"/>
        <v>games</v>
      </c>
      <c r="R1001" t="str">
        <f t="shared" si="138"/>
        <v>mobile games</v>
      </c>
      <c r="S1001" s="10">
        <f t="shared" si="139"/>
        <v>42526.014965277776</v>
      </c>
      <c r="T1001" s="10">
        <f t="shared" si="140"/>
        <v>42496.014965277776</v>
      </c>
      <c r="U1001">
        <f t="shared" si="141"/>
        <v>2016</v>
      </c>
      <c r="V1001" s="11">
        <f t="shared" si="142"/>
        <v>42526.014965277776</v>
      </c>
      <c r="W1001" s="15">
        <f t="shared" si="143"/>
        <v>30</v>
      </c>
    </row>
    <row r="1002" spans="1:23" ht="43.2" x14ac:dyDescent="0.3">
      <c r="A1002">
        <v>1130</v>
      </c>
      <c r="B1002" s="3" t="s">
        <v>1131</v>
      </c>
      <c r="C1002" s="3" t="s">
        <v>5240</v>
      </c>
      <c r="D1002">
        <v>5000</v>
      </c>
      <c r="E1002">
        <v>11</v>
      </c>
      <c r="F1002" t="s">
        <v>8221</v>
      </c>
      <c r="G1002" t="s">
        <v>8224</v>
      </c>
      <c r="H1002" t="s">
        <v>8246</v>
      </c>
      <c r="I1002">
        <v>1416963300</v>
      </c>
      <c r="J1002">
        <v>1411775700</v>
      </c>
      <c r="K1002" t="b">
        <v>0</v>
      </c>
      <c r="L1002">
        <v>3</v>
      </c>
      <c r="M1002" t="b">
        <v>0</v>
      </c>
      <c r="N1002" t="s">
        <v>8283</v>
      </c>
      <c r="O1002" s="5">
        <f t="shared" si="135"/>
        <v>454.54545454545456</v>
      </c>
      <c r="P1002" s="7">
        <f t="shared" si="136"/>
        <v>3.6666666666666665</v>
      </c>
      <c r="Q1002" t="str">
        <f t="shared" si="137"/>
        <v>games</v>
      </c>
      <c r="R1002" t="str">
        <f t="shared" si="138"/>
        <v>mobile games</v>
      </c>
      <c r="S1002" s="10">
        <f t="shared" si="139"/>
        <v>41968.788194444445</v>
      </c>
      <c r="T1002" s="10">
        <f t="shared" si="140"/>
        <v>41908.746527777781</v>
      </c>
      <c r="U1002">
        <f t="shared" si="141"/>
        <v>2014</v>
      </c>
      <c r="V1002" s="11">
        <f t="shared" si="142"/>
        <v>41968.788194444445</v>
      </c>
      <c r="W1002" s="15">
        <f t="shared" si="143"/>
        <v>60.041666666664241</v>
      </c>
    </row>
    <row r="1003" spans="1:23" ht="43.2" x14ac:dyDescent="0.3">
      <c r="A1003">
        <v>1131</v>
      </c>
      <c r="B1003" s="3" t="s">
        <v>1132</v>
      </c>
      <c r="C1003" s="3" t="s">
        <v>5241</v>
      </c>
      <c r="D1003">
        <v>40000</v>
      </c>
      <c r="E1003">
        <v>0</v>
      </c>
      <c r="F1003" t="s">
        <v>8221</v>
      </c>
      <c r="G1003" t="s">
        <v>8226</v>
      </c>
      <c r="H1003" t="s">
        <v>8248</v>
      </c>
      <c r="I1003">
        <v>1450993668</v>
      </c>
      <c r="J1003">
        <v>1448401668</v>
      </c>
      <c r="K1003" t="b">
        <v>0</v>
      </c>
      <c r="L1003">
        <v>0</v>
      </c>
      <c r="M1003" t="b">
        <v>0</v>
      </c>
      <c r="N1003" t="s">
        <v>8283</v>
      </c>
      <c r="O1003" s="5" t="e">
        <f t="shared" si="135"/>
        <v>#DIV/0!</v>
      </c>
      <c r="P1003" s="7" t="e">
        <f t="shared" si="136"/>
        <v>#DIV/0!</v>
      </c>
      <c r="Q1003" t="str">
        <f t="shared" si="137"/>
        <v>games</v>
      </c>
      <c r="R1003" t="str">
        <f t="shared" si="138"/>
        <v>mobile games</v>
      </c>
      <c r="S1003" s="10">
        <f t="shared" si="139"/>
        <v>42362.658194444448</v>
      </c>
      <c r="T1003" s="10">
        <f t="shared" si="140"/>
        <v>42332.658194444448</v>
      </c>
      <c r="U1003">
        <f t="shared" si="141"/>
        <v>2015</v>
      </c>
      <c r="V1003" s="11">
        <f t="shared" si="142"/>
        <v>42362.658194444448</v>
      </c>
      <c r="W1003" s="15">
        <f t="shared" si="143"/>
        <v>30</v>
      </c>
    </row>
    <row r="1004" spans="1:23" ht="43.2" x14ac:dyDescent="0.3">
      <c r="A1004">
        <v>1132</v>
      </c>
      <c r="B1004" s="3" t="s">
        <v>1133</v>
      </c>
      <c r="C1004" s="3" t="s">
        <v>5242</v>
      </c>
      <c r="D1004">
        <v>10000</v>
      </c>
      <c r="E1004">
        <v>1438</v>
      </c>
      <c r="F1004" t="s">
        <v>8221</v>
      </c>
      <c r="G1004" t="s">
        <v>8229</v>
      </c>
      <c r="H1004" t="s">
        <v>8251</v>
      </c>
      <c r="I1004">
        <v>1483238771</v>
      </c>
      <c r="J1004">
        <v>1480646771</v>
      </c>
      <c r="K1004" t="b">
        <v>0</v>
      </c>
      <c r="L1004">
        <v>13</v>
      </c>
      <c r="M1004" t="b">
        <v>0</v>
      </c>
      <c r="N1004" t="s">
        <v>8283</v>
      </c>
      <c r="O1004" s="5">
        <f t="shared" si="135"/>
        <v>6.9541029207232263</v>
      </c>
      <c r="P1004" s="7">
        <f t="shared" si="136"/>
        <v>110.61538461538461</v>
      </c>
      <c r="Q1004" t="str">
        <f t="shared" si="137"/>
        <v>games</v>
      </c>
      <c r="R1004" t="str">
        <f t="shared" si="138"/>
        <v>mobile games</v>
      </c>
      <c r="S1004" s="10">
        <f t="shared" si="139"/>
        <v>42735.865405092598</v>
      </c>
      <c r="T1004" s="10">
        <f t="shared" si="140"/>
        <v>42705.865405092598</v>
      </c>
      <c r="U1004">
        <f t="shared" si="141"/>
        <v>2016</v>
      </c>
      <c r="V1004" s="11">
        <f t="shared" si="142"/>
        <v>42735.865405092598</v>
      </c>
      <c r="W1004" s="15">
        <f t="shared" si="143"/>
        <v>30</v>
      </c>
    </row>
    <row r="1005" spans="1:23" ht="43.2" x14ac:dyDescent="0.3">
      <c r="A1005">
        <v>1133</v>
      </c>
      <c r="B1005" s="3" t="s">
        <v>1134</v>
      </c>
      <c r="C1005" s="3" t="s">
        <v>5243</v>
      </c>
      <c r="D1005">
        <v>3000</v>
      </c>
      <c r="E1005">
        <v>20</v>
      </c>
      <c r="F1005" t="s">
        <v>8221</v>
      </c>
      <c r="G1005" t="s">
        <v>8225</v>
      </c>
      <c r="H1005" t="s">
        <v>8247</v>
      </c>
      <c r="I1005">
        <v>1406799981</v>
      </c>
      <c r="J1005">
        <v>1404207981</v>
      </c>
      <c r="K1005" t="b">
        <v>0</v>
      </c>
      <c r="L1005">
        <v>1</v>
      </c>
      <c r="M1005" t="b">
        <v>0</v>
      </c>
      <c r="N1005" t="s">
        <v>8283</v>
      </c>
      <c r="O1005" s="5">
        <f t="shared" si="135"/>
        <v>150</v>
      </c>
      <c r="P1005" s="7">
        <f t="shared" si="136"/>
        <v>20</v>
      </c>
      <c r="Q1005" t="str">
        <f t="shared" si="137"/>
        <v>games</v>
      </c>
      <c r="R1005" t="str">
        <f t="shared" si="138"/>
        <v>mobile games</v>
      </c>
      <c r="S1005" s="10">
        <f t="shared" si="139"/>
        <v>41851.157187500001</v>
      </c>
      <c r="T1005" s="10">
        <f t="shared" si="140"/>
        <v>41821.157187500001</v>
      </c>
      <c r="U1005">
        <f t="shared" si="141"/>
        <v>2014</v>
      </c>
      <c r="V1005" s="11">
        <f t="shared" si="142"/>
        <v>41851.157187500001</v>
      </c>
      <c r="W1005" s="15">
        <f t="shared" si="143"/>
        <v>30</v>
      </c>
    </row>
    <row r="1006" spans="1:23" ht="43.2" x14ac:dyDescent="0.3">
      <c r="A1006">
        <v>1134</v>
      </c>
      <c r="B1006" s="3" t="s">
        <v>1135</v>
      </c>
      <c r="C1006" s="3" t="s">
        <v>5244</v>
      </c>
      <c r="D1006">
        <v>25000</v>
      </c>
      <c r="E1006">
        <v>1</v>
      </c>
      <c r="F1006" t="s">
        <v>8221</v>
      </c>
      <c r="G1006" t="s">
        <v>8226</v>
      </c>
      <c r="H1006" t="s">
        <v>8248</v>
      </c>
      <c r="I1006">
        <v>1417235580</v>
      </c>
      <c r="J1006">
        <v>1416034228</v>
      </c>
      <c r="K1006" t="b">
        <v>0</v>
      </c>
      <c r="L1006">
        <v>1</v>
      </c>
      <c r="M1006" t="b">
        <v>0</v>
      </c>
      <c r="N1006" t="s">
        <v>8283</v>
      </c>
      <c r="O1006" s="5">
        <f t="shared" si="135"/>
        <v>25000</v>
      </c>
      <c r="P1006" s="7">
        <f t="shared" si="136"/>
        <v>1</v>
      </c>
      <c r="Q1006" t="str">
        <f t="shared" si="137"/>
        <v>games</v>
      </c>
      <c r="R1006" t="str">
        <f t="shared" si="138"/>
        <v>mobile games</v>
      </c>
      <c r="S1006" s="10">
        <f t="shared" si="139"/>
        <v>41971.939583333333</v>
      </c>
      <c r="T1006" s="10">
        <f t="shared" si="140"/>
        <v>41958.035046296296</v>
      </c>
      <c r="U1006">
        <f t="shared" si="141"/>
        <v>2014</v>
      </c>
      <c r="V1006" s="11">
        <f t="shared" si="142"/>
        <v>41971.939583333333</v>
      </c>
      <c r="W1006" s="15">
        <f t="shared" si="143"/>
        <v>13.904537037036789</v>
      </c>
    </row>
    <row r="1007" spans="1:23" ht="57.6" x14ac:dyDescent="0.3">
      <c r="A1007">
        <v>1135</v>
      </c>
      <c r="B1007" s="3" t="s">
        <v>1136</v>
      </c>
      <c r="C1007" s="3" t="s">
        <v>5245</v>
      </c>
      <c r="D1007">
        <v>1000</v>
      </c>
      <c r="E1007">
        <v>50</v>
      </c>
      <c r="F1007" t="s">
        <v>8221</v>
      </c>
      <c r="G1007" t="s">
        <v>8236</v>
      </c>
      <c r="H1007" t="s">
        <v>8249</v>
      </c>
      <c r="I1007">
        <v>1470527094</v>
      </c>
      <c r="J1007">
        <v>1467935094</v>
      </c>
      <c r="K1007" t="b">
        <v>0</v>
      </c>
      <c r="L1007">
        <v>1</v>
      </c>
      <c r="M1007" t="b">
        <v>0</v>
      </c>
      <c r="N1007" t="s">
        <v>8283</v>
      </c>
      <c r="O1007" s="5">
        <f t="shared" si="135"/>
        <v>20</v>
      </c>
      <c r="P1007" s="7">
        <f t="shared" si="136"/>
        <v>50</v>
      </c>
      <c r="Q1007" t="str">
        <f t="shared" si="137"/>
        <v>games</v>
      </c>
      <c r="R1007" t="str">
        <f t="shared" si="138"/>
        <v>mobile games</v>
      </c>
      <c r="S1007" s="10">
        <f t="shared" si="139"/>
        <v>42588.739513888882</v>
      </c>
      <c r="T1007" s="10">
        <f t="shared" si="140"/>
        <v>42558.739513888882</v>
      </c>
      <c r="U1007">
        <f t="shared" si="141"/>
        <v>2016</v>
      </c>
      <c r="V1007" s="11">
        <f t="shared" si="142"/>
        <v>42588.739513888882</v>
      </c>
      <c r="W1007" s="15">
        <f t="shared" si="143"/>
        <v>30</v>
      </c>
    </row>
    <row r="1008" spans="1:23" ht="43.2" x14ac:dyDescent="0.3">
      <c r="A1008">
        <v>1136</v>
      </c>
      <c r="B1008" s="3" t="s">
        <v>1137</v>
      </c>
      <c r="C1008" s="3" t="s">
        <v>5246</v>
      </c>
      <c r="D1008">
        <v>4190</v>
      </c>
      <c r="E1008">
        <v>270</v>
      </c>
      <c r="F1008" t="s">
        <v>8221</v>
      </c>
      <c r="G1008" t="s">
        <v>8230</v>
      </c>
      <c r="H1008" t="s">
        <v>8249</v>
      </c>
      <c r="I1008">
        <v>1450541229</v>
      </c>
      <c r="J1008">
        <v>1447949229</v>
      </c>
      <c r="K1008" t="b">
        <v>0</v>
      </c>
      <c r="L1008">
        <v>6</v>
      </c>
      <c r="M1008" t="b">
        <v>0</v>
      </c>
      <c r="N1008" t="s">
        <v>8283</v>
      </c>
      <c r="O1008" s="5">
        <f t="shared" si="135"/>
        <v>15.518518518518519</v>
      </c>
      <c r="P1008" s="7">
        <f t="shared" si="136"/>
        <v>45</v>
      </c>
      <c r="Q1008" t="str">
        <f t="shared" si="137"/>
        <v>games</v>
      </c>
      <c r="R1008" t="str">
        <f t="shared" si="138"/>
        <v>mobile games</v>
      </c>
      <c r="S1008" s="10">
        <f t="shared" si="139"/>
        <v>42357.421631944439</v>
      </c>
      <c r="T1008" s="10">
        <f t="shared" si="140"/>
        <v>42327.421631944439</v>
      </c>
      <c r="U1008">
        <f t="shared" si="141"/>
        <v>2015</v>
      </c>
      <c r="V1008" s="11">
        <f t="shared" si="142"/>
        <v>42357.421631944439</v>
      </c>
      <c r="W1008" s="15">
        <f t="shared" si="143"/>
        <v>30</v>
      </c>
    </row>
    <row r="1009" spans="1:23" ht="43.2" x14ac:dyDescent="0.3">
      <c r="A1009">
        <v>1137</v>
      </c>
      <c r="B1009" s="3" t="s">
        <v>1138</v>
      </c>
      <c r="C1009" s="3" t="s">
        <v>5247</v>
      </c>
      <c r="D1009">
        <v>25000</v>
      </c>
      <c r="E1009">
        <v>9875</v>
      </c>
      <c r="F1009" t="s">
        <v>8221</v>
      </c>
      <c r="G1009" t="s">
        <v>8224</v>
      </c>
      <c r="H1009" t="s">
        <v>8246</v>
      </c>
      <c r="I1009">
        <v>1461440421</v>
      </c>
      <c r="J1009">
        <v>1458848421</v>
      </c>
      <c r="K1009" t="b">
        <v>0</v>
      </c>
      <c r="L1009">
        <v>39</v>
      </c>
      <c r="M1009" t="b">
        <v>0</v>
      </c>
      <c r="N1009" t="s">
        <v>8283</v>
      </c>
      <c r="O1009" s="5">
        <f t="shared" si="135"/>
        <v>2.5316455696202533</v>
      </c>
      <c r="P1009" s="7">
        <f t="shared" si="136"/>
        <v>253.2051282051282</v>
      </c>
      <c r="Q1009" t="str">
        <f t="shared" si="137"/>
        <v>games</v>
      </c>
      <c r="R1009" t="str">
        <f t="shared" si="138"/>
        <v>mobile games</v>
      </c>
      <c r="S1009" s="10">
        <f t="shared" si="139"/>
        <v>42483.569687499999</v>
      </c>
      <c r="T1009" s="10">
        <f t="shared" si="140"/>
        <v>42453.569687499999</v>
      </c>
      <c r="U1009">
        <f t="shared" si="141"/>
        <v>2016</v>
      </c>
      <c r="V1009" s="11">
        <f t="shared" si="142"/>
        <v>42483.569687499999</v>
      </c>
      <c r="W1009" s="15">
        <f t="shared" si="143"/>
        <v>30</v>
      </c>
    </row>
    <row r="1010" spans="1:23" ht="43.2" x14ac:dyDescent="0.3">
      <c r="A1010">
        <v>1138</v>
      </c>
      <c r="B1010" s="3" t="s">
        <v>1139</v>
      </c>
      <c r="C1010" s="3" t="s">
        <v>5248</v>
      </c>
      <c r="D1010">
        <v>35000</v>
      </c>
      <c r="E1010">
        <v>125</v>
      </c>
      <c r="F1010" t="s">
        <v>8221</v>
      </c>
      <c r="G1010" t="s">
        <v>8224</v>
      </c>
      <c r="H1010" t="s">
        <v>8246</v>
      </c>
      <c r="I1010">
        <v>1485035131</v>
      </c>
      <c r="J1010">
        <v>1483307131</v>
      </c>
      <c r="K1010" t="b">
        <v>0</v>
      </c>
      <c r="L1010">
        <v>4</v>
      </c>
      <c r="M1010" t="b">
        <v>0</v>
      </c>
      <c r="N1010" t="s">
        <v>8283</v>
      </c>
      <c r="O1010" s="5">
        <f t="shared" si="135"/>
        <v>280</v>
      </c>
      <c r="P1010" s="7">
        <f t="shared" si="136"/>
        <v>31.25</v>
      </c>
      <c r="Q1010" t="str">
        <f t="shared" si="137"/>
        <v>games</v>
      </c>
      <c r="R1010" t="str">
        <f t="shared" si="138"/>
        <v>mobile games</v>
      </c>
      <c r="S1010" s="10">
        <f t="shared" si="139"/>
        <v>42756.6566087963</v>
      </c>
      <c r="T1010" s="10">
        <f t="shared" si="140"/>
        <v>42736.6566087963</v>
      </c>
      <c r="U1010">
        <f t="shared" si="141"/>
        <v>2017</v>
      </c>
      <c r="V1010" s="11">
        <f t="shared" si="142"/>
        <v>42756.6566087963</v>
      </c>
      <c r="W1010" s="15">
        <f t="shared" si="143"/>
        <v>20</v>
      </c>
    </row>
    <row r="1011" spans="1:23" ht="43.2" x14ac:dyDescent="0.3">
      <c r="A1011">
        <v>1139</v>
      </c>
      <c r="B1011" s="3" t="s">
        <v>1140</v>
      </c>
      <c r="C1011" s="3" t="s">
        <v>5249</v>
      </c>
      <c r="D1011">
        <v>8000</v>
      </c>
      <c r="E1011">
        <v>5</v>
      </c>
      <c r="F1011" t="s">
        <v>8221</v>
      </c>
      <c r="G1011" t="s">
        <v>8224</v>
      </c>
      <c r="H1011" t="s">
        <v>8246</v>
      </c>
      <c r="I1011">
        <v>1420100426</v>
      </c>
      <c r="J1011">
        <v>1417508426</v>
      </c>
      <c r="K1011" t="b">
        <v>0</v>
      </c>
      <c r="L1011">
        <v>1</v>
      </c>
      <c r="M1011" t="b">
        <v>0</v>
      </c>
      <c r="N1011" t="s">
        <v>8283</v>
      </c>
      <c r="O1011" s="5">
        <f t="shared" si="135"/>
        <v>1600</v>
      </c>
      <c r="P1011" s="7">
        <f t="shared" si="136"/>
        <v>5</v>
      </c>
      <c r="Q1011" t="str">
        <f t="shared" si="137"/>
        <v>games</v>
      </c>
      <c r="R1011" t="str">
        <f t="shared" si="138"/>
        <v>mobile games</v>
      </c>
      <c r="S1011" s="10">
        <f t="shared" si="139"/>
        <v>42005.097523148142</v>
      </c>
      <c r="T1011" s="10">
        <f t="shared" si="140"/>
        <v>41975.097523148142</v>
      </c>
      <c r="U1011">
        <f t="shared" si="141"/>
        <v>2015</v>
      </c>
      <c r="V1011" s="11">
        <f t="shared" si="142"/>
        <v>42005.097523148142</v>
      </c>
      <c r="W1011" s="15">
        <f t="shared" si="143"/>
        <v>30</v>
      </c>
    </row>
    <row r="1012" spans="1:23" ht="43.2" x14ac:dyDescent="0.3">
      <c r="A1012">
        <v>1140</v>
      </c>
      <c r="B1012" s="3" t="s">
        <v>1141</v>
      </c>
      <c r="C1012" s="3" t="s">
        <v>5250</v>
      </c>
      <c r="D1012">
        <v>5000</v>
      </c>
      <c r="E1012">
        <v>0</v>
      </c>
      <c r="F1012" t="s">
        <v>8221</v>
      </c>
      <c r="G1012" t="s">
        <v>8225</v>
      </c>
      <c r="H1012" t="s">
        <v>8247</v>
      </c>
      <c r="I1012">
        <v>1438859121</v>
      </c>
      <c r="J1012">
        <v>1436267121</v>
      </c>
      <c r="K1012" t="b">
        <v>0</v>
      </c>
      <c r="L1012">
        <v>0</v>
      </c>
      <c r="M1012" t="b">
        <v>0</v>
      </c>
      <c r="N1012" t="s">
        <v>8283</v>
      </c>
      <c r="O1012" s="5" t="e">
        <f t="shared" si="135"/>
        <v>#DIV/0!</v>
      </c>
      <c r="P1012" s="7" t="e">
        <f t="shared" si="136"/>
        <v>#DIV/0!</v>
      </c>
      <c r="Q1012" t="str">
        <f t="shared" si="137"/>
        <v>games</v>
      </c>
      <c r="R1012" t="str">
        <f t="shared" si="138"/>
        <v>mobile games</v>
      </c>
      <c r="S1012" s="10">
        <f t="shared" si="139"/>
        <v>42222.212048611109</v>
      </c>
      <c r="T1012" s="10">
        <f t="shared" si="140"/>
        <v>42192.212048611109</v>
      </c>
      <c r="U1012">
        <f t="shared" si="141"/>
        <v>2015</v>
      </c>
      <c r="V1012" s="11">
        <f t="shared" si="142"/>
        <v>42222.212048611109</v>
      </c>
      <c r="W1012" s="15">
        <f t="shared" si="143"/>
        <v>30</v>
      </c>
    </row>
    <row r="1013" spans="1:23" x14ac:dyDescent="0.3">
      <c r="A1013">
        <v>1141</v>
      </c>
      <c r="B1013" s="3" t="s">
        <v>1142</v>
      </c>
      <c r="C1013" s="3" t="s">
        <v>5251</v>
      </c>
      <c r="D1013">
        <v>500</v>
      </c>
      <c r="E1013">
        <v>0</v>
      </c>
      <c r="F1013" t="s">
        <v>8221</v>
      </c>
      <c r="G1013" t="s">
        <v>8236</v>
      </c>
      <c r="H1013" t="s">
        <v>8249</v>
      </c>
      <c r="I1013">
        <v>1436460450</v>
      </c>
      <c r="J1013">
        <v>1433868450</v>
      </c>
      <c r="K1013" t="b">
        <v>0</v>
      </c>
      <c r="L1013">
        <v>0</v>
      </c>
      <c r="M1013" t="b">
        <v>0</v>
      </c>
      <c r="N1013" t="s">
        <v>8283</v>
      </c>
      <c r="O1013" s="5" t="e">
        <f t="shared" si="135"/>
        <v>#DIV/0!</v>
      </c>
      <c r="P1013" s="7" t="e">
        <f t="shared" si="136"/>
        <v>#DIV/0!</v>
      </c>
      <c r="Q1013" t="str">
        <f t="shared" si="137"/>
        <v>games</v>
      </c>
      <c r="R1013" t="str">
        <f t="shared" si="138"/>
        <v>mobile games</v>
      </c>
      <c r="S1013" s="10">
        <f t="shared" si="139"/>
        <v>42194.449652777781</v>
      </c>
      <c r="T1013" s="10">
        <f t="shared" si="140"/>
        <v>42164.449652777781</v>
      </c>
      <c r="U1013">
        <f t="shared" si="141"/>
        <v>2015</v>
      </c>
      <c r="V1013" s="11">
        <f t="shared" si="142"/>
        <v>42194.449652777781</v>
      </c>
      <c r="W1013" s="15">
        <f t="shared" si="143"/>
        <v>30</v>
      </c>
    </row>
    <row r="1014" spans="1:23" ht="43.2" x14ac:dyDescent="0.3">
      <c r="A1014">
        <v>1142</v>
      </c>
      <c r="B1014" s="3" t="s">
        <v>1143</v>
      </c>
      <c r="C1014" s="3" t="s">
        <v>5252</v>
      </c>
      <c r="D1014">
        <v>4000</v>
      </c>
      <c r="E1014">
        <v>0</v>
      </c>
      <c r="F1014" t="s">
        <v>8221</v>
      </c>
      <c r="G1014" t="s">
        <v>8224</v>
      </c>
      <c r="H1014" t="s">
        <v>8246</v>
      </c>
      <c r="I1014">
        <v>1424131727</v>
      </c>
      <c r="J1014">
        <v>1421539727</v>
      </c>
      <c r="K1014" t="b">
        <v>0</v>
      </c>
      <c r="L1014">
        <v>0</v>
      </c>
      <c r="M1014" t="b">
        <v>0</v>
      </c>
      <c r="N1014" t="s">
        <v>8283</v>
      </c>
      <c r="O1014" s="5" t="e">
        <f t="shared" si="135"/>
        <v>#DIV/0!</v>
      </c>
      <c r="P1014" s="7" t="e">
        <f t="shared" si="136"/>
        <v>#DIV/0!</v>
      </c>
      <c r="Q1014" t="str">
        <f t="shared" si="137"/>
        <v>games</v>
      </c>
      <c r="R1014" t="str">
        <f t="shared" si="138"/>
        <v>mobile games</v>
      </c>
      <c r="S1014" s="10">
        <f t="shared" si="139"/>
        <v>42051.756099537044</v>
      </c>
      <c r="T1014" s="10">
        <f t="shared" si="140"/>
        <v>42021.756099537044</v>
      </c>
      <c r="U1014">
        <f t="shared" si="141"/>
        <v>2015</v>
      </c>
      <c r="V1014" s="11">
        <f t="shared" si="142"/>
        <v>42051.756099537044</v>
      </c>
      <c r="W1014" s="15">
        <f t="shared" si="143"/>
        <v>30</v>
      </c>
    </row>
    <row r="1015" spans="1:23" ht="43.2" x14ac:dyDescent="0.3">
      <c r="A1015">
        <v>1143</v>
      </c>
      <c r="B1015" s="3" t="s">
        <v>1144</v>
      </c>
      <c r="C1015" s="3" t="s">
        <v>5253</v>
      </c>
      <c r="D1015">
        <v>45000</v>
      </c>
      <c r="E1015">
        <v>186</v>
      </c>
      <c r="F1015" t="s">
        <v>8221</v>
      </c>
      <c r="G1015" t="s">
        <v>8224</v>
      </c>
      <c r="H1015" t="s">
        <v>8246</v>
      </c>
      <c r="I1015">
        <v>1450327126</v>
      </c>
      <c r="J1015">
        <v>1447735126</v>
      </c>
      <c r="K1015" t="b">
        <v>0</v>
      </c>
      <c r="L1015">
        <v>8</v>
      </c>
      <c r="M1015" t="b">
        <v>0</v>
      </c>
      <c r="N1015" t="s">
        <v>8283</v>
      </c>
      <c r="O1015" s="5">
        <f t="shared" si="135"/>
        <v>241.93548387096774</v>
      </c>
      <c r="P1015" s="7">
        <f t="shared" si="136"/>
        <v>23.25</v>
      </c>
      <c r="Q1015" t="str">
        <f t="shared" si="137"/>
        <v>games</v>
      </c>
      <c r="R1015" t="str">
        <f t="shared" si="138"/>
        <v>mobile games</v>
      </c>
      <c r="S1015" s="10">
        <f t="shared" si="139"/>
        <v>42354.94358796296</v>
      </c>
      <c r="T1015" s="10">
        <f t="shared" si="140"/>
        <v>42324.94358796296</v>
      </c>
      <c r="U1015">
        <f t="shared" si="141"/>
        <v>2015</v>
      </c>
      <c r="V1015" s="11">
        <f t="shared" si="142"/>
        <v>42354.94358796296</v>
      </c>
      <c r="W1015" s="15">
        <f t="shared" si="143"/>
        <v>30</v>
      </c>
    </row>
    <row r="1016" spans="1:23" ht="43.2" x14ac:dyDescent="0.3">
      <c r="A1016">
        <v>1144</v>
      </c>
      <c r="B1016" s="3" t="s">
        <v>1145</v>
      </c>
      <c r="C1016" s="3" t="s">
        <v>5254</v>
      </c>
      <c r="D1016">
        <v>9300</v>
      </c>
      <c r="E1016">
        <v>0</v>
      </c>
      <c r="F1016" t="s">
        <v>8221</v>
      </c>
      <c r="G1016" t="s">
        <v>8224</v>
      </c>
      <c r="H1016" t="s">
        <v>8246</v>
      </c>
      <c r="I1016">
        <v>1430281320</v>
      </c>
      <c r="J1016">
        <v>1427689320</v>
      </c>
      <c r="K1016" t="b">
        <v>0</v>
      </c>
      <c r="L1016">
        <v>0</v>
      </c>
      <c r="M1016" t="b">
        <v>0</v>
      </c>
      <c r="N1016" t="s">
        <v>8284</v>
      </c>
      <c r="O1016" s="5" t="e">
        <f t="shared" si="135"/>
        <v>#DIV/0!</v>
      </c>
      <c r="P1016" s="7" t="e">
        <f t="shared" si="136"/>
        <v>#DIV/0!</v>
      </c>
      <c r="Q1016" t="str">
        <f t="shared" si="137"/>
        <v>food</v>
      </c>
      <c r="R1016" t="str">
        <f t="shared" si="138"/>
        <v>food trucks</v>
      </c>
      <c r="S1016" s="10">
        <f t="shared" si="139"/>
        <v>42122.931944444441</v>
      </c>
      <c r="T1016" s="10">
        <f t="shared" si="140"/>
        <v>42092.931944444441</v>
      </c>
      <c r="U1016">
        <f t="shared" si="141"/>
        <v>2015</v>
      </c>
      <c r="V1016" s="11">
        <f t="shared" si="142"/>
        <v>42122.931944444441</v>
      </c>
      <c r="W1016" s="15">
        <f t="shared" si="143"/>
        <v>30</v>
      </c>
    </row>
    <row r="1017" spans="1:23" ht="43.2" x14ac:dyDescent="0.3">
      <c r="A1017">
        <v>1145</v>
      </c>
      <c r="B1017" s="3" t="s">
        <v>1146</v>
      </c>
      <c r="C1017" s="3" t="s">
        <v>5255</v>
      </c>
      <c r="D1017">
        <v>80000</v>
      </c>
      <c r="E1017">
        <v>100</v>
      </c>
      <c r="F1017" t="s">
        <v>8221</v>
      </c>
      <c r="G1017" t="s">
        <v>8224</v>
      </c>
      <c r="H1017" t="s">
        <v>8246</v>
      </c>
      <c r="I1017">
        <v>1412272592</v>
      </c>
      <c r="J1017">
        <v>1407088592</v>
      </c>
      <c r="K1017" t="b">
        <v>0</v>
      </c>
      <c r="L1017">
        <v>1</v>
      </c>
      <c r="M1017" t="b">
        <v>0</v>
      </c>
      <c r="N1017" t="s">
        <v>8284</v>
      </c>
      <c r="O1017" s="5">
        <f t="shared" si="135"/>
        <v>800</v>
      </c>
      <c r="P1017" s="7">
        <f t="shared" si="136"/>
        <v>100</v>
      </c>
      <c r="Q1017" t="str">
        <f t="shared" si="137"/>
        <v>food</v>
      </c>
      <c r="R1017" t="str">
        <f t="shared" si="138"/>
        <v>food trucks</v>
      </c>
      <c r="S1017" s="10">
        <f t="shared" si="139"/>
        <v>41914.497592592597</v>
      </c>
      <c r="T1017" s="10">
        <f t="shared" si="140"/>
        <v>41854.497592592597</v>
      </c>
      <c r="U1017">
        <f t="shared" si="141"/>
        <v>2014</v>
      </c>
      <c r="V1017" s="11">
        <f t="shared" si="142"/>
        <v>41914.497592592597</v>
      </c>
      <c r="W1017" s="15">
        <f t="shared" si="143"/>
        <v>60</v>
      </c>
    </row>
    <row r="1018" spans="1:23" ht="43.2" x14ac:dyDescent="0.3">
      <c r="A1018">
        <v>1146</v>
      </c>
      <c r="B1018" s="3" t="s">
        <v>1147</v>
      </c>
      <c r="C1018" s="3" t="s">
        <v>5256</v>
      </c>
      <c r="D1018">
        <v>6000</v>
      </c>
      <c r="E1018">
        <v>530</v>
      </c>
      <c r="F1018" t="s">
        <v>8221</v>
      </c>
      <c r="G1018" t="s">
        <v>8224</v>
      </c>
      <c r="H1018" t="s">
        <v>8246</v>
      </c>
      <c r="I1018">
        <v>1399071173</v>
      </c>
      <c r="J1018">
        <v>1395787973</v>
      </c>
      <c r="K1018" t="b">
        <v>0</v>
      </c>
      <c r="L1018">
        <v>12</v>
      </c>
      <c r="M1018" t="b">
        <v>0</v>
      </c>
      <c r="N1018" t="s">
        <v>8284</v>
      </c>
      <c r="O1018" s="5">
        <f t="shared" si="135"/>
        <v>11.320754716981131</v>
      </c>
      <c r="P1018" s="7">
        <f t="shared" si="136"/>
        <v>44.166666666666664</v>
      </c>
      <c r="Q1018" t="str">
        <f t="shared" si="137"/>
        <v>food</v>
      </c>
      <c r="R1018" t="str">
        <f t="shared" si="138"/>
        <v>food trucks</v>
      </c>
      <c r="S1018" s="10">
        <f t="shared" si="139"/>
        <v>41761.7033912037</v>
      </c>
      <c r="T1018" s="10">
        <f t="shared" si="140"/>
        <v>41723.7033912037</v>
      </c>
      <c r="U1018">
        <f t="shared" si="141"/>
        <v>2014</v>
      </c>
      <c r="V1018" s="11">
        <f t="shared" si="142"/>
        <v>41761.7033912037</v>
      </c>
      <c r="W1018" s="15">
        <f t="shared" si="143"/>
        <v>38</v>
      </c>
    </row>
    <row r="1019" spans="1:23" ht="43.2" x14ac:dyDescent="0.3">
      <c r="A1019">
        <v>1147</v>
      </c>
      <c r="B1019" s="3" t="s">
        <v>1148</v>
      </c>
      <c r="C1019" s="3" t="s">
        <v>5257</v>
      </c>
      <c r="D1019">
        <v>25000</v>
      </c>
      <c r="E1019">
        <v>0</v>
      </c>
      <c r="F1019" t="s">
        <v>8221</v>
      </c>
      <c r="G1019" t="s">
        <v>8229</v>
      </c>
      <c r="H1019" t="s">
        <v>8251</v>
      </c>
      <c r="I1019">
        <v>1413760783</v>
      </c>
      <c r="J1019">
        <v>1408576783</v>
      </c>
      <c r="K1019" t="b">
        <v>0</v>
      </c>
      <c r="L1019">
        <v>0</v>
      </c>
      <c r="M1019" t="b">
        <v>0</v>
      </c>
      <c r="N1019" t="s">
        <v>8284</v>
      </c>
      <c r="O1019" s="5" t="e">
        <f t="shared" si="135"/>
        <v>#DIV/0!</v>
      </c>
      <c r="P1019" s="7" t="e">
        <f t="shared" si="136"/>
        <v>#DIV/0!</v>
      </c>
      <c r="Q1019" t="str">
        <f t="shared" si="137"/>
        <v>food</v>
      </c>
      <c r="R1019" t="str">
        <f t="shared" si="138"/>
        <v>food trucks</v>
      </c>
      <c r="S1019" s="10">
        <f t="shared" si="139"/>
        <v>41931.722025462965</v>
      </c>
      <c r="T1019" s="10">
        <f t="shared" si="140"/>
        <v>41871.722025462965</v>
      </c>
      <c r="U1019">
        <f t="shared" si="141"/>
        <v>2014</v>
      </c>
      <c r="V1019" s="11">
        <f t="shared" si="142"/>
        <v>41931.722025462965</v>
      </c>
      <c r="W1019" s="15">
        <f t="shared" si="143"/>
        <v>60</v>
      </c>
    </row>
    <row r="1020" spans="1:23" ht="28.8" x14ac:dyDescent="0.3">
      <c r="A1020">
        <v>1148</v>
      </c>
      <c r="B1020" s="3" t="s">
        <v>1149</v>
      </c>
      <c r="C1020" s="3" t="s">
        <v>5258</v>
      </c>
      <c r="D1020">
        <v>15000</v>
      </c>
      <c r="E1020">
        <v>73</v>
      </c>
      <c r="F1020" t="s">
        <v>8221</v>
      </c>
      <c r="G1020" t="s">
        <v>8224</v>
      </c>
      <c r="H1020" t="s">
        <v>8246</v>
      </c>
      <c r="I1020">
        <v>1480568781</v>
      </c>
      <c r="J1020">
        <v>1477973181</v>
      </c>
      <c r="K1020" t="b">
        <v>0</v>
      </c>
      <c r="L1020">
        <v>3</v>
      </c>
      <c r="M1020" t="b">
        <v>0</v>
      </c>
      <c r="N1020" t="s">
        <v>8284</v>
      </c>
      <c r="O1020" s="5">
        <f t="shared" si="135"/>
        <v>205.47945205479451</v>
      </c>
      <c r="P1020" s="7">
        <f t="shared" si="136"/>
        <v>24.333333333333332</v>
      </c>
      <c r="Q1020" t="str">
        <f t="shared" si="137"/>
        <v>food</v>
      </c>
      <c r="R1020" t="str">
        <f t="shared" si="138"/>
        <v>food trucks</v>
      </c>
      <c r="S1020" s="10">
        <f t="shared" si="139"/>
        <v>42704.962743055556</v>
      </c>
      <c r="T1020" s="10">
        <f t="shared" si="140"/>
        <v>42674.921076388884</v>
      </c>
      <c r="U1020">
        <f t="shared" si="141"/>
        <v>2016</v>
      </c>
      <c r="V1020" s="11">
        <f t="shared" si="142"/>
        <v>42704.962743055556</v>
      </c>
      <c r="W1020" s="15">
        <f t="shared" si="143"/>
        <v>30.041666666671517</v>
      </c>
    </row>
    <row r="1021" spans="1:23" ht="28.8" x14ac:dyDescent="0.3">
      <c r="A1021">
        <v>1149</v>
      </c>
      <c r="B1021" s="3" t="s">
        <v>1150</v>
      </c>
      <c r="C1021" s="3" t="s">
        <v>5259</v>
      </c>
      <c r="D1021">
        <v>50000</v>
      </c>
      <c r="E1021">
        <v>75</v>
      </c>
      <c r="F1021" t="s">
        <v>8221</v>
      </c>
      <c r="G1021" t="s">
        <v>8224</v>
      </c>
      <c r="H1021" t="s">
        <v>8246</v>
      </c>
      <c r="I1021">
        <v>1466096566</v>
      </c>
      <c r="J1021">
        <v>1463504566</v>
      </c>
      <c r="K1021" t="b">
        <v>0</v>
      </c>
      <c r="L1021">
        <v>2</v>
      </c>
      <c r="M1021" t="b">
        <v>0</v>
      </c>
      <c r="N1021" t="s">
        <v>8284</v>
      </c>
      <c r="O1021" s="5">
        <f t="shared" si="135"/>
        <v>666.66666666666663</v>
      </c>
      <c r="P1021" s="7">
        <f t="shared" si="136"/>
        <v>37.5</v>
      </c>
      <c r="Q1021" t="str">
        <f t="shared" si="137"/>
        <v>food</v>
      </c>
      <c r="R1021" t="str">
        <f t="shared" si="138"/>
        <v>food trucks</v>
      </c>
      <c r="S1021" s="10">
        <f t="shared" si="139"/>
        <v>42537.46025462963</v>
      </c>
      <c r="T1021" s="10">
        <f t="shared" si="140"/>
        <v>42507.46025462963</v>
      </c>
      <c r="U1021">
        <f t="shared" si="141"/>
        <v>2016</v>
      </c>
      <c r="V1021" s="11">
        <f t="shared" si="142"/>
        <v>42537.46025462963</v>
      </c>
      <c r="W1021" s="15">
        <f t="shared" si="143"/>
        <v>30</v>
      </c>
    </row>
    <row r="1022" spans="1:23" ht="28.8" x14ac:dyDescent="0.3">
      <c r="A1022">
        <v>1150</v>
      </c>
      <c r="B1022" s="3" t="s">
        <v>1151</v>
      </c>
      <c r="C1022" s="3" t="s">
        <v>5260</v>
      </c>
      <c r="D1022">
        <v>2500</v>
      </c>
      <c r="E1022">
        <v>252</v>
      </c>
      <c r="F1022" t="s">
        <v>8221</v>
      </c>
      <c r="G1022" t="s">
        <v>8224</v>
      </c>
      <c r="H1022" t="s">
        <v>8246</v>
      </c>
      <c r="I1022">
        <v>1452293675</v>
      </c>
      <c r="J1022">
        <v>1447109675</v>
      </c>
      <c r="K1022" t="b">
        <v>0</v>
      </c>
      <c r="L1022">
        <v>6</v>
      </c>
      <c r="M1022" t="b">
        <v>0</v>
      </c>
      <c r="N1022" t="s">
        <v>8284</v>
      </c>
      <c r="O1022" s="5">
        <f t="shared" si="135"/>
        <v>9.9206349206349209</v>
      </c>
      <c r="P1022" s="7">
        <f t="shared" si="136"/>
        <v>42</v>
      </c>
      <c r="Q1022" t="str">
        <f t="shared" si="137"/>
        <v>food</v>
      </c>
      <c r="R1022" t="str">
        <f t="shared" si="138"/>
        <v>food trucks</v>
      </c>
      <c r="S1022" s="10">
        <f t="shared" si="139"/>
        <v>42377.704571759255</v>
      </c>
      <c r="T1022" s="10">
        <f t="shared" si="140"/>
        <v>42317.704571759255</v>
      </c>
      <c r="U1022">
        <f t="shared" si="141"/>
        <v>2016</v>
      </c>
      <c r="V1022" s="11">
        <f t="shared" si="142"/>
        <v>42377.704571759255</v>
      </c>
      <c r="W1022" s="15">
        <f t="shared" si="143"/>
        <v>60</v>
      </c>
    </row>
    <row r="1023" spans="1:23" ht="57.6" x14ac:dyDescent="0.3">
      <c r="A1023">
        <v>1151</v>
      </c>
      <c r="B1023" s="3" t="s">
        <v>1152</v>
      </c>
      <c r="C1023" s="3" t="s">
        <v>5261</v>
      </c>
      <c r="D1023">
        <v>25000</v>
      </c>
      <c r="E1023">
        <v>0</v>
      </c>
      <c r="F1023" t="s">
        <v>8221</v>
      </c>
      <c r="G1023" t="s">
        <v>8224</v>
      </c>
      <c r="H1023" t="s">
        <v>8246</v>
      </c>
      <c r="I1023">
        <v>1441592863</v>
      </c>
      <c r="J1023">
        <v>1439000863</v>
      </c>
      <c r="K1023" t="b">
        <v>0</v>
      </c>
      <c r="L1023">
        <v>0</v>
      </c>
      <c r="M1023" t="b">
        <v>0</v>
      </c>
      <c r="N1023" t="s">
        <v>8284</v>
      </c>
      <c r="O1023" s="5" t="e">
        <f t="shared" si="135"/>
        <v>#DIV/0!</v>
      </c>
      <c r="P1023" s="7" t="e">
        <f t="shared" si="136"/>
        <v>#DIV/0!</v>
      </c>
      <c r="Q1023" t="str">
        <f t="shared" si="137"/>
        <v>food</v>
      </c>
      <c r="R1023" t="str">
        <f t="shared" si="138"/>
        <v>food trucks</v>
      </c>
      <c r="S1023" s="10">
        <f t="shared" si="139"/>
        <v>42253.852581018517</v>
      </c>
      <c r="T1023" s="10">
        <f t="shared" si="140"/>
        <v>42223.852581018517</v>
      </c>
      <c r="U1023">
        <f t="shared" si="141"/>
        <v>2015</v>
      </c>
      <c r="V1023" s="11">
        <f t="shared" si="142"/>
        <v>42253.852581018517</v>
      </c>
      <c r="W1023" s="15">
        <f t="shared" si="143"/>
        <v>30</v>
      </c>
    </row>
    <row r="1024" spans="1:23" x14ac:dyDescent="0.3">
      <c r="A1024">
        <v>1152</v>
      </c>
      <c r="B1024" s="3" t="s">
        <v>1153</v>
      </c>
      <c r="C1024" s="3" t="s">
        <v>5262</v>
      </c>
      <c r="D1024">
        <v>16000</v>
      </c>
      <c r="E1024">
        <v>911</v>
      </c>
      <c r="F1024" t="s">
        <v>8221</v>
      </c>
      <c r="G1024" t="s">
        <v>8224</v>
      </c>
      <c r="H1024" t="s">
        <v>8246</v>
      </c>
      <c r="I1024">
        <v>1431709312</v>
      </c>
      <c r="J1024">
        <v>1429117312</v>
      </c>
      <c r="K1024" t="b">
        <v>0</v>
      </c>
      <c r="L1024">
        <v>15</v>
      </c>
      <c r="M1024" t="b">
        <v>0</v>
      </c>
      <c r="N1024" t="s">
        <v>8284</v>
      </c>
      <c r="O1024" s="5">
        <f t="shared" si="135"/>
        <v>17.563117453347971</v>
      </c>
      <c r="P1024" s="7">
        <f t="shared" si="136"/>
        <v>60.733333333333334</v>
      </c>
      <c r="Q1024" t="str">
        <f t="shared" si="137"/>
        <v>food</v>
      </c>
      <c r="R1024" t="str">
        <f t="shared" si="138"/>
        <v>food trucks</v>
      </c>
      <c r="S1024" s="10">
        <f t="shared" si="139"/>
        <v>42139.459629629629</v>
      </c>
      <c r="T1024" s="10">
        <f t="shared" si="140"/>
        <v>42109.459629629629</v>
      </c>
      <c r="U1024">
        <f t="shared" si="141"/>
        <v>2015</v>
      </c>
      <c r="V1024" s="11">
        <f t="shared" si="142"/>
        <v>42139.459629629629</v>
      </c>
      <c r="W1024" s="15">
        <f t="shared" si="143"/>
        <v>30</v>
      </c>
    </row>
    <row r="1025" spans="1:23" ht="28.8" x14ac:dyDescent="0.3">
      <c r="A1025">
        <v>1153</v>
      </c>
      <c r="B1025" s="3" t="s">
        <v>1154</v>
      </c>
      <c r="C1025" s="3" t="s">
        <v>5263</v>
      </c>
      <c r="D1025">
        <v>8000</v>
      </c>
      <c r="E1025">
        <v>50</v>
      </c>
      <c r="F1025" t="s">
        <v>8221</v>
      </c>
      <c r="G1025" t="s">
        <v>8224</v>
      </c>
      <c r="H1025" t="s">
        <v>8246</v>
      </c>
      <c r="I1025">
        <v>1434647305</v>
      </c>
      <c r="J1025">
        <v>1432055305</v>
      </c>
      <c r="K1025" t="b">
        <v>0</v>
      </c>
      <c r="L1025">
        <v>1</v>
      </c>
      <c r="M1025" t="b">
        <v>0</v>
      </c>
      <c r="N1025" t="s">
        <v>8284</v>
      </c>
      <c r="O1025" s="5">
        <f t="shared" si="135"/>
        <v>160</v>
      </c>
      <c r="P1025" s="7">
        <f t="shared" si="136"/>
        <v>50</v>
      </c>
      <c r="Q1025" t="str">
        <f t="shared" si="137"/>
        <v>food</v>
      </c>
      <c r="R1025" t="str">
        <f t="shared" si="138"/>
        <v>food trucks</v>
      </c>
      <c r="S1025" s="10">
        <f t="shared" si="139"/>
        <v>42173.464178240742</v>
      </c>
      <c r="T1025" s="10">
        <f t="shared" si="140"/>
        <v>42143.464178240742</v>
      </c>
      <c r="U1025">
        <f t="shared" si="141"/>
        <v>2015</v>
      </c>
      <c r="V1025" s="11">
        <f t="shared" si="142"/>
        <v>42173.464178240742</v>
      </c>
      <c r="W1025" s="15">
        <f t="shared" si="143"/>
        <v>30</v>
      </c>
    </row>
    <row r="1026" spans="1:23" ht="43.2" x14ac:dyDescent="0.3">
      <c r="A1026">
        <v>1154</v>
      </c>
      <c r="B1026" s="3" t="s">
        <v>1155</v>
      </c>
      <c r="C1026" s="3" t="s">
        <v>5264</v>
      </c>
      <c r="D1026">
        <v>5000</v>
      </c>
      <c r="E1026">
        <v>325</v>
      </c>
      <c r="F1026" t="s">
        <v>8221</v>
      </c>
      <c r="G1026" t="s">
        <v>8224</v>
      </c>
      <c r="H1026" t="s">
        <v>8246</v>
      </c>
      <c r="I1026">
        <v>1441507006</v>
      </c>
      <c r="J1026">
        <v>1438915006</v>
      </c>
      <c r="K1026" t="b">
        <v>0</v>
      </c>
      <c r="L1026">
        <v>3</v>
      </c>
      <c r="M1026" t="b">
        <v>0</v>
      </c>
      <c r="N1026" t="s">
        <v>8284</v>
      </c>
      <c r="O1026" s="5">
        <f t="shared" ref="O1026:O1089" si="144">$D1026/$E1026</f>
        <v>15.384615384615385</v>
      </c>
      <c r="P1026" s="7">
        <f t="shared" ref="P1026:P1089" si="145">$E1026/$L1026</f>
        <v>108.33333333333333</v>
      </c>
      <c r="Q1026" t="str">
        <f t="shared" ref="Q1026:Q1089" si="146">LEFT($N1026,SEARCH("/",$N1026,1)-1)</f>
        <v>food</v>
      </c>
      <c r="R1026" t="str">
        <f t="shared" ref="R1026:R1089" si="147">MID($N1026,FIND("/",$N1026)+1,256)</f>
        <v>food trucks</v>
      </c>
      <c r="S1026" s="10">
        <f t="shared" ref="S1026:S1089" si="148">((($I1026/60)/60)/24)+DATE(1970,1,1)+(-6/24)</f>
        <v>42252.858865740738</v>
      </c>
      <c r="T1026" s="10">
        <f t="shared" ref="T1026:T1089" si="149">((($J1026/60)/60)/24)+DATE(1970,1,1)+(-6/24)</f>
        <v>42222.858865740738</v>
      </c>
      <c r="U1026">
        <f t="shared" ref="U1026:U1089" si="150">YEAR(S1026)</f>
        <v>2015</v>
      </c>
      <c r="V1026" s="11">
        <f t="shared" ref="V1026:V1089" si="151">S1026</f>
        <v>42252.858865740738</v>
      </c>
      <c r="W1026" s="15">
        <f t="shared" si="143"/>
        <v>30</v>
      </c>
    </row>
    <row r="1027" spans="1:23" ht="43.2" x14ac:dyDescent="0.3">
      <c r="A1027">
        <v>1155</v>
      </c>
      <c r="B1027" s="3" t="s">
        <v>1156</v>
      </c>
      <c r="C1027" s="3" t="s">
        <v>5265</v>
      </c>
      <c r="D1027">
        <v>25000</v>
      </c>
      <c r="E1027">
        <v>188</v>
      </c>
      <c r="F1027" t="s">
        <v>8221</v>
      </c>
      <c r="G1027" t="s">
        <v>8224</v>
      </c>
      <c r="H1027" t="s">
        <v>8246</v>
      </c>
      <c r="I1027">
        <v>1408040408</v>
      </c>
      <c r="J1027">
        <v>1405448408</v>
      </c>
      <c r="K1027" t="b">
        <v>0</v>
      </c>
      <c r="L1027">
        <v>8</v>
      </c>
      <c r="M1027" t="b">
        <v>0</v>
      </c>
      <c r="N1027" t="s">
        <v>8284</v>
      </c>
      <c r="O1027" s="5">
        <f t="shared" si="144"/>
        <v>132.97872340425531</v>
      </c>
      <c r="P1027" s="7">
        <f t="shared" si="145"/>
        <v>23.5</v>
      </c>
      <c r="Q1027" t="str">
        <f t="shared" si="146"/>
        <v>food</v>
      </c>
      <c r="R1027" t="str">
        <f t="shared" si="147"/>
        <v>food trucks</v>
      </c>
      <c r="S1027" s="10">
        <f t="shared" si="148"/>
        <v>41865.513981481483</v>
      </c>
      <c r="T1027" s="10">
        <f t="shared" si="149"/>
        <v>41835.513981481483</v>
      </c>
      <c r="U1027">
        <f t="shared" si="150"/>
        <v>2014</v>
      </c>
      <c r="V1027" s="11">
        <f t="shared" si="151"/>
        <v>41865.513981481483</v>
      </c>
      <c r="W1027" s="15">
        <f t="shared" ref="W1027:W1090" si="152">S1027-T1027</f>
        <v>30</v>
      </c>
    </row>
    <row r="1028" spans="1:23" ht="43.2" x14ac:dyDescent="0.3">
      <c r="A1028">
        <v>1156</v>
      </c>
      <c r="B1028" s="3" t="s">
        <v>1157</v>
      </c>
      <c r="C1028" s="3" t="s">
        <v>5266</v>
      </c>
      <c r="D1028">
        <v>6500</v>
      </c>
      <c r="E1028">
        <v>0</v>
      </c>
      <c r="F1028" t="s">
        <v>8221</v>
      </c>
      <c r="G1028" t="s">
        <v>8224</v>
      </c>
      <c r="H1028" t="s">
        <v>8246</v>
      </c>
      <c r="I1028">
        <v>1424742162</v>
      </c>
      <c r="J1028">
        <v>1422150162</v>
      </c>
      <c r="K1028" t="b">
        <v>0</v>
      </c>
      <c r="L1028">
        <v>0</v>
      </c>
      <c r="M1028" t="b">
        <v>0</v>
      </c>
      <c r="N1028" t="s">
        <v>8284</v>
      </c>
      <c r="O1028" s="5" t="e">
        <f t="shared" si="144"/>
        <v>#DIV/0!</v>
      </c>
      <c r="P1028" s="7" t="e">
        <f t="shared" si="145"/>
        <v>#DIV/0!</v>
      </c>
      <c r="Q1028" t="str">
        <f t="shared" si="146"/>
        <v>food</v>
      </c>
      <c r="R1028" t="str">
        <f t="shared" si="147"/>
        <v>food trucks</v>
      </c>
      <c r="S1028" s="10">
        <f t="shared" si="148"/>
        <v>42058.82131944444</v>
      </c>
      <c r="T1028" s="10">
        <f t="shared" si="149"/>
        <v>42028.82131944444</v>
      </c>
      <c r="U1028">
        <f t="shared" si="150"/>
        <v>2015</v>
      </c>
      <c r="V1028" s="11">
        <f t="shared" si="151"/>
        <v>42058.82131944444</v>
      </c>
      <c r="W1028" s="15">
        <f t="shared" si="152"/>
        <v>30</v>
      </c>
    </row>
    <row r="1029" spans="1:23" ht="43.2" x14ac:dyDescent="0.3">
      <c r="A1029">
        <v>1157</v>
      </c>
      <c r="B1029" s="3" t="s">
        <v>1158</v>
      </c>
      <c r="C1029" s="3" t="s">
        <v>5267</v>
      </c>
      <c r="D1029">
        <v>10000</v>
      </c>
      <c r="E1029">
        <v>151</v>
      </c>
      <c r="F1029" t="s">
        <v>8221</v>
      </c>
      <c r="G1029" t="s">
        <v>8224</v>
      </c>
      <c r="H1029" t="s">
        <v>8246</v>
      </c>
      <c r="I1029">
        <v>1417795480</v>
      </c>
      <c r="J1029">
        <v>1412607880</v>
      </c>
      <c r="K1029" t="b">
        <v>0</v>
      </c>
      <c r="L1029">
        <v>3</v>
      </c>
      <c r="M1029" t="b">
        <v>0</v>
      </c>
      <c r="N1029" t="s">
        <v>8284</v>
      </c>
      <c r="O1029" s="5">
        <f t="shared" si="144"/>
        <v>66.225165562913901</v>
      </c>
      <c r="P1029" s="7">
        <f t="shared" si="145"/>
        <v>50.333333333333336</v>
      </c>
      <c r="Q1029" t="str">
        <f t="shared" si="146"/>
        <v>food</v>
      </c>
      <c r="R1029" t="str">
        <f t="shared" si="147"/>
        <v>food trucks</v>
      </c>
      <c r="S1029" s="10">
        <f t="shared" si="148"/>
        <v>41978.419907407413</v>
      </c>
      <c r="T1029" s="10">
        <f t="shared" si="149"/>
        <v>41918.378240740742</v>
      </c>
      <c r="U1029">
        <f t="shared" si="150"/>
        <v>2014</v>
      </c>
      <c r="V1029" s="11">
        <f t="shared" si="151"/>
        <v>41978.419907407413</v>
      </c>
      <c r="W1029" s="15">
        <f t="shared" si="152"/>
        <v>60.041666666671517</v>
      </c>
    </row>
    <row r="1030" spans="1:23" ht="43.2" x14ac:dyDescent="0.3">
      <c r="A1030">
        <v>1158</v>
      </c>
      <c r="B1030" s="3" t="s">
        <v>1159</v>
      </c>
      <c r="C1030" s="3" t="s">
        <v>5268</v>
      </c>
      <c r="D1030">
        <v>7500</v>
      </c>
      <c r="E1030">
        <v>35</v>
      </c>
      <c r="F1030" t="s">
        <v>8221</v>
      </c>
      <c r="G1030" t="s">
        <v>8224</v>
      </c>
      <c r="H1030" t="s">
        <v>8246</v>
      </c>
      <c r="I1030">
        <v>1418091128</v>
      </c>
      <c r="J1030">
        <v>1415499128</v>
      </c>
      <c r="K1030" t="b">
        <v>0</v>
      </c>
      <c r="L1030">
        <v>3</v>
      </c>
      <c r="M1030" t="b">
        <v>0</v>
      </c>
      <c r="N1030" t="s">
        <v>8284</v>
      </c>
      <c r="O1030" s="5">
        <f t="shared" si="144"/>
        <v>214.28571428571428</v>
      </c>
      <c r="P1030" s="7">
        <f t="shared" si="145"/>
        <v>11.666666666666666</v>
      </c>
      <c r="Q1030" t="str">
        <f t="shared" si="146"/>
        <v>food</v>
      </c>
      <c r="R1030" t="str">
        <f t="shared" si="147"/>
        <v>food trucks</v>
      </c>
      <c r="S1030" s="10">
        <f t="shared" si="148"/>
        <v>41981.84175925926</v>
      </c>
      <c r="T1030" s="10">
        <f t="shared" si="149"/>
        <v>41951.84175925926</v>
      </c>
      <c r="U1030">
        <f t="shared" si="150"/>
        <v>2014</v>
      </c>
      <c r="V1030" s="11">
        <f t="shared" si="151"/>
        <v>41981.84175925926</v>
      </c>
      <c r="W1030" s="15">
        <f t="shared" si="152"/>
        <v>30</v>
      </c>
    </row>
    <row r="1031" spans="1:23" ht="43.2" x14ac:dyDescent="0.3">
      <c r="A1031">
        <v>1159</v>
      </c>
      <c r="B1031" s="3" t="s">
        <v>1160</v>
      </c>
      <c r="C1031" s="3" t="s">
        <v>5269</v>
      </c>
      <c r="D1031">
        <v>6750</v>
      </c>
      <c r="E1031">
        <v>0</v>
      </c>
      <c r="F1031" t="s">
        <v>8221</v>
      </c>
      <c r="G1031" t="s">
        <v>8224</v>
      </c>
      <c r="H1031" t="s">
        <v>8246</v>
      </c>
      <c r="I1031">
        <v>1435679100</v>
      </c>
      <c r="J1031">
        <v>1433006765</v>
      </c>
      <c r="K1031" t="b">
        <v>0</v>
      </c>
      <c r="L1031">
        <v>0</v>
      </c>
      <c r="M1031" t="b">
        <v>0</v>
      </c>
      <c r="N1031" t="s">
        <v>8284</v>
      </c>
      <c r="O1031" s="5" t="e">
        <f t="shared" si="144"/>
        <v>#DIV/0!</v>
      </c>
      <c r="P1031" s="7" t="e">
        <f t="shared" si="145"/>
        <v>#DIV/0!</v>
      </c>
      <c r="Q1031" t="str">
        <f t="shared" si="146"/>
        <v>food</v>
      </c>
      <c r="R1031" t="str">
        <f t="shared" si="147"/>
        <v>food trucks</v>
      </c>
      <c r="S1031" s="10">
        <f t="shared" si="148"/>
        <v>42185.40625</v>
      </c>
      <c r="T1031" s="10">
        <f t="shared" si="149"/>
        <v>42154.476446759261</v>
      </c>
      <c r="U1031">
        <f t="shared" si="150"/>
        <v>2015</v>
      </c>
      <c r="V1031" s="11">
        <f t="shared" si="151"/>
        <v>42185.40625</v>
      </c>
      <c r="W1031" s="15">
        <f t="shared" si="152"/>
        <v>30.929803240738693</v>
      </c>
    </row>
    <row r="1032" spans="1:23" ht="43.2" x14ac:dyDescent="0.3">
      <c r="A1032">
        <v>1160</v>
      </c>
      <c r="B1032" s="3" t="s">
        <v>1161</v>
      </c>
      <c r="C1032" s="3" t="s">
        <v>5270</v>
      </c>
      <c r="D1032">
        <v>30000</v>
      </c>
      <c r="E1032">
        <v>1155</v>
      </c>
      <c r="F1032" t="s">
        <v>8221</v>
      </c>
      <c r="G1032" t="s">
        <v>8224</v>
      </c>
      <c r="H1032" t="s">
        <v>8246</v>
      </c>
      <c r="I1032">
        <v>1427510586</v>
      </c>
      <c r="J1032">
        <v>1424922186</v>
      </c>
      <c r="K1032" t="b">
        <v>0</v>
      </c>
      <c r="L1032">
        <v>19</v>
      </c>
      <c r="M1032" t="b">
        <v>0</v>
      </c>
      <c r="N1032" t="s">
        <v>8284</v>
      </c>
      <c r="O1032" s="5">
        <f t="shared" si="144"/>
        <v>25.974025974025974</v>
      </c>
      <c r="P1032" s="7">
        <f t="shared" si="145"/>
        <v>60.789473684210527</v>
      </c>
      <c r="Q1032" t="str">
        <f t="shared" si="146"/>
        <v>food</v>
      </c>
      <c r="R1032" t="str">
        <f t="shared" si="147"/>
        <v>food trucks</v>
      </c>
      <c r="S1032" s="10">
        <f t="shared" si="148"/>
        <v>42090.863263888896</v>
      </c>
      <c r="T1032" s="10">
        <f t="shared" si="149"/>
        <v>42060.904930555553</v>
      </c>
      <c r="U1032">
        <f t="shared" si="150"/>
        <v>2015</v>
      </c>
      <c r="V1032" s="11">
        <f t="shared" si="151"/>
        <v>42090.863263888896</v>
      </c>
      <c r="W1032" s="15">
        <f t="shared" si="152"/>
        <v>29.958333333343035</v>
      </c>
    </row>
    <row r="1033" spans="1:23" ht="43.2" x14ac:dyDescent="0.3">
      <c r="A1033">
        <v>1161</v>
      </c>
      <c r="B1033" s="3" t="s">
        <v>1162</v>
      </c>
      <c r="C1033" s="3" t="s">
        <v>5271</v>
      </c>
      <c r="D1033">
        <v>18000</v>
      </c>
      <c r="E1033">
        <v>0</v>
      </c>
      <c r="F1033" t="s">
        <v>8221</v>
      </c>
      <c r="G1033" t="s">
        <v>8224</v>
      </c>
      <c r="H1033" t="s">
        <v>8246</v>
      </c>
      <c r="I1033">
        <v>1432047989</v>
      </c>
      <c r="J1033">
        <v>1430233589</v>
      </c>
      <c r="K1033" t="b">
        <v>0</v>
      </c>
      <c r="L1033">
        <v>0</v>
      </c>
      <c r="M1033" t="b">
        <v>0</v>
      </c>
      <c r="N1033" t="s">
        <v>8284</v>
      </c>
      <c r="O1033" s="5" t="e">
        <f t="shared" si="144"/>
        <v>#DIV/0!</v>
      </c>
      <c r="P1033" s="7" t="e">
        <f t="shared" si="145"/>
        <v>#DIV/0!</v>
      </c>
      <c r="Q1033" t="str">
        <f t="shared" si="146"/>
        <v>food</v>
      </c>
      <c r="R1033" t="str">
        <f t="shared" si="147"/>
        <v>food trucks</v>
      </c>
      <c r="S1033" s="10">
        <f t="shared" si="148"/>
        <v>42143.379502314812</v>
      </c>
      <c r="T1033" s="10">
        <f t="shared" si="149"/>
        <v>42122.379502314812</v>
      </c>
      <c r="U1033">
        <f t="shared" si="150"/>
        <v>2015</v>
      </c>
      <c r="V1033" s="11">
        <f t="shared" si="151"/>
        <v>42143.379502314812</v>
      </c>
      <c r="W1033" s="15">
        <f t="shared" si="152"/>
        <v>21</v>
      </c>
    </row>
    <row r="1034" spans="1:23" ht="57.6" x14ac:dyDescent="0.3">
      <c r="A1034">
        <v>1162</v>
      </c>
      <c r="B1034" s="3" t="s">
        <v>1163</v>
      </c>
      <c r="C1034" s="3" t="s">
        <v>5272</v>
      </c>
      <c r="D1034">
        <v>60000</v>
      </c>
      <c r="E1034">
        <v>35</v>
      </c>
      <c r="F1034" t="s">
        <v>8221</v>
      </c>
      <c r="G1034" t="s">
        <v>8224</v>
      </c>
      <c r="H1034" t="s">
        <v>8246</v>
      </c>
      <c r="I1034">
        <v>1411662264</v>
      </c>
      <c r="J1034">
        <v>1408983864</v>
      </c>
      <c r="K1034" t="b">
        <v>0</v>
      </c>
      <c r="L1034">
        <v>2</v>
      </c>
      <c r="M1034" t="b">
        <v>0</v>
      </c>
      <c r="N1034" t="s">
        <v>8284</v>
      </c>
      <c r="O1034" s="5">
        <f t="shared" si="144"/>
        <v>1714.2857142857142</v>
      </c>
      <c r="P1034" s="7">
        <f t="shared" si="145"/>
        <v>17.5</v>
      </c>
      <c r="Q1034" t="str">
        <f t="shared" si="146"/>
        <v>food</v>
      </c>
      <c r="R1034" t="str">
        <f t="shared" si="147"/>
        <v>food trucks</v>
      </c>
      <c r="S1034" s="10">
        <f t="shared" si="148"/>
        <v>41907.433611111112</v>
      </c>
      <c r="T1034" s="10">
        <f t="shared" si="149"/>
        <v>41876.433611111112</v>
      </c>
      <c r="U1034">
        <f t="shared" si="150"/>
        <v>2014</v>
      </c>
      <c r="V1034" s="11">
        <f t="shared" si="151"/>
        <v>41907.433611111112</v>
      </c>
      <c r="W1034" s="15">
        <f t="shared" si="152"/>
        <v>31</v>
      </c>
    </row>
    <row r="1035" spans="1:23" ht="43.2" x14ac:dyDescent="0.3">
      <c r="A1035">
        <v>1163</v>
      </c>
      <c r="B1035" s="3" t="s">
        <v>1164</v>
      </c>
      <c r="C1035" s="3" t="s">
        <v>5273</v>
      </c>
      <c r="D1035">
        <v>5200</v>
      </c>
      <c r="E1035">
        <v>0</v>
      </c>
      <c r="F1035" t="s">
        <v>8221</v>
      </c>
      <c r="G1035" t="s">
        <v>8224</v>
      </c>
      <c r="H1035" t="s">
        <v>8246</v>
      </c>
      <c r="I1035">
        <v>1407604920</v>
      </c>
      <c r="J1035">
        <v>1405012920</v>
      </c>
      <c r="K1035" t="b">
        <v>0</v>
      </c>
      <c r="L1035">
        <v>0</v>
      </c>
      <c r="M1035" t="b">
        <v>0</v>
      </c>
      <c r="N1035" t="s">
        <v>8284</v>
      </c>
      <c r="O1035" s="5" t="e">
        <f t="shared" si="144"/>
        <v>#DIV/0!</v>
      </c>
      <c r="P1035" s="7" t="e">
        <f t="shared" si="145"/>
        <v>#DIV/0!</v>
      </c>
      <c r="Q1035" t="str">
        <f t="shared" si="146"/>
        <v>food</v>
      </c>
      <c r="R1035" t="str">
        <f t="shared" si="147"/>
        <v>food trucks</v>
      </c>
      <c r="S1035" s="10">
        <f t="shared" si="148"/>
        <v>41860.473611111112</v>
      </c>
      <c r="T1035" s="10">
        <f t="shared" si="149"/>
        <v>41830.473611111112</v>
      </c>
      <c r="U1035">
        <f t="shared" si="150"/>
        <v>2014</v>
      </c>
      <c r="V1035" s="11">
        <f t="shared" si="151"/>
        <v>41860.473611111112</v>
      </c>
      <c r="W1035" s="15">
        <f t="shared" si="152"/>
        <v>30</v>
      </c>
    </row>
    <row r="1036" spans="1:23" ht="57.6" x14ac:dyDescent="0.3">
      <c r="A1036">
        <v>1164</v>
      </c>
      <c r="B1036" s="3" t="s">
        <v>1165</v>
      </c>
      <c r="C1036" s="3" t="s">
        <v>5274</v>
      </c>
      <c r="D1036">
        <v>10000</v>
      </c>
      <c r="E1036">
        <v>0</v>
      </c>
      <c r="F1036" t="s">
        <v>8221</v>
      </c>
      <c r="G1036" t="s">
        <v>8224</v>
      </c>
      <c r="H1036" t="s">
        <v>8246</v>
      </c>
      <c r="I1036">
        <v>1466270582</v>
      </c>
      <c r="J1036">
        <v>1463678582</v>
      </c>
      <c r="K1036" t="b">
        <v>0</v>
      </c>
      <c r="L1036">
        <v>0</v>
      </c>
      <c r="M1036" t="b">
        <v>0</v>
      </c>
      <c r="N1036" t="s">
        <v>8284</v>
      </c>
      <c r="O1036" s="5" t="e">
        <f t="shared" si="144"/>
        <v>#DIV/0!</v>
      </c>
      <c r="P1036" s="7" t="e">
        <f t="shared" si="145"/>
        <v>#DIV/0!</v>
      </c>
      <c r="Q1036" t="str">
        <f t="shared" si="146"/>
        <v>food</v>
      </c>
      <c r="R1036" t="str">
        <f t="shared" si="147"/>
        <v>food trucks</v>
      </c>
      <c r="S1036" s="10">
        <f t="shared" si="148"/>
        <v>42539.474328703705</v>
      </c>
      <c r="T1036" s="10">
        <f t="shared" si="149"/>
        <v>42509.474328703705</v>
      </c>
      <c r="U1036">
        <f t="shared" si="150"/>
        <v>2016</v>
      </c>
      <c r="V1036" s="11">
        <f t="shared" si="151"/>
        <v>42539.474328703705</v>
      </c>
      <c r="W1036" s="15">
        <f t="shared" si="152"/>
        <v>30</v>
      </c>
    </row>
    <row r="1037" spans="1:23" ht="43.2" x14ac:dyDescent="0.3">
      <c r="A1037">
        <v>1165</v>
      </c>
      <c r="B1037" s="3" t="s">
        <v>1166</v>
      </c>
      <c r="C1037" s="3" t="s">
        <v>5275</v>
      </c>
      <c r="D1037">
        <v>10000</v>
      </c>
      <c r="E1037">
        <v>2070.5</v>
      </c>
      <c r="F1037" t="s">
        <v>8221</v>
      </c>
      <c r="G1037" t="s">
        <v>8224</v>
      </c>
      <c r="H1037" t="s">
        <v>8246</v>
      </c>
      <c r="I1037">
        <v>1404623330</v>
      </c>
      <c r="J1037">
        <v>1401685730</v>
      </c>
      <c r="K1037" t="b">
        <v>0</v>
      </c>
      <c r="L1037">
        <v>25</v>
      </c>
      <c r="M1037" t="b">
        <v>0</v>
      </c>
      <c r="N1037" t="s">
        <v>8284</v>
      </c>
      <c r="O1037" s="5">
        <f t="shared" si="144"/>
        <v>4.8297512678097076</v>
      </c>
      <c r="P1037" s="7">
        <f t="shared" si="145"/>
        <v>82.82</v>
      </c>
      <c r="Q1037" t="str">
        <f t="shared" si="146"/>
        <v>food</v>
      </c>
      <c r="R1037" t="str">
        <f t="shared" si="147"/>
        <v>food trucks</v>
      </c>
      <c r="S1037" s="10">
        <f t="shared" si="148"/>
        <v>41825.964467592588</v>
      </c>
      <c r="T1037" s="10">
        <f t="shared" si="149"/>
        <v>41791.964467592588</v>
      </c>
      <c r="U1037">
        <f t="shared" si="150"/>
        <v>2014</v>
      </c>
      <c r="V1037" s="11">
        <f t="shared" si="151"/>
        <v>41825.964467592588</v>
      </c>
      <c r="W1037" s="15">
        <f t="shared" si="152"/>
        <v>34</v>
      </c>
    </row>
    <row r="1038" spans="1:23" ht="43.2" x14ac:dyDescent="0.3">
      <c r="A1038">
        <v>1166</v>
      </c>
      <c r="B1038" s="3" t="s">
        <v>1167</v>
      </c>
      <c r="C1038" s="3" t="s">
        <v>5276</v>
      </c>
      <c r="D1038">
        <v>15000</v>
      </c>
      <c r="E1038">
        <v>2871</v>
      </c>
      <c r="F1038" t="s">
        <v>8221</v>
      </c>
      <c r="G1038" t="s">
        <v>8224</v>
      </c>
      <c r="H1038" t="s">
        <v>8246</v>
      </c>
      <c r="I1038">
        <v>1435291200</v>
      </c>
      <c r="J1038">
        <v>1432640342</v>
      </c>
      <c r="K1038" t="b">
        <v>0</v>
      </c>
      <c r="L1038">
        <v>8</v>
      </c>
      <c r="M1038" t="b">
        <v>0</v>
      </c>
      <c r="N1038" t="s">
        <v>8284</v>
      </c>
      <c r="O1038" s="5">
        <f t="shared" si="144"/>
        <v>5.2246603970741905</v>
      </c>
      <c r="P1038" s="7">
        <f t="shared" si="145"/>
        <v>358.875</v>
      </c>
      <c r="Q1038" t="str">
        <f t="shared" si="146"/>
        <v>food</v>
      </c>
      <c r="R1038" t="str">
        <f t="shared" si="147"/>
        <v>food trucks</v>
      </c>
      <c r="S1038" s="10">
        <f t="shared" si="148"/>
        <v>42180.916666666672</v>
      </c>
      <c r="T1038" s="10">
        <f t="shared" si="149"/>
        <v>42150.235439814816</v>
      </c>
      <c r="U1038">
        <f t="shared" si="150"/>
        <v>2015</v>
      </c>
      <c r="V1038" s="11">
        <f t="shared" si="151"/>
        <v>42180.916666666672</v>
      </c>
      <c r="W1038" s="15">
        <f t="shared" si="152"/>
        <v>30.681226851855172</v>
      </c>
    </row>
    <row r="1039" spans="1:23" ht="43.2" x14ac:dyDescent="0.3">
      <c r="A1039">
        <v>1167</v>
      </c>
      <c r="B1039" s="3" t="s">
        <v>1168</v>
      </c>
      <c r="C1039" s="3" t="s">
        <v>5277</v>
      </c>
      <c r="D1039">
        <v>60000</v>
      </c>
      <c r="E1039">
        <v>979</v>
      </c>
      <c r="F1039" t="s">
        <v>8221</v>
      </c>
      <c r="G1039" t="s">
        <v>8224</v>
      </c>
      <c r="H1039" t="s">
        <v>8246</v>
      </c>
      <c r="I1039">
        <v>1410543495</v>
      </c>
      <c r="J1039">
        <v>1407865095</v>
      </c>
      <c r="K1039" t="b">
        <v>0</v>
      </c>
      <c r="L1039">
        <v>16</v>
      </c>
      <c r="M1039" t="b">
        <v>0</v>
      </c>
      <c r="N1039" t="s">
        <v>8284</v>
      </c>
      <c r="O1039" s="5">
        <f t="shared" si="144"/>
        <v>61.287027579162412</v>
      </c>
      <c r="P1039" s="7">
        <f t="shared" si="145"/>
        <v>61.1875</v>
      </c>
      <c r="Q1039" t="str">
        <f t="shared" si="146"/>
        <v>food</v>
      </c>
      <c r="R1039" t="str">
        <f t="shared" si="147"/>
        <v>food trucks</v>
      </c>
      <c r="S1039" s="10">
        <f t="shared" si="148"/>
        <v>41894.484895833331</v>
      </c>
      <c r="T1039" s="10">
        <f t="shared" si="149"/>
        <v>41863.484895833331</v>
      </c>
      <c r="U1039">
        <f t="shared" si="150"/>
        <v>2014</v>
      </c>
      <c r="V1039" s="11">
        <f t="shared" si="151"/>
        <v>41894.484895833331</v>
      </c>
      <c r="W1039" s="15">
        <f t="shared" si="152"/>
        <v>31</v>
      </c>
    </row>
    <row r="1040" spans="1:23" ht="43.2" x14ac:dyDescent="0.3">
      <c r="A1040">
        <v>1168</v>
      </c>
      <c r="B1040" s="3" t="s">
        <v>1169</v>
      </c>
      <c r="C1040" s="3" t="s">
        <v>5278</v>
      </c>
      <c r="D1040">
        <v>18000</v>
      </c>
      <c r="E1040">
        <v>1020</v>
      </c>
      <c r="F1040" t="s">
        <v>8221</v>
      </c>
      <c r="G1040" t="s">
        <v>8224</v>
      </c>
      <c r="H1040" t="s">
        <v>8246</v>
      </c>
      <c r="I1040">
        <v>1474507065</v>
      </c>
      <c r="J1040">
        <v>1471915065</v>
      </c>
      <c r="K1040" t="b">
        <v>0</v>
      </c>
      <c r="L1040">
        <v>3</v>
      </c>
      <c r="M1040" t="b">
        <v>0</v>
      </c>
      <c r="N1040" t="s">
        <v>8284</v>
      </c>
      <c r="O1040" s="5">
        <f t="shared" si="144"/>
        <v>17.647058823529413</v>
      </c>
      <c r="P1040" s="7">
        <f t="shared" si="145"/>
        <v>340</v>
      </c>
      <c r="Q1040" t="str">
        <f t="shared" si="146"/>
        <v>food</v>
      </c>
      <c r="R1040" t="str">
        <f t="shared" si="147"/>
        <v>food trucks</v>
      </c>
      <c r="S1040" s="10">
        <f t="shared" si="148"/>
        <v>42634.803993055553</v>
      </c>
      <c r="T1040" s="10">
        <f t="shared" si="149"/>
        <v>42604.803993055553</v>
      </c>
      <c r="U1040">
        <f t="shared" si="150"/>
        <v>2016</v>
      </c>
      <c r="V1040" s="11">
        <f t="shared" si="151"/>
        <v>42634.803993055553</v>
      </c>
      <c r="W1040" s="15">
        <f t="shared" si="152"/>
        <v>30</v>
      </c>
    </row>
    <row r="1041" spans="1:23" ht="43.2" x14ac:dyDescent="0.3">
      <c r="A1041">
        <v>1169</v>
      </c>
      <c r="B1041" s="3" t="s">
        <v>1170</v>
      </c>
      <c r="C1041" s="3" t="s">
        <v>5279</v>
      </c>
      <c r="D1041">
        <v>10000</v>
      </c>
      <c r="E1041">
        <v>17</v>
      </c>
      <c r="F1041" t="s">
        <v>8221</v>
      </c>
      <c r="G1041" t="s">
        <v>8224</v>
      </c>
      <c r="H1041" t="s">
        <v>8246</v>
      </c>
      <c r="I1041">
        <v>1424593763</v>
      </c>
      <c r="J1041">
        <v>1422001763</v>
      </c>
      <c r="K1041" t="b">
        <v>0</v>
      </c>
      <c r="L1041">
        <v>3</v>
      </c>
      <c r="M1041" t="b">
        <v>0</v>
      </c>
      <c r="N1041" t="s">
        <v>8284</v>
      </c>
      <c r="O1041" s="5">
        <f t="shared" si="144"/>
        <v>588.23529411764707</v>
      </c>
      <c r="P1041" s="7">
        <f t="shared" si="145"/>
        <v>5.666666666666667</v>
      </c>
      <c r="Q1041" t="str">
        <f t="shared" si="146"/>
        <v>food</v>
      </c>
      <c r="R1041" t="str">
        <f t="shared" si="147"/>
        <v>food trucks</v>
      </c>
      <c r="S1041" s="10">
        <f t="shared" si="148"/>
        <v>42057.103738425925</v>
      </c>
      <c r="T1041" s="10">
        <f t="shared" si="149"/>
        <v>42027.103738425925</v>
      </c>
      <c r="U1041">
        <f t="shared" si="150"/>
        <v>2015</v>
      </c>
      <c r="V1041" s="11">
        <f t="shared" si="151"/>
        <v>42057.103738425925</v>
      </c>
      <c r="W1041" s="15">
        <f t="shared" si="152"/>
        <v>30</v>
      </c>
    </row>
    <row r="1042" spans="1:23" ht="43.2" x14ac:dyDescent="0.3">
      <c r="A1042">
        <v>1170</v>
      </c>
      <c r="B1042" s="3" t="s">
        <v>1171</v>
      </c>
      <c r="C1042" s="3" t="s">
        <v>5280</v>
      </c>
      <c r="D1042">
        <v>25000</v>
      </c>
      <c r="E1042">
        <v>100</v>
      </c>
      <c r="F1042" t="s">
        <v>8221</v>
      </c>
      <c r="G1042" t="s">
        <v>8225</v>
      </c>
      <c r="H1042" t="s">
        <v>8247</v>
      </c>
      <c r="I1042">
        <v>1433021171</v>
      </c>
      <c r="J1042">
        <v>1430429171</v>
      </c>
      <c r="K1042" t="b">
        <v>0</v>
      </c>
      <c r="L1042">
        <v>2</v>
      </c>
      <c r="M1042" t="b">
        <v>0</v>
      </c>
      <c r="N1042" t="s">
        <v>8284</v>
      </c>
      <c r="O1042" s="5">
        <f t="shared" si="144"/>
        <v>250</v>
      </c>
      <c r="P1042" s="7">
        <f t="shared" si="145"/>
        <v>50</v>
      </c>
      <c r="Q1042" t="str">
        <f t="shared" si="146"/>
        <v>food</v>
      </c>
      <c r="R1042" t="str">
        <f t="shared" si="147"/>
        <v>food trucks</v>
      </c>
      <c r="S1042" s="10">
        <f t="shared" si="148"/>
        <v>42154.643182870372</v>
      </c>
      <c r="T1042" s="10">
        <f t="shared" si="149"/>
        <v>42124.643182870372</v>
      </c>
      <c r="U1042">
        <f t="shared" si="150"/>
        <v>2015</v>
      </c>
      <c r="V1042" s="11">
        <f t="shared" si="151"/>
        <v>42154.643182870372</v>
      </c>
      <c r="W1042" s="15">
        <f t="shared" si="152"/>
        <v>30</v>
      </c>
    </row>
    <row r="1043" spans="1:23" ht="43.2" x14ac:dyDescent="0.3">
      <c r="A1043">
        <v>1171</v>
      </c>
      <c r="B1043" s="3" t="s">
        <v>1172</v>
      </c>
      <c r="C1043" s="3" t="s">
        <v>5281</v>
      </c>
      <c r="D1043">
        <v>25000</v>
      </c>
      <c r="E1043">
        <v>25</v>
      </c>
      <c r="F1043" t="s">
        <v>8221</v>
      </c>
      <c r="G1043" t="s">
        <v>8224</v>
      </c>
      <c r="H1043" t="s">
        <v>8246</v>
      </c>
      <c r="I1043">
        <v>1415909927</v>
      </c>
      <c r="J1043">
        <v>1414351127</v>
      </c>
      <c r="K1043" t="b">
        <v>0</v>
      </c>
      <c r="L1043">
        <v>1</v>
      </c>
      <c r="M1043" t="b">
        <v>0</v>
      </c>
      <c r="N1043" t="s">
        <v>8284</v>
      </c>
      <c r="O1043" s="5">
        <f t="shared" si="144"/>
        <v>1000</v>
      </c>
      <c r="P1043" s="7">
        <f t="shared" si="145"/>
        <v>25</v>
      </c>
      <c r="Q1043" t="str">
        <f t="shared" si="146"/>
        <v>food</v>
      </c>
      <c r="R1043" t="str">
        <f t="shared" si="147"/>
        <v>food trucks</v>
      </c>
      <c r="S1043" s="10">
        <f t="shared" si="148"/>
        <v>41956.596377314811</v>
      </c>
      <c r="T1043" s="10">
        <f t="shared" si="149"/>
        <v>41938.554710648146</v>
      </c>
      <c r="U1043">
        <f t="shared" si="150"/>
        <v>2014</v>
      </c>
      <c r="V1043" s="11">
        <f t="shared" si="151"/>
        <v>41956.596377314811</v>
      </c>
      <c r="W1043" s="15">
        <f t="shared" si="152"/>
        <v>18.041666666664241</v>
      </c>
    </row>
    <row r="1044" spans="1:23" ht="28.8" x14ac:dyDescent="0.3">
      <c r="A1044">
        <v>1172</v>
      </c>
      <c r="B1044" s="3" t="s">
        <v>1173</v>
      </c>
      <c r="C1044" s="3" t="s">
        <v>5282</v>
      </c>
      <c r="D1044">
        <v>9000</v>
      </c>
      <c r="E1044">
        <v>0</v>
      </c>
      <c r="F1044" t="s">
        <v>8221</v>
      </c>
      <c r="G1044" t="s">
        <v>8224</v>
      </c>
      <c r="H1044" t="s">
        <v>8246</v>
      </c>
      <c r="I1044">
        <v>1408551752</v>
      </c>
      <c r="J1044">
        <v>1405959752</v>
      </c>
      <c r="K1044" t="b">
        <v>0</v>
      </c>
      <c r="L1044">
        <v>0</v>
      </c>
      <c r="M1044" t="b">
        <v>0</v>
      </c>
      <c r="N1044" t="s">
        <v>8284</v>
      </c>
      <c r="O1044" s="5" t="e">
        <f t="shared" si="144"/>
        <v>#DIV/0!</v>
      </c>
      <c r="P1044" s="7" t="e">
        <f t="shared" si="145"/>
        <v>#DIV/0!</v>
      </c>
      <c r="Q1044" t="str">
        <f t="shared" si="146"/>
        <v>food</v>
      </c>
      <c r="R1044" t="str">
        <f t="shared" si="147"/>
        <v>food trucks</v>
      </c>
      <c r="S1044" s="10">
        <f t="shared" si="148"/>
        <v>41871.432314814818</v>
      </c>
      <c r="T1044" s="10">
        <f t="shared" si="149"/>
        <v>41841.432314814818</v>
      </c>
      <c r="U1044">
        <f t="shared" si="150"/>
        <v>2014</v>
      </c>
      <c r="V1044" s="11">
        <f t="shared" si="151"/>
        <v>41871.432314814818</v>
      </c>
      <c r="W1044" s="15">
        <f t="shared" si="152"/>
        <v>30</v>
      </c>
    </row>
    <row r="1045" spans="1:23" ht="43.2" x14ac:dyDescent="0.3">
      <c r="A1045">
        <v>1173</v>
      </c>
      <c r="B1045" s="3" t="s">
        <v>1174</v>
      </c>
      <c r="C1045" s="3" t="s">
        <v>5283</v>
      </c>
      <c r="D1045">
        <v>125000</v>
      </c>
      <c r="E1045">
        <v>30</v>
      </c>
      <c r="F1045" t="s">
        <v>8221</v>
      </c>
      <c r="G1045" t="s">
        <v>8224</v>
      </c>
      <c r="H1045" t="s">
        <v>8246</v>
      </c>
      <c r="I1045">
        <v>1438576057</v>
      </c>
      <c r="J1045">
        <v>1435552057</v>
      </c>
      <c r="K1045" t="b">
        <v>0</v>
      </c>
      <c r="L1045">
        <v>1</v>
      </c>
      <c r="M1045" t="b">
        <v>0</v>
      </c>
      <c r="N1045" t="s">
        <v>8284</v>
      </c>
      <c r="O1045" s="5">
        <f t="shared" si="144"/>
        <v>4166.666666666667</v>
      </c>
      <c r="P1045" s="7">
        <f t="shared" si="145"/>
        <v>30</v>
      </c>
      <c r="Q1045" t="str">
        <f t="shared" si="146"/>
        <v>food</v>
      </c>
      <c r="R1045" t="str">
        <f t="shared" si="147"/>
        <v>food trucks</v>
      </c>
      <c r="S1045" s="10">
        <f t="shared" si="148"/>
        <v>42218.935844907406</v>
      </c>
      <c r="T1045" s="10">
        <f t="shared" si="149"/>
        <v>42183.935844907406</v>
      </c>
      <c r="U1045">
        <f t="shared" si="150"/>
        <v>2015</v>
      </c>
      <c r="V1045" s="11">
        <f t="shared" si="151"/>
        <v>42218.935844907406</v>
      </c>
      <c r="W1045" s="15">
        <f t="shared" si="152"/>
        <v>35</v>
      </c>
    </row>
    <row r="1046" spans="1:23" ht="43.2" x14ac:dyDescent="0.3">
      <c r="A1046">
        <v>1174</v>
      </c>
      <c r="B1046" s="3" t="s">
        <v>1175</v>
      </c>
      <c r="C1046" s="3" t="s">
        <v>5284</v>
      </c>
      <c r="D1046">
        <v>15000</v>
      </c>
      <c r="E1046">
        <v>886</v>
      </c>
      <c r="F1046" t="s">
        <v>8221</v>
      </c>
      <c r="G1046" t="s">
        <v>8224</v>
      </c>
      <c r="H1046" t="s">
        <v>8246</v>
      </c>
      <c r="I1046">
        <v>1462738327</v>
      </c>
      <c r="J1046">
        <v>1460146327</v>
      </c>
      <c r="K1046" t="b">
        <v>0</v>
      </c>
      <c r="L1046">
        <v>19</v>
      </c>
      <c r="M1046" t="b">
        <v>0</v>
      </c>
      <c r="N1046" t="s">
        <v>8284</v>
      </c>
      <c r="O1046" s="5">
        <f t="shared" si="144"/>
        <v>16.930022573363431</v>
      </c>
      <c r="P1046" s="7">
        <f t="shared" si="145"/>
        <v>46.631578947368418</v>
      </c>
      <c r="Q1046" t="str">
        <f t="shared" si="146"/>
        <v>food</v>
      </c>
      <c r="R1046" t="str">
        <f t="shared" si="147"/>
        <v>food trucks</v>
      </c>
      <c r="S1046" s="10">
        <f t="shared" si="148"/>
        <v>42498.59174768519</v>
      </c>
      <c r="T1046" s="10">
        <f t="shared" si="149"/>
        <v>42468.59174768519</v>
      </c>
      <c r="U1046">
        <f t="shared" si="150"/>
        <v>2016</v>
      </c>
      <c r="V1046" s="11">
        <f t="shared" si="151"/>
        <v>42498.59174768519</v>
      </c>
      <c r="W1046" s="15">
        <f t="shared" si="152"/>
        <v>30</v>
      </c>
    </row>
    <row r="1047" spans="1:23" ht="43.2" x14ac:dyDescent="0.3">
      <c r="A1047">
        <v>1175</v>
      </c>
      <c r="B1047" s="3" t="s">
        <v>1176</v>
      </c>
      <c r="C1047" s="3" t="s">
        <v>5285</v>
      </c>
      <c r="D1047">
        <v>20000</v>
      </c>
      <c r="E1047">
        <v>585</v>
      </c>
      <c r="F1047" t="s">
        <v>8221</v>
      </c>
      <c r="G1047" t="s">
        <v>8224</v>
      </c>
      <c r="H1047" t="s">
        <v>8246</v>
      </c>
      <c r="I1047">
        <v>1436981339</v>
      </c>
      <c r="J1047">
        <v>1434389339</v>
      </c>
      <c r="K1047" t="b">
        <v>0</v>
      </c>
      <c r="L1047">
        <v>9</v>
      </c>
      <c r="M1047" t="b">
        <v>0</v>
      </c>
      <c r="N1047" t="s">
        <v>8284</v>
      </c>
      <c r="O1047" s="5">
        <f t="shared" si="144"/>
        <v>34.188034188034187</v>
      </c>
      <c r="P1047" s="7">
        <f t="shared" si="145"/>
        <v>65</v>
      </c>
      <c r="Q1047" t="str">
        <f t="shared" si="146"/>
        <v>food</v>
      </c>
      <c r="R1047" t="str">
        <f t="shared" si="147"/>
        <v>food trucks</v>
      </c>
      <c r="S1047" s="10">
        <f t="shared" si="148"/>
        <v>42200.478460648148</v>
      </c>
      <c r="T1047" s="10">
        <f t="shared" si="149"/>
        <v>42170.478460648148</v>
      </c>
      <c r="U1047">
        <f t="shared" si="150"/>
        <v>2015</v>
      </c>
      <c r="V1047" s="11">
        <f t="shared" si="151"/>
        <v>42200.478460648148</v>
      </c>
      <c r="W1047" s="15">
        <f t="shared" si="152"/>
        <v>30</v>
      </c>
    </row>
    <row r="1048" spans="1:23" ht="57.6" x14ac:dyDescent="0.3">
      <c r="A1048">
        <v>1176</v>
      </c>
      <c r="B1048" s="3" t="s">
        <v>1177</v>
      </c>
      <c r="C1048" s="3" t="s">
        <v>5286</v>
      </c>
      <c r="D1048">
        <v>175000</v>
      </c>
      <c r="E1048">
        <v>10</v>
      </c>
      <c r="F1048" t="s">
        <v>8221</v>
      </c>
      <c r="G1048" t="s">
        <v>8226</v>
      </c>
      <c r="H1048" t="s">
        <v>8248</v>
      </c>
      <c r="I1048">
        <v>1488805200</v>
      </c>
      <c r="J1048">
        <v>1484094498</v>
      </c>
      <c r="K1048" t="b">
        <v>0</v>
      </c>
      <c r="L1048">
        <v>1</v>
      </c>
      <c r="M1048" t="b">
        <v>0</v>
      </c>
      <c r="N1048" t="s">
        <v>8284</v>
      </c>
      <c r="O1048" s="5">
        <f t="shared" si="144"/>
        <v>17500</v>
      </c>
      <c r="P1048" s="7">
        <f t="shared" si="145"/>
        <v>10</v>
      </c>
      <c r="Q1048" t="str">
        <f t="shared" si="146"/>
        <v>food</v>
      </c>
      <c r="R1048" t="str">
        <f t="shared" si="147"/>
        <v>food trucks</v>
      </c>
      <c r="S1048" s="10">
        <f t="shared" si="148"/>
        <v>42800.291666666672</v>
      </c>
      <c r="T1048" s="10">
        <f t="shared" si="149"/>
        <v>42745.769652777773</v>
      </c>
      <c r="U1048">
        <f t="shared" si="150"/>
        <v>2017</v>
      </c>
      <c r="V1048" s="11">
        <f t="shared" si="151"/>
        <v>42800.291666666672</v>
      </c>
      <c r="W1048" s="15">
        <f t="shared" si="152"/>
        <v>54.522013888898073</v>
      </c>
    </row>
    <row r="1049" spans="1:23" ht="43.2" x14ac:dyDescent="0.3">
      <c r="A1049">
        <v>1177</v>
      </c>
      <c r="B1049" s="3" t="s">
        <v>1178</v>
      </c>
      <c r="C1049" s="3" t="s">
        <v>5287</v>
      </c>
      <c r="D1049">
        <v>6000</v>
      </c>
      <c r="E1049">
        <v>0</v>
      </c>
      <c r="F1049" t="s">
        <v>8221</v>
      </c>
      <c r="G1049" t="s">
        <v>8225</v>
      </c>
      <c r="H1049" t="s">
        <v>8247</v>
      </c>
      <c r="I1049">
        <v>1413388296</v>
      </c>
      <c r="J1049">
        <v>1410796296</v>
      </c>
      <c r="K1049" t="b">
        <v>0</v>
      </c>
      <c r="L1049">
        <v>0</v>
      </c>
      <c r="M1049" t="b">
        <v>0</v>
      </c>
      <c r="N1049" t="s">
        <v>8284</v>
      </c>
      <c r="O1049" s="5" t="e">
        <f t="shared" si="144"/>
        <v>#DIV/0!</v>
      </c>
      <c r="P1049" s="7" t="e">
        <f t="shared" si="145"/>
        <v>#DIV/0!</v>
      </c>
      <c r="Q1049" t="str">
        <f t="shared" si="146"/>
        <v>food</v>
      </c>
      <c r="R1049" t="str">
        <f t="shared" si="147"/>
        <v>food trucks</v>
      </c>
      <c r="S1049" s="10">
        <f t="shared" si="148"/>
        <v>41927.410833333335</v>
      </c>
      <c r="T1049" s="10">
        <f t="shared" si="149"/>
        <v>41897.410833333335</v>
      </c>
      <c r="U1049">
        <f t="shared" si="150"/>
        <v>2014</v>
      </c>
      <c r="V1049" s="11">
        <f t="shared" si="151"/>
        <v>41927.410833333335</v>
      </c>
      <c r="W1049" s="15">
        <f t="shared" si="152"/>
        <v>30</v>
      </c>
    </row>
    <row r="1050" spans="1:23" ht="43.2" x14ac:dyDescent="0.3">
      <c r="A1050">
        <v>1178</v>
      </c>
      <c r="B1050" s="3" t="s">
        <v>1179</v>
      </c>
      <c r="C1050" s="3" t="s">
        <v>5288</v>
      </c>
      <c r="D1050">
        <v>75000</v>
      </c>
      <c r="E1050">
        <v>5</v>
      </c>
      <c r="F1050" t="s">
        <v>8221</v>
      </c>
      <c r="G1050" t="s">
        <v>8224</v>
      </c>
      <c r="H1050" t="s">
        <v>8246</v>
      </c>
      <c r="I1050">
        <v>1408225452</v>
      </c>
      <c r="J1050">
        <v>1405633452</v>
      </c>
      <c r="K1050" t="b">
        <v>0</v>
      </c>
      <c r="L1050">
        <v>1</v>
      </c>
      <c r="M1050" t="b">
        <v>0</v>
      </c>
      <c r="N1050" t="s">
        <v>8284</v>
      </c>
      <c r="O1050" s="5">
        <f t="shared" si="144"/>
        <v>15000</v>
      </c>
      <c r="P1050" s="7">
        <f t="shared" si="145"/>
        <v>5</v>
      </c>
      <c r="Q1050" t="str">
        <f t="shared" si="146"/>
        <v>food</v>
      </c>
      <c r="R1050" t="str">
        <f t="shared" si="147"/>
        <v>food trucks</v>
      </c>
      <c r="S1050" s="10">
        <f t="shared" si="148"/>
        <v>41867.655694444446</v>
      </c>
      <c r="T1050" s="10">
        <f t="shared" si="149"/>
        <v>41837.655694444446</v>
      </c>
      <c r="U1050">
        <f t="shared" si="150"/>
        <v>2014</v>
      </c>
      <c r="V1050" s="11">
        <f t="shared" si="151"/>
        <v>41867.655694444446</v>
      </c>
      <c r="W1050" s="15">
        <f t="shared" si="152"/>
        <v>30</v>
      </c>
    </row>
    <row r="1051" spans="1:23" ht="43.2" x14ac:dyDescent="0.3">
      <c r="A1051">
        <v>1179</v>
      </c>
      <c r="B1051" s="3" t="s">
        <v>1180</v>
      </c>
      <c r="C1051" s="3" t="s">
        <v>5289</v>
      </c>
      <c r="D1051">
        <v>60000</v>
      </c>
      <c r="E1051">
        <v>3200</v>
      </c>
      <c r="F1051" t="s">
        <v>8221</v>
      </c>
      <c r="G1051" t="s">
        <v>8229</v>
      </c>
      <c r="H1051" t="s">
        <v>8251</v>
      </c>
      <c r="I1051">
        <v>1446052627</v>
      </c>
      <c r="J1051">
        <v>1443460627</v>
      </c>
      <c r="K1051" t="b">
        <v>0</v>
      </c>
      <c r="L1051">
        <v>5</v>
      </c>
      <c r="M1051" t="b">
        <v>0</v>
      </c>
      <c r="N1051" t="s">
        <v>8284</v>
      </c>
      <c r="O1051" s="5">
        <f t="shared" si="144"/>
        <v>18.75</v>
      </c>
      <c r="P1051" s="7">
        <f t="shared" si="145"/>
        <v>640</v>
      </c>
      <c r="Q1051" t="str">
        <f t="shared" si="146"/>
        <v>food</v>
      </c>
      <c r="R1051" t="str">
        <f t="shared" si="147"/>
        <v>food trucks</v>
      </c>
      <c r="S1051" s="10">
        <f t="shared" si="148"/>
        <v>42305.470219907409</v>
      </c>
      <c r="T1051" s="10">
        <f t="shared" si="149"/>
        <v>42275.470219907409</v>
      </c>
      <c r="U1051">
        <f t="shared" si="150"/>
        <v>2015</v>
      </c>
      <c r="V1051" s="11">
        <f t="shared" si="151"/>
        <v>42305.470219907409</v>
      </c>
      <c r="W1051" s="15">
        <f t="shared" si="152"/>
        <v>30</v>
      </c>
    </row>
    <row r="1052" spans="1:23" ht="43.2" x14ac:dyDescent="0.3">
      <c r="A1052">
        <v>1180</v>
      </c>
      <c r="B1052" s="3" t="s">
        <v>1181</v>
      </c>
      <c r="C1052" s="3" t="s">
        <v>5290</v>
      </c>
      <c r="D1052">
        <v>50000</v>
      </c>
      <c r="E1052">
        <v>5875</v>
      </c>
      <c r="F1052" t="s">
        <v>8221</v>
      </c>
      <c r="G1052" t="s">
        <v>8224</v>
      </c>
      <c r="H1052" t="s">
        <v>8246</v>
      </c>
      <c r="I1052">
        <v>1403983314</v>
      </c>
      <c r="J1052">
        <v>1400786514</v>
      </c>
      <c r="K1052" t="b">
        <v>0</v>
      </c>
      <c r="L1052">
        <v>85</v>
      </c>
      <c r="M1052" t="b">
        <v>0</v>
      </c>
      <c r="N1052" t="s">
        <v>8284</v>
      </c>
      <c r="O1052" s="5">
        <f t="shared" si="144"/>
        <v>8.5106382978723403</v>
      </c>
      <c r="P1052" s="7">
        <f t="shared" si="145"/>
        <v>69.117647058823536</v>
      </c>
      <c r="Q1052" t="str">
        <f t="shared" si="146"/>
        <v>food</v>
      </c>
      <c r="R1052" t="str">
        <f t="shared" si="147"/>
        <v>food trucks</v>
      </c>
      <c r="S1052" s="10">
        <f t="shared" si="148"/>
        <v>41818.556875000002</v>
      </c>
      <c r="T1052" s="10">
        <f t="shared" si="149"/>
        <v>41781.556875000002</v>
      </c>
      <c r="U1052">
        <f t="shared" si="150"/>
        <v>2014</v>
      </c>
      <c r="V1052" s="11">
        <f t="shared" si="151"/>
        <v>41818.556875000002</v>
      </c>
      <c r="W1052" s="15">
        <f t="shared" si="152"/>
        <v>37</v>
      </c>
    </row>
    <row r="1053" spans="1:23" ht="28.8" x14ac:dyDescent="0.3">
      <c r="A1053">
        <v>1181</v>
      </c>
      <c r="B1053" s="3" t="s">
        <v>1182</v>
      </c>
      <c r="C1053" s="3" t="s">
        <v>5291</v>
      </c>
      <c r="D1053">
        <v>50000</v>
      </c>
      <c r="E1053">
        <v>4</v>
      </c>
      <c r="F1053" t="s">
        <v>8221</v>
      </c>
      <c r="G1053" t="s">
        <v>8224</v>
      </c>
      <c r="H1053" t="s">
        <v>8246</v>
      </c>
      <c r="I1053">
        <v>1425197321</v>
      </c>
      <c r="J1053">
        <v>1422605321</v>
      </c>
      <c r="K1053" t="b">
        <v>0</v>
      </c>
      <c r="L1053">
        <v>3</v>
      </c>
      <c r="M1053" t="b">
        <v>0</v>
      </c>
      <c r="N1053" t="s">
        <v>8284</v>
      </c>
      <c r="O1053" s="5">
        <f t="shared" si="144"/>
        <v>12500</v>
      </c>
      <c r="P1053" s="7">
        <f t="shared" si="145"/>
        <v>1.3333333333333333</v>
      </c>
      <c r="Q1053" t="str">
        <f t="shared" si="146"/>
        <v>food</v>
      </c>
      <c r="R1053" t="str">
        <f t="shared" si="147"/>
        <v>food trucks</v>
      </c>
      <c r="S1053" s="10">
        <f t="shared" si="148"/>
        <v>42064.089363425926</v>
      </c>
      <c r="T1053" s="10">
        <f t="shared" si="149"/>
        <v>42034.089363425926</v>
      </c>
      <c r="U1053">
        <f t="shared" si="150"/>
        <v>2015</v>
      </c>
      <c r="V1053" s="11">
        <f t="shared" si="151"/>
        <v>42064.089363425926</v>
      </c>
      <c r="W1053" s="15">
        <f t="shared" si="152"/>
        <v>30</v>
      </c>
    </row>
    <row r="1054" spans="1:23" ht="57.6" x14ac:dyDescent="0.3">
      <c r="A1054">
        <v>1182</v>
      </c>
      <c r="B1054" s="3" t="s">
        <v>1183</v>
      </c>
      <c r="C1054" s="3" t="s">
        <v>5292</v>
      </c>
      <c r="D1054">
        <v>1000</v>
      </c>
      <c r="E1054">
        <v>42</v>
      </c>
      <c r="F1054" t="s">
        <v>8221</v>
      </c>
      <c r="G1054" t="s">
        <v>8224</v>
      </c>
      <c r="H1054" t="s">
        <v>8246</v>
      </c>
      <c r="I1054">
        <v>1484239320</v>
      </c>
      <c r="J1054">
        <v>1482609088</v>
      </c>
      <c r="K1054" t="b">
        <v>0</v>
      </c>
      <c r="L1054">
        <v>4</v>
      </c>
      <c r="M1054" t="b">
        <v>0</v>
      </c>
      <c r="N1054" t="s">
        <v>8284</v>
      </c>
      <c r="O1054" s="5">
        <f t="shared" si="144"/>
        <v>23.80952380952381</v>
      </c>
      <c r="P1054" s="7">
        <f t="shared" si="145"/>
        <v>10.5</v>
      </c>
      <c r="Q1054" t="str">
        <f t="shared" si="146"/>
        <v>food</v>
      </c>
      <c r="R1054" t="str">
        <f t="shared" si="147"/>
        <v>food trucks</v>
      </c>
      <c r="S1054" s="10">
        <f t="shared" si="148"/>
        <v>42747.445833333331</v>
      </c>
      <c r="T1054" s="10">
        <f t="shared" si="149"/>
        <v>42728.577407407407</v>
      </c>
      <c r="U1054">
        <f t="shared" si="150"/>
        <v>2017</v>
      </c>
      <c r="V1054" s="11">
        <f t="shared" si="151"/>
        <v>42747.445833333331</v>
      </c>
      <c r="W1054" s="15">
        <f t="shared" si="152"/>
        <v>18.868425925924385</v>
      </c>
    </row>
    <row r="1055" spans="1:23" ht="43.2" x14ac:dyDescent="0.3">
      <c r="A1055">
        <v>1183</v>
      </c>
      <c r="B1055" s="3" t="s">
        <v>1184</v>
      </c>
      <c r="C1055" s="3" t="s">
        <v>5293</v>
      </c>
      <c r="D1055">
        <v>2500</v>
      </c>
      <c r="E1055">
        <v>100</v>
      </c>
      <c r="F1055" t="s">
        <v>8221</v>
      </c>
      <c r="G1055" t="s">
        <v>8224</v>
      </c>
      <c r="H1055" t="s">
        <v>8246</v>
      </c>
      <c r="I1055">
        <v>1478059140</v>
      </c>
      <c r="J1055">
        <v>1476391223</v>
      </c>
      <c r="K1055" t="b">
        <v>0</v>
      </c>
      <c r="L1055">
        <v>3</v>
      </c>
      <c r="M1055" t="b">
        <v>0</v>
      </c>
      <c r="N1055" t="s">
        <v>8284</v>
      </c>
      <c r="O1055" s="5">
        <f t="shared" si="144"/>
        <v>25</v>
      </c>
      <c r="P1055" s="7">
        <f t="shared" si="145"/>
        <v>33.333333333333336</v>
      </c>
      <c r="Q1055" t="str">
        <f t="shared" si="146"/>
        <v>food</v>
      </c>
      <c r="R1055" t="str">
        <f t="shared" si="147"/>
        <v>food trucks</v>
      </c>
      <c r="S1055" s="10">
        <f t="shared" si="148"/>
        <v>42675.915972222225</v>
      </c>
      <c r="T1055" s="10">
        <f t="shared" si="149"/>
        <v>42656.61137731481</v>
      </c>
      <c r="U1055">
        <f t="shared" si="150"/>
        <v>2016</v>
      </c>
      <c r="V1055" s="11">
        <f t="shared" si="151"/>
        <v>42675.915972222225</v>
      </c>
      <c r="W1055" s="15">
        <f t="shared" si="152"/>
        <v>19.304594907414867</v>
      </c>
    </row>
    <row r="1056" spans="1:23" ht="43.2" x14ac:dyDescent="0.3">
      <c r="A1056">
        <v>1184</v>
      </c>
      <c r="B1056" s="3" t="s">
        <v>1185</v>
      </c>
      <c r="C1056" s="3" t="s">
        <v>5294</v>
      </c>
      <c r="D1056">
        <v>22000</v>
      </c>
      <c r="E1056">
        <v>23086</v>
      </c>
      <c r="F1056" t="s">
        <v>8219</v>
      </c>
      <c r="G1056" t="s">
        <v>8225</v>
      </c>
      <c r="H1056" t="s">
        <v>8247</v>
      </c>
      <c r="I1056">
        <v>1486391011</v>
      </c>
      <c r="J1056">
        <v>1483712611</v>
      </c>
      <c r="K1056" t="b">
        <v>0</v>
      </c>
      <c r="L1056">
        <v>375</v>
      </c>
      <c r="M1056" t="b">
        <v>1</v>
      </c>
      <c r="N1056" t="s">
        <v>8285</v>
      </c>
      <c r="O1056" s="5">
        <f t="shared" si="144"/>
        <v>0.95295850298882434</v>
      </c>
      <c r="P1056" s="7">
        <f t="shared" si="145"/>
        <v>61.562666666666665</v>
      </c>
      <c r="Q1056" t="str">
        <f t="shared" si="146"/>
        <v>photography</v>
      </c>
      <c r="R1056" t="str">
        <f t="shared" si="147"/>
        <v>photobooks</v>
      </c>
      <c r="S1056" s="10">
        <f t="shared" si="148"/>
        <v>42772.349664351852</v>
      </c>
      <c r="T1056" s="10">
        <f t="shared" si="149"/>
        <v>42741.349664351852</v>
      </c>
      <c r="U1056">
        <f t="shared" si="150"/>
        <v>2017</v>
      </c>
      <c r="V1056" s="11">
        <f t="shared" si="151"/>
        <v>42772.349664351852</v>
      </c>
      <c r="W1056" s="15">
        <f t="shared" si="152"/>
        <v>31</v>
      </c>
    </row>
    <row r="1057" spans="1:23" ht="57.6" x14ac:dyDescent="0.3">
      <c r="A1057">
        <v>1185</v>
      </c>
      <c r="B1057" s="3" t="s">
        <v>1186</v>
      </c>
      <c r="C1057" s="3" t="s">
        <v>5295</v>
      </c>
      <c r="D1057">
        <v>12500</v>
      </c>
      <c r="E1057">
        <v>13180</v>
      </c>
      <c r="F1057" t="s">
        <v>8219</v>
      </c>
      <c r="G1057" t="s">
        <v>8224</v>
      </c>
      <c r="H1057" t="s">
        <v>8246</v>
      </c>
      <c r="I1057">
        <v>1433736000</v>
      </c>
      <c r="J1057">
        <v>1430945149</v>
      </c>
      <c r="K1057" t="b">
        <v>0</v>
      </c>
      <c r="L1057">
        <v>111</v>
      </c>
      <c r="M1057" t="b">
        <v>1</v>
      </c>
      <c r="N1057" t="s">
        <v>8285</v>
      </c>
      <c r="O1057" s="5">
        <f t="shared" si="144"/>
        <v>0.9484066767830045</v>
      </c>
      <c r="P1057" s="7">
        <f t="shared" si="145"/>
        <v>118.73873873873873</v>
      </c>
      <c r="Q1057" t="str">
        <f t="shared" si="146"/>
        <v>photography</v>
      </c>
      <c r="R1057" t="str">
        <f t="shared" si="147"/>
        <v>photobooks</v>
      </c>
      <c r="S1057" s="10">
        <f t="shared" si="148"/>
        <v>42162.916666666672</v>
      </c>
      <c r="T1057" s="10">
        <f t="shared" si="149"/>
        <v>42130.615150462967</v>
      </c>
      <c r="U1057">
        <f t="shared" si="150"/>
        <v>2015</v>
      </c>
      <c r="V1057" s="11">
        <f t="shared" si="151"/>
        <v>42162.916666666672</v>
      </c>
      <c r="W1057" s="15">
        <f t="shared" si="152"/>
        <v>32.301516203704523</v>
      </c>
    </row>
    <row r="1058" spans="1:23" ht="43.2" x14ac:dyDescent="0.3">
      <c r="A1058">
        <v>1186</v>
      </c>
      <c r="B1058" s="3" t="s">
        <v>1187</v>
      </c>
      <c r="C1058" s="3" t="s">
        <v>5296</v>
      </c>
      <c r="D1058">
        <v>7500</v>
      </c>
      <c r="E1058">
        <v>8005</v>
      </c>
      <c r="F1058" t="s">
        <v>8219</v>
      </c>
      <c r="G1058" t="s">
        <v>8225</v>
      </c>
      <c r="H1058" t="s">
        <v>8247</v>
      </c>
      <c r="I1058">
        <v>1433198520</v>
      </c>
      <c r="J1058">
        <v>1430340195</v>
      </c>
      <c r="K1058" t="b">
        <v>0</v>
      </c>
      <c r="L1058">
        <v>123</v>
      </c>
      <c r="M1058" t="b">
        <v>1</v>
      </c>
      <c r="N1058" t="s">
        <v>8285</v>
      </c>
      <c r="O1058" s="5">
        <f t="shared" si="144"/>
        <v>0.93691442848219864</v>
      </c>
      <c r="P1058" s="7">
        <f t="shared" si="145"/>
        <v>65.081300813008127</v>
      </c>
      <c r="Q1058" t="str">
        <f t="shared" si="146"/>
        <v>photography</v>
      </c>
      <c r="R1058" t="str">
        <f t="shared" si="147"/>
        <v>photobooks</v>
      </c>
      <c r="S1058" s="10">
        <f t="shared" si="148"/>
        <v>42156.695833333331</v>
      </c>
      <c r="T1058" s="10">
        <f t="shared" si="149"/>
        <v>42123.61336805555</v>
      </c>
      <c r="U1058">
        <f t="shared" si="150"/>
        <v>2015</v>
      </c>
      <c r="V1058" s="11">
        <f t="shared" si="151"/>
        <v>42156.695833333331</v>
      </c>
      <c r="W1058" s="15">
        <f t="shared" si="152"/>
        <v>33.082465277781012</v>
      </c>
    </row>
    <row r="1059" spans="1:23" ht="43.2" x14ac:dyDescent="0.3">
      <c r="A1059">
        <v>1187</v>
      </c>
      <c r="B1059" s="3" t="s">
        <v>1188</v>
      </c>
      <c r="C1059" s="3" t="s">
        <v>5297</v>
      </c>
      <c r="D1059">
        <v>8750</v>
      </c>
      <c r="E1059">
        <v>9111</v>
      </c>
      <c r="F1059" t="s">
        <v>8219</v>
      </c>
      <c r="G1059" t="s">
        <v>8224</v>
      </c>
      <c r="H1059" t="s">
        <v>8246</v>
      </c>
      <c r="I1059">
        <v>1431885600</v>
      </c>
      <c r="J1059">
        <v>1429133323</v>
      </c>
      <c r="K1059" t="b">
        <v>0</v>
      </c>
      <c r="L1059">
        <v>70</v>
      </c>
      <c r="M1059" t="b">
        <v>1</v>
      </c>
      <c r="N1059" t="s">
        <v>8285</v>
      </c>
      <c r="O1059" s="5">
        <f t="shared" si="144"/>
        <v>0.96037756558006804</v>
      </c>
      <c r="P1059" s="7">
        <f t="shared" si="145"/>
        <v>130.15714285714284</v>
      </c>
      <c r="Q1059" t="str">
        <f t="shared" si="146"/>
        <v>photography</v>
      </c>
      <c r="R1059" t="str">
        <f t="shared" si="147"/>
        <v>photobooks</v>
      </c>
      <c r="S1059" s="10">
        <f t="shared" si="148"/>
        <v>42141.5</v>
      </c>
      <c r="T1059" s="10">
        <f t="shared" si="149"/>
        <v>42109.644942129627</v>
      </c>
      <c r="U1059">
        <f t="shared" si="150"/>
        <v>2015</v>
      </c>
      <c r="V1059" s="11">
        <f t="shared" si="151"/>
        <v>42141.5</v>
      </c>
      <c r="W1059" s="15">
        <f t="shared" si="152"/>
        <v>31.855057870372548</v>
      </c>
    </row>
    <row r="1060" spans="1:23" ht="43.2" x14ac:dyDescent="0.3">
      <c r="A1060">
        <v>1188</v>
      </c>
      <c r="B1060" s="3" t="s">
        <v>1189</v>
      </c>
      <c r="C1060" s="3" t="s">
        <v>5298</v>
      </c>
      <c r="D1060">
        <v>2000</v>
      </c>
      <c r="E1060">
        <v>3211</v>
      </c>
      <c r="F1060" t="s">
        <v>8219</v>
      </c>
      <c r="G1060" t="s">
        <v>8229</v>
      </c>
      <c r="H1060" t="s">
        <v>8251</v>
      </c>
      <c r="I1060">
        <v>1482943740</v>
      </c>
      <c r="J1060">
        <v>1481129340</v>
      </c>
      <c r="K1060" t="b">
        <v>0</v>
      </c>
      <c r="L1060">
        <v>85</v>
      </c>
      <c r="M1060" t="b">
        <v>1</v>
      </c>
      <c r="N1060" t="s">
        <v>8285</v>
      </c>
      <c r="O1060" s="5">
        <f t="shared" si="144"/>
        <v>0.62285892245406416</v>
      </c>
      <c r="P1060" s="7">
        <f t="shared" si="145"/>
        <v>37.776470588235291</v>
      </c>
      <c r="Q1060" t="str">
        <f t="shared" si="146"/>
        <v>photography</v>
      </c>
      <c r="R1060" t="str">
        <f t="shared" si="147"/>
        <v>photobooks</v>
      </c>
      <c r="S1060" s="10">
        <f t="shared" si="148"/>
        <v>42732.450694444444</v>
      </c>
      <c r="T1060" s="10">
        <f t="shared" si="149"/>
        <v>42711.450694444444</v>
      </c>
      <c r="U1060">
        <f t="shared" si="150"/>
        <v>2016</v>
      </c>
      <c r="V1060" s="11">
        <f t="shared" si="151"/>
        <v>42732.450694444444</v>
      </c>
      <c r="W1060" s="15">
        <f t="shared" si="152"/>
        <v>21</v>
      </c>
    </row>
    <row r="1061" spans="1:23" ht="43.2" x14ac:dyDescent="0.3">
      <c r="A1061">
        <v>1189</v>
      </c>
      <c r="B1061" s="3" t="s">
        <v>1190</v>
      </c>
      <c r="C1061" s="3" t="s">
        <v>5299</v>
      </c>
      <c r="D1061">
        <v>9000</v>
      </c>
      <c r="E1061">
        <v>9700</v>
      </c>
      <c r="F1061" t="s">
        <v>8219</v>
      </c>
      <c r="G1061" t="s">
        <v>8224</v>
      </c>
      <c r="H1061" t="s">
        <v>8246</v>
      </c>
      <c r="I1061">
        <v>1467242995</v>
      </c>
      <c r="J1061">
        <v>1465428595</v>
      </c>
      <c r="K1061" t="b">
        <v>0</v>
      </c>
      <c r="L1061">
        <v>86</v>
      </c>
      <c r="M1061" t="b">
        <v>1</v>
      </c>
      <c r="N1061" t="s">
        <v>8285</v>
      </c>
      <c r="O1061" s="5">
        <f t="shared" si="144"/>
        <v>0.92783505154639179</v>
      </c>
      <c r="P1061" s="7">
        <f t="shared" si="145"/>
        <v>112.79069767441861</v>
      </c>
      <c r="Q1061" t="str">
        <f t="shared" si="146"/>
        <v>photography</v>
      </c>
      <c r="R1061" t="str">
        <f t="shared" si="147"/>
        <v>photobooks</v>
      </c>
      <c r="S1061" s="10">
        <f t="shared" si="148"/>
        <v>42550.729108796295</v>
      </c>
      <c r="T1061" s="10">
        <f t="shared" si="149"/>
        <v>42529.729108796295</v>
      </c>
      <c r="U1061">
        <f t="shared" si="150"/>
        <v>2016</v>
      </c>
      <c r="V1061" s="11">
        <f t="shared" si="151"/>
        <v>42550.729108796295</v>
      </c>
      <c r="W1061" s="15">
        <f t="shared" si="152"/>
        <v>21</v>
      </c>
    </row>
    <row r="1062" spans="1:23" ht="28.8" x14ac:dyDescent="0.3">
      <c r="A1062">
        <v>1190</v>
      </c>
      <c r="B1062" s="3" t="s">
        <v>1191</v>
      </c>
      <c r="C1062" s="3" t="s">
        <v>5300</v>
      </c>
      <c r="D1062">
        <v>500</v>
      </c>
      <c r="E1062">
        <v>675</v>
      </c>
      <c r="F1062" t="s">
        <v>8219</v>
      </c>
      <c r="G1062" t="s">
        <v>8224</v>
      </c>
      <c r="H1062" t="s">
        <v>8246</v>
      </c>
      <c r="I1062">
        <v>1409500725</v>
      </c>
      <c r="J1062">
        <v>1406908725</v>
      </c>
      <c r="K1062" t="b">
        <v>0</v>
      </c>
      <c r="L1062">
        <v>13</v>
      </c>
      <c r="M1062" t="b">
        <v>1</v>
      </c>
      <c r="N1062" t="s">
        <v>8285</v>
      </c>
      <c r="O1062" s="5">
        <f t="shared" si="144"/>
        <v>0.7407407407407407</v>
      </c>
      <c r="P1062" s="7">
        <f t="shared" si="145"/>
        <v>51.92307692307692</v>
      </c>
      <c r="Q1062" t="str">
        <f t="shared" si="146"/>
        <v>photography</v>
      </c>
      <c r="R1062" t="str">
        <f t="shared" si="147"/>
        <v>photobooks</v>
      </c>
      <c r="S1062" s="10">
        <f t="shared" si="148"/>
        <v>41882.415798611109</v>
      </c>
      <c r="T1062" s="10">
        <f t="shared" si="149"/>
        <v>41852.415798611109</v>
      </c>
      <c r="U1062">
        <f t="shared" si="150"/>
        <v>2014</v>
      </c>
      <c r="V1062" s="11">
        <f t="shared" si="151"/>
        <v>41882.415798611109</v>
      </c>
      <c r="W1062" s="15">
        <f t="shared" si="152"/>
        <v>30</v>
      </c>
    </row>
    <row r="1063" spans="1:23" ht="43.2" x14ac:dyDescent="0.3">
      <c r="A1063">
        <v>1191</v>
      </c>
      <c r="B1063" s="3" t="s">
        <v>1192</v>
      </c>
      <c r="C1063" s="3" t="s">
        <v>5301</v>
      </c>
      <c r="D1063">
        <v>2700</v>
      </c>
      <c r="E1063">
        <v>2945</v>
      </c>
      <c r="F1063" t="s">
        <v>8219</v>
      </c>
      <c r="G1063" t="s">
        <v>8224</v>
      </c>
      <c r="H1063" t="s">
        <v>8246</v>
      </c>
      <c r="I1063">
        <v>1458480560</v>
      </c>
      <c r="J1063">
        <v>1455892160</v>
      </c>
      <c r="K1063" t="b">
        <v>0</v>
      </c>
      <c r="L1063">
        <v>33</v>
      </c>
      <c r="M1063" t="b">
        <v>1</v>
      </c>
      <c r="N1063" t="s">
        <v>8285</v>
      </c>
      <c r="O1063" s="5">
        <f t="shared" si="144"/>
        <v>0.91680814940577249</v>
      </c>
      <c r="P1063" s="7">
        <f t="shared" si="145"/>
        <v>89.242424242424249</v>
      </c>
      <c r="Q1063" t="str">
        <f t="shared" si="146"/>
        <v>photography</v>
      </c>
      <c r="R1063" t="str">
        <f t="shared" si="147"/>
        <v>photobooks</v>
      </c>
      <c r="S1063" s="10">
        <f t="shared" si="148"/>
        <v>42449.312037037031</v>
      </c>
      <c r="T1063" s="10">
        <f t="shared" si="149"/>
        <v>42419.353703703702</v>
      </c>
      <c r="U1063">
        <f t="shared" si="150"/>
        <v>2016</v>
      </c>
      <c r="V1063" s="11">
        <f t="shared" si="151"/>
        <v>42449.312037037031</v>
      </c>
      <c r="W1063" s="15">
        <f t="shared" si="152"/>
        <v>29.958333333328483</v>
      </c>
    </row>
    <row r="1064" spans="1:23" ht="28.8" x14ac:dyDescent="0.3">
      <c r="A1064">
        <v>1192</v>
      </c>
      <c r="B1064" s="3" t="s">
        <v>1193</v>
      </c>
      <c r="C1064" s="3" t="s">
        <v>5302</v>
      </c>
      <c r="D1064">
        <v>100</v>
      </c>
      <c r="E1064">
        <v>290</v>
      </c>
      <c r="F1064" t="s">
        <v>8219</v>
      </c>
      <c r="G1064" t="s">
        <v>8225</v>
      </c>
      <c r="H1064" t="s">
        <v>8247</v>
      </c>
      <c r="I1064">
        <v>1486814978</v>
      </c>
      <c r="J1064">
        <v>1484222978</v>
      </c>
      <c r="K1064" t="b">
        <v>0</v>
      </c>
      <c r="L1064">
        <v>15</v>
      </c>
      <c r="M1064" t="b">
        <v>1</v>
      </c>
      <c r="N1064" t="s">
        <v>8285</v>
      </c>
      <c r="O1064" s="5">
        <f t="shared" si="144"/>
        <v>0.34482758620689657</v>
      </c>
      <c r="P1064" s="7">
        <f t="shared" si="145"/>
        <v>19.333333333333332</v>
      </c>
      <c r="Q1064" t="str">
        <f t="shared" si="146"/>
        <v>photography</v>
      </c>
      <c r="R1064" t="str">
        <f t="shared" si="147"/>
        <v>photobooks</v>
      </c>
      <c r="S1064" s="10">
        <f t="shared" si="148"/>
        <v>42777.256689814814</v>
      </c>
      <c r="T1064" s="10">
        <f t="shared" si="149"/>
        <v>42747.256689814814</v>
      </c>
      <c r="U1064">
        <f t="shared" si="150"/>
        <v>2017</v>
      </c>
      <c r="V1064" s="11">
        <f t="shared" si="151"/>
        <v>42777.256689814814</v>
      </c>
      <c r="W1064" s="15">
        <f t="shared" si="152"/>
        <v>30</v>
      </c>
    </row>
    <row r="1065" spans="1:23" ht="57.6" x14ac:dyDescent="0.3">
      <c r="A1065">
        <v>1193</v>
      </c>
      <c r="B1065" s="3" t="s">
        <v>1194</v>
      </c>
      <c r="C1065" s="3" t="s">
        <v>5303</v>
      </c>
      <c r="D1065">
        <v>21000</v>
      </c>
      <c r="E1065">
        <v>21831</v>
      </c>
      <c r="F1065" t="s">
        <v>8219</v>
      </c>
      <c r="G1065" t="s">
        <v>8224</v>
      </c>
      <c r="H1065" t="s">
        <v>8246</v>
      </c>
      <c r="I1065">
        <v>1460223453</v>
      </c>
      <c r="J1065">
        <v>1455043053</v>
      </c>
      <c r="K1065" t="b">
        <v>0</v>
      </c>
      <c r="L1065">
        <v>273</v>
      </c>
      <c r="M1065" t="b">
        <v>1</v>
      </c>
      <c r="N1065" t="s">
        <v>8285</v>
      </c>
      <c r="O1065" s="5">
        <f t="shared" si="144"/>
        <v>0.96193486326783018</v>
      </c>
      <c r="P1065" s="7">
        <f t="shared" si="145"/>
        <v>79.967032967032964</v>
      </c>
      <c r="Q1065" t="str">
        <f t="shared" si="146"/>
        <v>photography</v>
      </c>
      <c r="R1065" t="str">
        <f t="shared" si="147"/>
        <v>photobooks</v>
      </c>
      <c r="S1065" s="10">
        <f t="shared" si="148"/>
        <v>42469.484409722223</v>
      </c>
      <c r="T1065" s="10">
        <f t="shared" si="149"/>
        <v>42409.526076388895</v>
      </c>
      <c r="U1065">
        <f t="shared" si="150"/>
        <v>2016</v>
      </c>
      <c r="V1065" s="11">
        <f t="shared" si="151"/>
        <v>42469.484409722223</v>
      </c>
      <c r="W1065" s="15">
        <f t="shared" si="152"/>
        <v>59.958333333328483</v>
      </c>
    </row>
    <row r="1066" spans="1:23" ht="43.2" x14ac:dyDescent="0.3">
      <c r="A1066">
        <v>1194</v>
      </c>
      <c r="B1066" s="3" t="s">
        <v>1195</v>
      </c>
      <c r="C1066" s="3" t="s">
        <v>5304</v>
      </c>
      <c r="D1066">
        <v>12500</v>
      </c>
      <c r="E1066">
        <v>40280</v>
      </c>
      <c r="F1066" t="s">
        <v>8219</v>
      </c>
      <c r="G1066" t="s">
        <v>8241</v>
      </c>
      <c r="H1066" t="s">
        <v>8249</v>
      </c>
      <c r="I1066">
        <v>1428493379</v>
      </c>
      <c r="J1066">
        <v>1425901379</v>
      </c>
      <c r="K1066" t="b">
        <v>0</v>
      </c>
      <c r="L1066">
        <v>714</v>
      </c>
      <c r="M1066" t="b">
        <v>1</v>
      </c>
      <c r="N1066" t="s">
        <v>8285</v>
      </c>
      <c r="O1066" s="5">
        <f t="shared" si="144"/>
        <v>0.3103277060575968</v>
      </c>
      <c r="P1066" s="7">
        <f t="shared" si="145"/>
        <v>56.414565826330531</v>
      </c>
      <c r="Q1066" t="str">
        <f t="shared" si="146"/>
        <v>photography</v>
      </c>
      <c r="R1066" t="str">
        <f t="shared" si="147"/>
        <v>photobooks</v>
      </c>
      <c r="S1066" s="10">
        <f t="shared" si="148"/>
        <v>42102.238182870366</v>
      </c>
      <c r="T1066" s="10">
        <f t="shared" si="149"/>
        <v>42072.238182870366</v>
      </c>
      <c r="U1066">
        <f t="shared" si="150"/>
        <v>2015</v>
      </c>
      <c r="V1066" s="11">
        <f t="shared" si="151"/>
        <v>42102.238182870366</v>
      </c>
      <c r="W1066" s="15">
        <f t="shared" si="152"/>
        <v>30</v>
      </c>
    </row>
    <row r="1067" spans="1:23" ht="57.6" x14ac:dyDescent="0.3">
      <c r="A1067">
        <v>1195</v>
      </c>
      <c r="B1067" s="3" t="s">
        <v>1196</v>
      </c>
      <c r="C1067" s="3" t="s">
        <v>5305</v>
      </c>
      <c r="D1067">
        <v>10000</v>
      </c>
      <c r="E1067">
        <v>13500</v>
      </c>
      <c r="F1067" t="s">
        <v>8219</v>
      </c>
      <c r="G1067" t="s">
        <v>8237</v>
      </c>
      <c r="H1067" t="s">
        <v>8249</v>
      </c>
      <c r="I1067">
        <v>1450602000</v>
      </c>
      <c r="J1067">
        <v>1445415653</v>
      </c>
      <c r="K1067" t="b">
        <v>0</v>
      </c>
      <c r="L1067">
        <v>170</v>
      </c>
      <c r="M1067" t="b">
        <v>1</v>
      </c>
      <c r="N1067" t="s">
        <v>8285</v>
      </c>
      <c r="O1067" s="5">
        <f t="shared" si="144"/>
        <v>0.7407407407407407</v>
      </c>
      <c r="P1067" s="7">
        <f t="shared" si="145"/>
        <v>79.411764705882348</v>
      </c>
      <c r="Q1067" t="str">
        <f t="shared" si="146"/>
        <v>photography</v>
      </c>
      <c r="R1067" t="str">
        <f t="shared" si="147"/>
        <v>photobooks</v>
      </c>
      <c r="S1067" s="10">
        <f t="shared" si="148"/>
        <v>42358.125</v>
      </c>
      <c r="T1067" s="10">
        <f t="shared" si="149"/>
        <v>42298.09783564815</v>
      </c>
      <c r="U1067">
        <f t="shared" si="150"/>
        <v>2015</v>
      </c>
      <c r="V1067" s="11">
        <f t="shared" si="151"/>
        <v>42358.125</v>
      </c>
      <c r="W1067" s="15">
        <f t="shared" si="152"/>
        <v>60.027164351849933</v>
      </c>
    </row>
    <row r="1068" spans="1:23" ht="28.8" x14ac:dyDescent="0.3">
      <c r="A1068">
        <v>1196</v>
      </c>
      <c r="B1068" s="3" t="s">
        <v>1197</v>
      </c>
      <c r="C1068" s="3" t="s">
        <v>5306</v>
      </c>
      <c r="D1068">
        <v>14500</v>
      </c>
      <c r="E1068">
        <v>39137</v>
      </c>
      <c r="F1068" t="s">
        <v>8219</v>
      </c>
      <c r="G1068" t="s">
        <v>8225</v>
      </c>
      <c r="H1068" t="s">
        <v>8247</v>
      </c>
      <c r="I1068">
        <v>1450467539</v>
      </c>
      <c r="J1068">
        <v>1447875539</v>
      </c>
      <c r="K1068" t="b">
        <v>0</v>
      </c>
      <c r="L1068">
        <v>512</v>
      </c>
      <c r="M1068" t="b">
        <v>1</v>
      </c>
      <c r="N1068" t="s">
        <v>8285</v>
      </c>
      <c r="O1068" s="5">
        <f t="shared" si="144"/>
        <v>0.37049339499706163</v>
      </c>
      <c r="P1068" s="7">
        <f t="shared" si="145"/>
        <v>76.439453125</v>
      </c>
      <c r="Q1068" t="str">
        <f t="shared" si="146"/>
        <v>photography</v>
      </c>
      <c r="R1068" t="str">
        <f t="shared" si="147"/>
        <v>photobooks</v>
      </c>
      <c r="S1068" s="10">
        <f t="shared" si="148"/>
        <v>42356.568738425922</v>
      </c>
      <c r="T1068" s="10">
        <f t="shared" si="149"/>
        <v>42326.568738425922</v>
      </c>
      <c r="U1068">
        <f t="shared" si="150"/>
        <v>2015</v>
      </c>
      <c r="V1068" s="11">
        <f t="shared" si="151"/>
        <v>42356.568738425922</v>
      </c>
      <c r="W1068" s="15">
        <f t="shared" si="152"/>
        <v>30</v>
      </c>
    </row>
    <row r="1069" spans="1:23" ht="57.6" x14ac:dyDescent="0.3">
      <c r="A1069">
        <v>1197</v>
      </c>
      <c r="B1069" s="3" t="s">
        <v>1198</v>
      </c>
      <c r="C1069" s="3" t="s">
        <v>5307</v>
      </c>
      <c r="D1069">
        <v>15000</v>
      </c>
      <c r="E1069">
        <v>37994</v>
      </c>
      <c r="F1069" t="s">
        <v>8219</v>
      </c>
      <c r="G1069" t="s">
        <v>8224</v>
      </c>
      <c r="H1069" t="s">
        <v>8246</v>
      </c>
      <c r="I1069">
        <v>1465797540</v>
      </c>
      <c r="J1069">
        <v>1463155034</v>
      </c>
      <c r="K1069" t="b">
        <v>0</v>
      </c>
      <c r="L1069">
        <v>314</v>
      </c>
      <c r="M1069" t="b">
        <v>1</v>
      </c>
      <c r="N1069" t="s">
        <v>8285</v>
      </c>
      <c r="O1069" s="5">
        <f t="shared" si="144"/>
        <v>0.39479917881770804</v>
      </c>
      <c r="P1069" s="7">
        <f t="shared" si="145"/>
        <v>121</v>
      </c>
      <c r="Q1069" t="str">
        <f t="shared" si="146"/>
        <v>photography</v>
      </c>
      <c r="R1069" t="str">
        <f t="shared" si="147"/>
        <v>photobooks</v>
      </c>
      <c r="S1069" s="10">
        <f t="shared" si="148"/>
        <v>42533.999305555553</v>
      </c>
      <c r="T1069" s="10">
        <f t="shared" si="149"/>
        <v>42503.41474537037</v>
      </c>
      <c r="U1069">
        <f t="shared" si="150"/>
        <v>2016</v>
      </c>
      <c r="V1069" s="11">
        <f t="shared" si="151"/>
        <v>42533.999305555553</v>
      </c>
      <c r="W1069" s="15">
        <f t="shared" si="152"/>
        <v>30.584560185183364</v>
      </c>
    </row>
    <row r="1070" spans="1:23" ht="43.2" x14ac:dyDescent="0.3">
      <c r="A1070">
        <v>1198</v>
      </c>
      <c r="B1070" s="3" t="s">
        <v>1199</v>
      </c>
      <c r="C1070" s="3" t="s">
        <v>5308</v>
      </c>
      <c r="D1070">
        <v>3500</v>
      </c>
      <c r="E1070">
        <v>9121</v>
      </c>
      <c r="F1070" t="s">
        <v>8219</v>
      </c>
      <c r="G1070" t="s">
        <v>8224</v>
      </c>
      <c r="H1070" t="s">
        <v>8246</v>
      </c>
      <c r="I1070">
        <v>1451530800</v>
      </c>
      <c r="J1070">
        <v>1448463086</v>
      </c>
      <c r="K1070" t="b">
        <v>0</v>
      </c>
      <c r="L1070">
        <v>167</v>
      </c>
      <c r="M1070" t="b">
        <v>1</v>
      </c>
      <c r="N1070" t="s">
        <v>8285</v>
      </c>
      <c r="O1070" s="5">
        <f t="shared" si="144"/>
        <v>0.38372985418265543</v>
      </c>
      <c r="P1070" s="7">
        <f t="shared" si="145"/>
        <v>54.616766467065865</v>
      </c>
      <c r="Q1070" t="str">
        <f t="shared" si="146"/>
        <v>photography</v>
      </c>
      <c r="R1070" t="str">
        <f t="shared" si="147"/>
        <v>photobooks</v>
      </c>
      <c r="S1070" s="10">
        <f t="shared" si="148"/>
        <v>42368.875</v>
      </c>
      <c r="T1070" s="10">
        <f t="shared" si="149"/>
        <v>42333.369050925925</v>
      </c>
      <c r="U1070">
        <f t="shared" si="150"/>
        <v>2015</v>
      </c>
      <c r="V1070" s="11">
        <f t="shared" si="151"/>
        <v>42368.875</v>
      </c>
      <c r="W1070" s="15">
        <f t="shared" si="152"/>
        <v>35.505949074075033</v>
      </c>
    </row>
    <row r="1071" spans="1:23" ht="43.2" x14ac:dyDescent="0.3">
      <c r="A1071">
        <v>1199</v>
      </c>
      <c r="B1071" s="3" t="s">
        <v>1200</v>
      </c>
      <c r="C1071" s="3" t="s">
        <v>5309</v>
      </c>
      <c r="D1071">
        <v>2658</v>
      </c>
      <c r="E1071">
        <v>2693</v>
      </c>
      <c r="F1071" t="s">
        <v>8219</v>
      </c>
      <c r="G1071" t="s">
        <v>8225</v>
      </c>
      <c r="H1071" t="s">
        <v>8247</v>
      </c>
      <c r="I1071">
        <v>1436380200</v>
      </c>
      <c r="J1071">
        <v>1433615400</v>
      </c>
      <c r="K1071" t="b">
        <v>0</v>
      </c>
      <c r="L1071">
        <v>9</v>
      </c>
      <c r="M1071" t="b">
        <v>1</v>
      </c>
      <c r="N1071" t="s">
        <v>8285</v>
      </c>
      <c r="O1071" s="5">
        <f t="shared" si="144"/>
        <v>0.98700334199777195</v>
      </c>
      <c r="P1071" s="7">
        <f t="shared" si="145"/>
        <v>299.22222222222223</v>
      </c>
      <c r="Q1071" t="str">
        <f t="shared" si="146"/>
        <v>photography</v>
      </c>
      <c r="R1071" t="str">
        <f t="shared" si="147"/>
        <v>photobooks</v>
      </c>
      <c r="S1071" s="10">
        <f t="shared" si="148"/>
        <v>42193.520833333328</v>
      </c>
      <c r="T1071" s="10">
        <f t="shared" si="149"/>
        <v>42161.520833333328</v>
      </c>
      <c r="U1071">
        <f t="shared" si="150"/>
        <v>2015</v>
      </c>
      <c r="V1071" s="11">
        <f t="shared" si="151"/>
        <v>42193.520833333328</v>
      </c>
      <c r="W1071" s="15">
        <f t="shared" si="152"/>
        <v>32</v>
      </c>
    </row>
    <row r="1072" spans="1:23" ht="43.2" x14ac:dyDescent="0.3">
      <c r="A1072">
        <v>1200</v>
      </c>
      <c r="B1072" s="3" t="s">
        <v>1201</v>
      </c>
      <c r="C1072" s="3" t="s">
        <v>5310</v>
      </c>
      <c r="D1072">
        <v>4800</v>
      </c>
      <c r="E1072">
        <v>6029</v>
      </c>
      <c r="F1072" t="s">
        <v>8219</v>
      </c>
      <c r="G1072" t="s">
        <v>8224</v>
      </c>
      <c r="H1072" t="s">
        <v>8246</v>
      </c>
      <c r="I1072">
        <v>1429183656</v>
      </c>
      <c r="J1072">
        <v>1427369256</v>
      </c>
      <c r="K1072" t="b">
        <v>0</v>
      </c>
      <c r="L1072">
        <v>103</v>
      </c>
      <c r="M1072" t="b">
        <v>1</v>
      </c>
      <c r="N1072" t="s">
        <v>8285</v>
      </c>
      <c r="O1072" s="5">
        <f t="shared" si="144"/>
        <v>0.7961519323270857</v>
      </c>
      <c r="P1072" s="7">
        <f t="shared" si="145"/>
        <v>58.533980582524272</v>
      </c>
      <c r="Q1072" t="str">
        <f t="shared" si="146"/>
        <v>photography</v>
      </c>
      <c r="R1072" t="str">
        <f t="shared" si="147"/>
        <v>photobooks</v>
      </c>
      <c r="S1072" s="10">
        <f t="shared" si="148"/>
        <v>42110.227500000001</v>
      </c>
      <c r="T1072" s="10">
        <f t="shared" si="149"/>
        <v>42089.227500000001</v>
      </c>
      <c r="U1072">
        <f t="shared" si="150"/>
        <v>2015</v>
      </c>
      <c r="V1072" s="11">
        <f t="shared" si="151"/>
        <v>42110.227500000001</v>
      </c>
      <c r="W1072" s="15">
        <f t="shared" si="152"/>
        <v>21</v>
      </c>
    </row>
    <row r="1073" spans="1:23" ht="43.2" x14ac:dyDescent="0.3">
      <c r="A1073">
        <v>1201</v>
      </c>
      <c r="B1073" s="3" t="s">
        <v>1202</v>
      </c>
      <c r="C1073" s="3" t="s">
        <v>5311</v>
      </c>
      <c r="D1073">
        <v>6000</v>
      </c>
      <c r="E1073">
        <v>6146.27</v>
      </c>
      <c r="F1073" t="s">
        <v>8219</v>
      </c>
      <c r="G1073" t="s">
        <v>8225</v>
      </c>
      <c r="H1073" t="s">
        <v>8247</v>
      </c>
      <c r="I1073">
        <v>1468593246</v>
      </c>
      <c r="J1073">
        <v>1466001246</v>
      </c>
      <c r="K1073" t="b">
        <v>0</v>
      </c>
      <c r="L1073">
        <v>111</v>
      </c>
      <c r="M1073" t="b">
        <v>1</v>
      </c>
      <c r="N1073" t="s">
        <v>8285</v>
      </c>
      <c r="O1073" s="5">
        <f t="shared" si="144"/>
        <v>0.97620182647361731</v>
      </c>
      <c r="P1073" s="7">
        <f t="shared" si="145"/>
        <v>55.371801801801809</v>
      </c>
      <c r="Q1073" t="str">
        <f t="shared" si="146"/>
        <v>photography</v>
      </c>
      <c r="R1073" t="str">
        <f t="shared" si="147"/>
        <v>photobooks</v>
      </c>
      <c r="S1073" s="10">
        <f t="shared" si="148"/>
        <v>42566.35701388889</v>
      </c>
      <c r="T1073" s="10">
        <f t="shared" si="149"/>
        <v>42536.35701388889</v>
      </c>
      <c r="U1073">
        <f t="shared" si="150"/>
        <v>2016</v>
      </c>
      <c r="V1073" s="11">
        <f t="shared" si="151"/>
        <v>42566.35701388889</v>
      </c>
      <c r="W1073" s="15">
        <f t="shared" si="152"/>
        <v>30</v>
      </c>
    </row>
    <row r="1074" spans="1:23" ht="43.2" x14ac:dyDescent="0.3">
      <c r="A1074">
        <v>1202</v>
      </c>
      <c r="B1074" s="3" t="s">
        <v>1203</v>
      </c>
      <c r="C1074" s="3" t="s">
        <v>5312</v>
      </c>
      <c r="D1074">
        <v>25000</v>
      </c>
      <c r="E1074">
        <v>49811</v>
      </c>
      <c r="F1074" t="s">
        <v>8219</v>
      </c>
      <c r="G1074" t="s">
        <v>8226</v>
      </c>
      <c r="H1074" t="s">
        <v>8248</v>
      </c>
      <c r="I1074">
        <v>1435388154</v>
      </c>
      <c r="J1074">
        <v>1432796154</v>
      </c>
      <c r="K1074" t="b">
        <v>0</v>
      </c>
      <c r="L1074">
        <v>271</v>
      </c>
      <c r="M1074" t="b">
        <v>1</v>
      </c>
      <c r="N1074" t="s">
        <v>8285</v>
      </c>
      <c r="O1074" s="5">
        <f t="shared" si="144"/>
        <v>0.50189717130754252</v>
      </c>
      <c r="P1074" s="7">
        <f t="shared" si="145"/>
        <v>183.80442804428046</v>
      </c>
      <c r="Q1074" t="str">
        <f t="shared" si="146"/>
        <v>photography</v>
      </c>
      <c r="R1074" t="str">
        <f t="shared" si="147"/>
        <v>photobooks</v>
      </c>
      <c r="S1074" s="10">
        <f t="shared" si="148"/>
        <v>42182.038819444439</v>
      </c>
      <c r="T1074" s="10">
        <f t="shared" si="149"/>
        <v>42152.038819444439</v>
      </c>
      <c r="U1074">
        <f t="shared" si="150"/>
        <v>2015</v>
      </c>
      <c r="V1074" s="11">
        <f t="shared" si="151"/>
        <v>42182.038819444439</v>
      </c>
      <c r="W1074" s="15">
        <f t="shared" si="152"/>
        <v>30</v>
      </c>
    </row>
    <row r="1075" spans="1:23" ht="43.2" x14ac:dyDescent="0.3">
      <c r="A1075">
        <v>1203</v>
      </c>
      <c r="B1075" s="3" t="s">
        <v>1204</v>
      </c>
      <c r="C1075" s="3" t="s">
        <v>5313</v>
      </c>
      <c r="D1075">
        <v>16300</v>
      </c>
      <c r="E1075">
        <v>16700</v>
      </c>
      <c r="F1075" t="s">
        <v>8219</v>
      </c>
      <c r="G1075" t="s">
        <v>8224</v>
      </c>
      <c r="H1075" t="s">
        <v>8246</v>
      </c>
      <c r="I1075">
        <v>1433083527</v>
      </c>
      <c r="J1075">
        <v>1430491527</v>
      </c>
      <c r="K1075" t="b">
        <v>0</v>
      </c>
      <c r="L1075">
        <v>101</v>
      </c>
      <c r="M1075" t="b">
        <v>1</v>
      </c>
      <c r="N1075" t="s">
        <v>8285</v>
      </c>
      <c r="O1075" s="5">
        <f t="shared" si="144"/>
        <v>0.9760479041916168</v>
      </c>
      <c r="P1075" s="7">
        <f t="shared" si="145"/>
        <v>165.34653465346534</v>
      </c>
      <c r="Q1075" t="str">
        <f t="shared" si="146"/>
        <v>photography</v>
      </c>
      <c r="R1075" t="str">
        <f t="shared" si="147"/>
        <v>photobooks</v>
      </c>
      <c r="S1075" s="10">
        <f t="shared" si="148"/>
        <v>42155.364895833336</v>
      </c>
      <c r="T1075" s="10">
        <f t="shared" si="149"/>
        <v>42125.364895833336</v>
      </c>
      <c r="U1075">
        <f t="shared" si="150"/>
        <v>2015</v>
      </c>
      <c r="V1075" s="11">
        <f t="shared" si="151"/>
        <v>42155.364895833336</v>
      </c>
      <c r="W1075" s="15">
        <f t="shared" si="152"/>
        <v>30</v>
      </c>
    </row>
    <row r="1076" spans="1:23" ht="43.2" x14ac:dyDescent="0.3">
      <c r="A1076">
        <v>1204</v>
      </c>
      <c r="B1076" s="3" t="s">
        <v>1205</v>
      </c>
      <c r="C1076" s="3" t="s">
        <v>5314</v>
      </c>
      <c r="D1076">
        <v>13000</v>
      </c>
      <c r="E1076">
        <v>13383</v>
      </c>
      <c r="F1076" t="s">
        <v>8219</v>
      </c>
      <c r="G1076" t="s">
        <v>8224</v>
      </c>
      <c r="H1076" t="s">
        <v>8246</v>
      </c>
      <c r="I1076">
        <v>1449205200</v>
      </c>
      <c r="J1076">
        <v>1445363833</v>
      </c>
      <c r="K1076" t="b">
        <v>0</v>
      </c>
      <c r="L1076">
        <v>57</v>
      </c>
      <c r="M1076" t="b">
        <v>1</v>
      </c>
      <c r="N1076" t="s">
        <v>8285</v>
      </c>
      <c r="O1076" s="5">
        <f t="shared" si="144"/>
        <v>0.97138160352686242</v>
      </c>
      <c r="P1076" s="7">
        <f t="shared" si="145"/>
        <v>234.78947368421052</v>
      </c>
      <c r="Q1076" t="str">
        <f t="shared" si="146"/>
        <v>photography</v>
      </c>
      <c r="R1076" t="str">
        <f t="shared" si="147"/>
        <v>photobooks</v>
      </c>
      <c r="S1076" s="10">
        <f t="shared" si="148"/>
        <v>42341.958333333328</v>
      </c>
      <c r="T1076" s="10">
        <f t="shared" si="149"/>
        <v>42297.498067129629</v>
      </c>
      <c r="U1076">
        <f t="shared" si="150"/>
        <v>2015</v>
      </c>
      <c r="V1076" s="11">
        <f t="shared" si="151"/>
        <v>42341.958333333328</v>
      </c>
      <c r="W1076" s="15">
        <f t="shared" si="152"/>
        <v>44.460266203699575</v>
      </c>
    </row>
    <row r="1077" spans="1:23" ht="43.2" x14ac:dyDescent="0.3">
      <c r="A1077">
        <v>1205</v>
      </c>
      <c r="B1077" s="3" t="s">
        <v>1206</v>
      </c>
      <c r="C1077" s="3" t="s">
        <v>5315</v>
      </c>
      <c r="D1077">
        <v>13000</v>
      </c>
      <c r="E1077">
        <v>13112</v>
      </c>
      <c r="F1077" t="s">
        <v>8219</v>
      </c>
      <c r="G1077" t="s">
        <v>8236</v>
      </c>
      <c r="H1077" t="s">
        <v>8249</v>
      </c>
      <c r="I1077">
        <v>1434197351</v>
      </c>
      <c r="J1077">
        <v>1431605351</v>
      </c>
      <c r="K1077" t="b">
        <v>0</v>
      </c>
      <c r="L1077">
        <v>62</v>
      </c>
      <c r="M1077" t="b">
        <v>1</v>
      </c>
      <c r="N1077" t="s">
        <v>8285</v>
      </c>
      <c r="O1077" s="5">
        <f t="shared" si="144"/>
        <v>0.99145820622330694</v>
      </c>
      <c r="P1077" s="7">
        <f t="shared" si="145"/>
        <v>211.48387096774192</v>
      </c>
      <c r="Q1077" t="str">
        <f t="shared" si="146"/>
        <v>photography</v>
      </c>
      <c r="R1077" t="str">
        <f t="shared" si="147"/>
        <v>photobooks</v>
      </c>
      <c r="S1077" s="10">
        <f t="shared" si="148"/>
        <v>42168.256377314814</v>
      </c>
      <c r="T1077" s="10">
        <f t="shared" si="149"/>
        <v>42138.256377314814</v>
      </c>
      <c r="U1077">
        <f t="shared" si="150"/>
        <v>2015</v>
      </c>
      <c r="V1077" s="11">
        <f t="shared" si="151"/>
        <v>42168.256377314814</v>
      </c>
      <c r="W1077" s="15">
        <f t="shared" si="152"/>
        <v>30</v>
      </c>
    </row>
    <row r="1078" spans="1:23" ht="43.2" x14ac:dyDescent="0.3">
      <c r="A1078">
        <v>1206</v>
      </c>
      <c r="B1078" s="3" t="s">
        <v>1207</v>
      </c>
      <c r="C1078" s="3" t="s">
        <v>5316</v>
      </c>
      <c r="D1078">
        <v>900</v>
      </c>
      <c r="E1078">
        <v>1035</v>
      </c>
      <c r="F1078" t="s">
        <v>8219</v>
      </c>
      <c r="G1078" t="s">
        <v>8239</v>
      </c>
      <c r="H1078" t="s">
        <v>8249</v>
      </c>
      <c r="I1078">
        <v>1489238940</v>
      </c>
      <c r="J1078">
        <v>1486406253</v>
      </c>
      <c r="K1078" t="b">
        <v>0</v>
      </c>
      <c r="L1078">
        <v>32</v>
      </c>
      <c r="M1078" t="b">
        <v>1</v>
      </c>
      <c r="N1078" t="s">
        <v>8285</v>
      </c>
      <c r="O1078" s="5">
        <f t="shared" si="144"/>
        <v>0.86956521739130432</v>
      </c>
      <c r="P1078" s="7">
        <f t="shared" si="145"/>
        <v>32.34375</v>
      </c>
      <c r="Q1078" t="str">
        <f t="shared" si="146"/>
        <v>photography</v>
      </c>
      <c r="R1078" t="str">
        <f t="shared" si="147"/>
        <v>photobooks</v>
      </c>
      <c r="S1078" s="10">
        <f t="shared" si="148"/>
        <v>42805.311805555553</v>
      </c>
      <c r="T1078" s="10">
        <f t="shared" si="149"/>
        <v>42772.526076388895</v>
      </c>
      <c r="U1078">
        <f t="shared" si="150"/>
        <v>2017</v>
      </c>
      <c r="V1078" s="11">
        <f t="shared" si="151"/>
        <v>42805.311805555553</v>
      </c>
      <c r="W1078" s="15">
        <f t="shared" si="152"/>
        <v>32.785729166658712</v>
      </c>
    </row>
    <row r="1079" spans="1:23" ht="28.8" x14ac:dyDescent="0.3">
      <c r="A1079">
        <v>1207</v>
      </c>
      <c r="B1079" s="3" t="s">
        <v>1208</v>
      </c>
      <c r="C1079" s="3" t="s">
        <v>5317</v>
      </c>
      <c r="D1079">
        <v>16700</v>
      </c>
      <c r="E1079">
        <v>17396</v>
      </c>
      <c r="F1079" t="s">
        <v>8219</v>
      </c>
      <c r="G1079" t="s">
        <v>8237</v>
      </c>
      <c r="H1079" t="s">
        <v>8249</v>
      </c>
      <c r="I1079">
        <v>1459418400</v>
      </c>
      <c r="J1079">
        <v>1456827573</v>
      </c>
      <c r="K1079" t="b">
        <v>0</v>
      </c>
      <c r="L1079">
        <v>141</v>
      </c>
      <c r="M1079" t="b">
        <v>1</v>
      </c>
      <c r="N1079" t="s">
        <v>8285</v>
      </c>
      <c r="O1079" s="5">
        <f t="shared" si="144"/>
        <v>0.95999080248332946</v>
      </c>
      <c r="P1079" s="7">
        <f t="shared" si="145"/>
        <v>123.37588652482269</v>
      </c>
      <c r="Q1079" t="str">
        <f t="shared" si="146"/>
        <v>photography</v>
      </c>
      <c r="R1079" t="str">
        <f t="shared" si="147"/>
        <v>photobooks</v>
      </c>
      <c r="S1079" s="10">
        <f t="shared" si="148"/>
        <v>42460.166666666672</v>
      </c>
      <c r="T1079" s="10">
        <f t="shared" si="149"/>
        <v>42430.180243055554</v>
      </c>
      <c r="U1079">
        <f t="shared" si="150"/>
        <v>2016</v>
      </c>
      <c r="V1079" s="11">
        <f t="shared" si="151"/>
        <v>42460.166666666672</v>
      </c>
      <c r="W1079" s="15">
        <f t="shared" si="152"/>
        <v>29.986423611117061</v>
      </c>
    </row>
    <row r="1080" spans="1:23" ht="43.2" x14ac:dyDescent="0.3">
      <c r="A1080">
        <v>1208</v>
      </c>
      <c r="B1080" s="3" t="s">
        <v>1209</v>
      </c>
      <c r="C1080" s="3" t="s">
        <v>5318</v>
      </c>
      <c r="D1080">
        <v>10000</v>
      </c>
      <c r="E1080">
        <v>15530</v>
      </c>
      <c r="F1080" t="s">
        <v>8219</v>
      </c>
      <c r="G1080" t="s">
        <v>8224</v>
      </c>
      <c r="H1080" t="s">
        <v>8246</v>
      </c>
      <c r="I1080">
        <v>1458835264</v>
      </c>
      <c r="J1080">
        <v>1456246864</v>
      </c>
      <c r="K1080" t="b">
        <v>0</v>
      </c>
      <c r="L1080">
        <v>75</v>
      </c>
      <c r="M1080" t="b">
        <v>1</v>
      </c>
      <c r="N1080" t="s">
        <v>8285</v>
      </c>
      <c r="O1080" s="5">
        <f t="shared" si="144"/>
        <v>0.64391500321957507</v>
      </c>
      <c r="P1080" s="7">
        <f t="shared" si="145"/>
        <v>207.06666666666666</v>
      </c>
      <c r="Q1080" t="str">
        <f t="shared" si="146"/>
        <v>photography</v>
      </c>
      <c r="R1080" t="str">
        <f t="shared" si="147"/>
        <v>photobooks</v>
      </c>
      <c r="S1080" s="10">
        <f t="shared" si="148"/>
        <v>42453.417407407411</v>
      </c>
      <c r="T1080" s="10">
        <f t="shared" si="149"/>
        <v>42423.459074074075</v>
      </c>
      <c r="U1080">
        <f t="shared" si="150"/>
        <v>2016</v>
      </c>
      <c r="V1080" s="11">
        <f t="shared" si="151"/>
        <v>42453.417407407411</v>
      </c>
      <c r="W1080" s="15">
        <f t="shared" si="152"/>
        <v>29.958333333335759</v>
      </c>
    </row>
    <row r="1081" spans="1:23" ht="43.2" x14ac:dyDescent="0.3">
      <c r="A1081">
        <v>1209</v>
      </c>
      <c r="B1081" s="3" t="s">
        <v>1210</v>
      </c>
      <c r="C1081" s="3" t="s">
        <v>5319</v>
      </c>
      <c r="D1081">
        <v>6000</v>
      </c>
      <c r="E1081">
        <v>6360</v>
      </c>
      <c r="F1081" t="s">
        <v>8219</v>
      </c>
      <c r="G1081" t="s">
        <v>8224</v>
      </c>
      <c r="H1081" t="s">
        <v>8246</v>
      </c>
      <c r="I1081">
        <v>1488053905</v>
      </c>
      <c r="J1081">
        <v>1485461905</v>
      </c>
      <c r="K1081" t="b">
        <v>0</v>
      </c>
      <c r="L1081">
        <v>46</v>
      </c>
      <c r="M1081" t="b">
        <v>1</v>
      </c>
      <c r="N1081" t="s">
        <v>8285</v>
      </c>
      <c r="O1081" s="5">
        <f t="shared" si="144"/>
        <v>0.94339622641509435</v>
      </c>
      <c r="P1081" s="7">
        <f t="shared" si="145"/>
        <v>138.2608695652174</v>
      </c>
      <c r="Q1081" t="str">
        <f t="shared" si="146"/>
        <v>photography</v>
      </c>
      <c r="R1081" t="str">
        <f t="shared" si="147"/>
        <v>photobooks</v>
      </c>
      <c r="S1081" s="10">
        <f t="shared" si="148"/>
        <v>42791.596122685187</v>
      </c>
      <c r="T1081" s="10">
        <f t="shared" si="149"/>
        <v>42761.596122685187</v>
      </c>
      <c r="U1081">
        <f t="shared" si="150"/>
        <v>2017</v>
      </c>
      <c r="V1081" s="11">
        <f t="shared" si="151"/>
        <v>42791.596122685187</v>
      </c>
      <c r="W1081" s="15">
        <f t="shared" si="152"/>
        <v>30</v>
      </c>
    </row>
    <row r="1082" spans="1:23" ht="28.8" x14ac:dyDescent="0.3">
      <c r="A1082">
        <v>1210</v>
      </c>
      <c r="B1082" s="3" t="s">
        <v>1211</v>
      </c>
      <c r="C1082" s="3" t="s">
        <v>5320</v>
      </c>
      <c r="D1082">
        <v>20000</v>
      </c>
      <c r="E1082">
        <v>50863</v>
      </c>
      <c r="F1082" t="s">
        <v>8219</v>
      </c>
      <c r="G1082" t="s">
        <v>8235</v>
      </c>
      <c r="H1082" t="s">
        <v>8255</v>
      </c>
      <c r="I1082">
        <v>1433106000</v>
      </c>
      <c r="J1082">
        <v>1431124572</v>
      </c>
      <c r="K1082" t="b">
        <v>0</v>
      </c>
      <c r="L1082">
        <v>103</v>
      </c>
      <c r="M1082" t="b">
        <v>1</v>
      </c>
      <c r="N1082" t="s">
        <v>8285</v>
      </c>
      <c r="O1082" s="5">
        <f t="shared" si="144"/>
        <v>0.39321314118317835</v>
      </c>
      <c r="P1082" s="7">
        <f t="shared" si="145"/>
        <v>493.81553398058253</v>
      </c>
      <c r="Q1082" t="str">
        <f t="shared" si="146"/>
        <v>photography</v>
      </c>
      <c r="R1082" t="str">
        <f t="shared" si="147"/>
        <v>photobooks</v>
      </c>
      <c r="S1082" s="10">
        <f t="shared" si="148"/>
        <v>42155.625</v>
      </c>
      <c r="T1082" s="10">
        <f t="shared" si="149"/>
        <v>42132.691805555558</v>
      </c>
      <c r="U1082">
        <f t="shared" si="150"/>
        <v>2015</v>
      </c>
      <c r="V1082" s="11">
        <f t="shared" si="151"/>
        <v>42155.625</v>
      </c>
      <c r="W1082" s="15">
        <f t="shared" si="152"/>
        <v>22.933194444442051</v>
      </c>
    </row>
    <row r="1083" spans="1:23" ht="43.2" x14ac:dyDescent="0.3">
      <c r="A1083">
        <v>1211</v>
      </c>
      <c r="B1083" s="3" t="s">
        <v>1212</v>
      </c>
      <c r="C1083" s="3" t="s">
        <v>5321</v>
      </c>
      <c r="D1083">
        <v>1000</v>
      </c>
      <c r="E1083">
        <v>1011</v>
      </c>
      <c r="F1083" t="s">
        <v>8219</v>
      </c>
      <c r="G1083" t="s">
        <v>8229</v>
      </c>
      <c r="H1083" t="s">
        <v>8251</v>
      </c>
      <c r="I1083">
        <v>1465505261</v>
      </c>
      <c r="J1083">
        <v>1464209261</v>
      </c>
      <c r="K1083" t="b">
        <v>0</v>
      </c>
      <c r="L1083">
        <v>6</v>
      </c>
      <c r="M1083" t="b">
        <v>1</v>
      </c>
      <c r="N1083" t="s">
        <v>8285</v>
      </c>
      <c r="O1083" s="5">
        <f t="shared" si="144"/>
        <v>0.98911968348170132</v>
      </c>
      <c r="P1083" s="7">
        <f t="shared" si="145"/>
        <v>168.5</v>
      </c>
      <c r="Q1083" t="str">
        <f t="shared" si="146"/>
        <v>photography</v>
      </c>
      <c r="R1083" t="str">
        <f t="shared" si="147"/>
        <v>photobooks</v>
      </c>
      <c r="S1083" s="10">
        <f t="shared" si="148"/>
        <v>42530.616446759261</v>
      </c>
      <c r="T1083" s="10">
        <f t="shared" si="149"/>
        <v>42515.616446759261</v>
      </c>
      <c r="U1083">
        <f t="shared" si="150"/>
        <v>2016</v>
      </c>
      <c r="V1083" s="11">
        <f t="shared" si="151"/>
        <v>42530.616446759261</v>
      </c>
      <c r="W1083" s="15">
        <f t="shared" si="152"/>
        <v>15</v>
      </c>
    </row>
    <row r="1084" spans="1:23" ht="57.6" x14ac:dyDescent="0.3">
      <c r="A1084">
        <v>1212</v>
      </c>
      <c r="B1084" s="3" t="s">
        <v>1213</v>
      </c>
      <c r="C1084" s="3" t="s">
        <v>5322</v>
      </c>
      <c r="D1084">
        <v>2500</v>
      </c>
      <c r="E1084">
        <v>3226</v>
      </c>
      <c r="F1084" t="s">
        <v>8219</v>
      </c>
      <c r="G1084" t="s">
        <v>8224</v>
      </c>
      <c r="H1084" t="s">
        <v>8246</v>
      </c>
      <c r="I1084">
        <v>1448586000</v>
      </c>
      <c r="J1084">
        <v>1447195695</v>
      </c>
      <c r="K1084" t="b">
        <v>0</v>
      </c>
      <c r="L1084">
        <v>83</v>
      </c>
      <c r="M1084" t="b">
        <v>1</v>
      </c>
      <c r="N1084" t="s">
        <v>8285</v>
      </c>
      <c r="O1084" s="5">
        <f t="shared" si="144"/>
        <v>0.77495350278983266</v>
      </c>
      <c r="P1084" s="7">
        <f t="shared" si="145"/>
        <v>38.867469879518069</v>
      </c>
      <c r="Q1084" t="str">
        <f t="shared" si="146"/>
        <v>photography</v>
      </c>
      <c r="R1084" t="str">
        <f t="shared" si="147"/>
        <v>photobooks</v>
      </c>
      <c r="S1084" s="10">
        <f t="shared" si="148"/>
        <v>42334.791666666672</v>
      </c>
      <c r="T1084" s="10">
        <f t="shared" si="149"/>
        <v>42318.700173611112</v>
      </c>
      <c r="U1084">
        <f t="shared" si="150"/>
        <v>2015</v>
      </c>
      <c r="V1084" s="11">
        <f t="shared" si="151"/>
        <v>42334.791666666672</v>
      </c>
      <c r="W1084" s="15">
        <f t="shared" si="152"/>
        <v>16.091493055559113</v>
      </c>
    </row>
    <row r="1085" spans="1:23" ht="57.6" x14ac:dyDescent="0.3">
      <c r="A1085">
        <v>1213</v>
      </c>
      <c r="B1085" s="3" t="s">
        <v>1214</v>
      </c>
      <c r="C1085" s="3" t="s">
        <v>5323</v>
      </c>
      <c r="D1085">
        <v>6500</v>
      </c>
      <c r="E1085">
        <v>6645</v>
      </c>
      <c r="F1085" t="s">
        <v>8219</v>
      </c>
      <c r="G1085" t="s">
        <v>8225</v>
      </c>
      <c r="H1085" t="s">
        <v>8247</v>
      </c>
      <c r="I1085">
        <v>1485886100</v>
      </c>
      <c r="J1085">
        <v>1482862100</v>
      </c>
      <c r="K1085" t="b">
        <v>0</v>
      </c>
      <c r="L1085">
        <v>108</v>
      </c>
      <c r="M1085" t="b">
        <v>1</v>
      </c>
      <c r="N1085" t="s">
        <v>8285</v>
      </c>
      <c r="O1085" s="5">
        <f t="shared" si="144"/>
        <v>0.97817908201655379</v>
      </c>
      <c r="P1085" s="7">
        <f t="shared" si="145"/>
        <v>61.527777777777779</v>
      </c>
      <c r="Q1085" t="str">
        <f t="shared" si="146"/>
        <v>photography</v>
      </c>
      <c r="R1085" t="str">
        <f t="shared" si="147"/>
        <v>photobooks</v>
      </c>
      <c r="S1085" s="10">
        <f t="shared" si="148"/>
        <v>42766.505787037036</v>
      </c>
      <c r="T1085" s="10">
        <f t="shared" si="149"/>
        <v>42731.505787037036</v>
      </c>
      <c r="U1085">
        <f t="shared" si="150"/>
        <v>2017</v>
      </c>
      <c r="V1085" s="11">
        <f t="shared" si="151"/>
        <v>42766.505787037036</v>
      </c>
      <c r="W1085" s="15">
        <f t="shared" si="152"/>
        <v>35</v>
      </c>
    </row>
    <row r="1086" spans="1:23" ht="43.2" x14ac:dyDescent="0.3">
      <c r="A1086">
        <v>1214</v>
      </c>
      <c r="B1086" s="3" t="s">
        <v>1215</v>
      </c>
      <c r="C1086" s="3" t="s">
        <v>5324</v>
      </c>
      <c r="D1086">
        <v>2000</v>
      </c>
      <c r="E1086">
        <v>2636</v>
      </c>
      <c r="F1086" t="s">
        <v>8219</v>
      </c>
      <c r="G1086" t="s">
        <v>8224</v>
      </c>
      <c r="H1086" t="s">
        <v>8246</v>
      </c>
      <c r="I1086">
        <v>1433880605</v>
      </c>
      <c r="J1086">
        <v>1428696605</v>
      </c>
      <c r="K1086" t="b">
        <v>0</v>
      </c>
      <c r="L1086">
        <v>25</v>
      </c>
      <c r="M1086" t="b">
        <v>1</v>
      </c>
      <c r="N1086" t="s">
        <v>8285</v>
      </c>
      <c r="O1086" s="5">
        <f t="shared" si="144"/>
        <v>0.75872534142640369</v>
      </c>
      <c r="P1086" s="7">
        <f t="shared" si="145"/>
        <v>105.44</v>
      </c>
      <c r="Q1086" t="str">
        <f t="shared" si="146"/>
        <v>photography</v>
      </c>
      <c r="R1086" t="str">
        <f t="shared" si="147"/>
        <v>photobooks</v>
      </c>
      <c r="S1086" s="10">
        <f t="shared" si="148"/>
        <v>42164.590335648143</v>
      </c>
      <c r="T1086" s="10">
        <f t="shared" si="149"/>
        <v>42104.590335648143</v>
      </c>
      <c r="U1086">
        <f t="shared" si="150"/>
        <v>2015</v>
      </c>
      <c r="V1086" s="11">
        <f t="shared" si="151"/>
        <v>42164.590335648143</v>
      </c>
      <c r="W1086" s="15">
        <f t="shared" si="152"/>
        <v>60</v>
      </c>
    </row>
    <row r="1087" spans="1:23" ht="43.2" x14ac:dyDescent="0.3">
      <c r="A1087">
        <v>1215</v>
      </c>
      <c r="B1087" s="3" t="s">
        <v>1216</v>
      </c>
      <c r="C1087" s="3" t="s">
        <v>5325</v>
      </c>
      <c r="D1087">
        <v>5000</v>
      </c>
      <c r="E1087">
        <v>39304.01</v>
      </c>
      <c r="F1087" t="s">
        <v>8219</v>
      </c>
      <c r="G1087" t="s">
        <v>8224</v>
      </c>
      <c r="H1087" t="s">
        <v>8246</v>
      </c>
      <c r="I1087">
        <v>1401487756</v>
      </c>
      <c r="J1087">
        <v>1398895756</v>
      </c>
      <c r="K1087" t="b">
        <v>0</v>
      </c>
      <c r="L1087">
        <v>549</v>
      </c>
      <c r="M1087" t="b">
        <v>1</v>
      </c>
      <c r="N1087" t="s">
        <v>8285</v>
      </c>
      <c r="O1087" s="5">
        <f t="shared" si="144"/>
        <v>0.12721348279730235</v>
      </c>
      <c r="P1087" s="7">
        <f t="shared" si="145"/>
        <v>71.592003642987251</v>
      </c>
      <c r="Q1087" t="str">
        <f t="shared" si="146"/>
        <v>photography</v>
      </c>
      <c r="R1087" t="str">
        <f t="shared" si="147"/>
        <v>photobooks</v>
      </c>
      <c r="S1087" s="10">
        <f t="shared" si="148"/>
        <v>41789.673101851848</v>
      </c>
      <c r="T1087" s="10">
        <f t="shared" si="149"/>
        <v>41759.673101851848</v>
      </c>
      <c r="U1087">
        <f t="shared" si="150"/>
        <v>2014</v>
      </c>
      <c r="V1087" s="11">
        <f t="shared" si="151"/>
        <v>41789.673101851848</v>
      </c>
      <c r="W1087" s="15">
        <f t="shared" si="152"/>
        <v>30</v>
      </c>
    </row>
    <row r="1088" spans="1:23" ht="28.8" x14ac:dyDescent="0.3">
      <c r="A1088">
        <v>1216</v>
      </c>
      <c r="B1088" s="3" t="s">
        <v>1217</v>
      </c>
      <c r="C1088" s="3" t="s">
        <v>5326</v>
      </c>
      <c r="D1088">
        <v>14000</v>
      </c>
      <c r="E1088">
        <v>20398</v>
      </c>
      <c r="F1088" t="s">
        <v>8219</v>
      </c>
      <c r="G1088" t="s">
        <v>8224</v>
      </c>
      <c r="H1088" t="s">
        <v>8246</v>
      </c>
      <c r="I1088">
        <v>1443826980</v>
      </c>
      <c r="J1088">
        <v>1441032457</v>
      </c>
      <c r="K1088" t="b">
        <v>0</v>
      </c>
      <c r="L1088">
        <v>222</v>
      </c>
      <c r="M1088" t="b">
        <v>1</v>
      </c>
      <c r="N1088" t="s">
        <v>8285</v>
      </c>
      <c r="O1088" s="5">
        <f t="shared" si="144"/>
        <v>0.68634179821551133</v>
      </c>
      <c r="P1088" s="7">
        <f t="shared" si="145"/>
        <v>91.882882882882882</v>
      </c>
      <c r="Q1088" t="str">
        <f t="shared" si="146"/>
        <v>photography</v>
      </c>
      <c r="R1088" t="str">
        <f t="shared" si="147"/>
        <v>photobooks</v>
      </c>
      <c r="S1088" s="10">
        <f t="shared" si="148"/>
        <v>42279.710416666669</v>
      </c>
      <c r="T1088" s="10">
        <f t="shared" si="149"/>
        <v>42247.366400462968</v>
      </c>
      <c r="U1088">
        <f t="shared" si="150"/>
        <v>2015</v>
      </c>
      <c r="V1088" s="11">
        <f t="shared" si="151"/>
        <v>42279.710416666669</v>
      </c>
      <c r="W1088" s="15">
        <f t="shared" si="152"/>
        <v>32.344016203700448</v>
      </c>
    </row>
    <row r="1089" spans="1:23" ht="43.2" x14ac:dyDescent="0.3">
      <c r="A1089">
        <v>1217</v>
      </c>
      <c r="B1089" s="3" t="s">
        <v>1218</v>
      </c>
      <c r="C1089" s="3" t="s">
        <v>5327</v>
      </c>
      <c r="D1089">
        <v>26500</v>
      </c>
      <c r="E1089">
        <v>27189</v>
      </c>
      <c r="F1089" t="s">
        <v>8219</v>
      </c>
      <c r="G1089" t="s">
        <v>8224</v>
      </c>
      <c r="H1089" t="s">
        <v>8246</v>
      </c>
      <c r="I1089">
        <v>1468524340</v>
      </c>
      <c r="J1089">
        <v>1465932340</v>
      </c>
      <c r="K1089" t="b">
        <v>0</v>
      </c>
      <c r="L1089">
        <v>183</v>
      </c>
      <c r="M1089" t="b">
        <v>1</v>
      </c>
      <c r="N1089" t="s">
        <v>8285</v>
      </c>
      <c r="O1089" s="5">
        <f t="shared" si="144"/>
        <v>0.97465886939571145</v>
      </c>
      <c r="P1089" s="7">
        <f t="shared" si="145"/>
        <v>148.57377049180329</v>
      </c>
      <c r="Q1089" t="str">
        <f t="shared" si="146"/>
        <v>photography</v>
      </c>
      <c r="R1089" t="str">
        <f t="shared" si="147"/>
        <v>photobooks</v>
      </c>
      <c r="S1089" s="10">
        <f t="shared" si="148"/>
        <v>42565.559490740736</v>
      </c>
      <c r="T1089" s="10">
        <f t="shared" si="149"/>
        <v>42535.559490740736</v>
      </c>
      <c r="U1089">
        <f t="shared" si="150"/>
        <v>2016</v>
      </c>
      <c r="V1089" s="11">
        <f t="shared" si="151"/>
        <v>42565.559490740736</v>
      </c>
      <c r="W1089" s="15">
        <f t="shared" si="152"/>
        <v>30</v>
      </c>
    </row>
    <row r="1090" spans="1:23" ht="43.2" x14ac:dyDescent="0.3">
      <c r="A1090">
        <v>1218</v>
      </c>
      <c r="B1090" s="3" t="s">
        <v>1219</v>
      </c>
      <c r="C1090" s="3" t="s">
        <v>5328</v>
      </c>
      <c r="D1090">
        <v>9000</v>
      </c>
      <c r="E1090">
        <v>15505</v>
      </c>
      <c r="F1090" t="s">
        <v>8219</v>
      </c>
      <c r="G1090" t="s">
        <v>8224</v>
      </c>
      <c r="H1090" t="s">
        <v>8246</v>
      </c>
      <c r="I1090">
        <v>1446346800</v>
      </c>
      <c r="J1090">
        <v>1443714800</v>
      </c>
      <c r="K1090" t="b">
        <v>0</v>
      </c>
      <c r="L1090">
        <v>89</v>
      </c>
      <c r="M1090" t="b">
        <v>1</v>
      </c>
      <c r="N1090" t="s">
        <v>8285</v>
      </c>
      <c r="O1090" s="5">
        <f t="shared" ref="O1090:O1153" si="153">$D1090/$E1090</f>
        <v>0.58045791680103187</v>
      </c>
      <c r="P1090" s="7">
        <f t="shared" ref="P1090:P1153" si="154">$E1090/$L1090</f>
        <v>174.2134831460674</v>
      </c>
      <c r="Q1090" t="str">
        <f t="shared" ref="Q1090:Q1153" si="155">LEFT($N1090,SEARCH("/",$N1090,1)-1)</f>
        <v>photography</v>
      </c>
      <c r="R1090" t="str">
        <f t="shared" ref="R1090:R1153" si="156">MID($N1090,FIND("/",$N1090)+1,256)</f>
        <v>photobooks</v>
      </c>
      <c r="S1090" s="10">
        <f t="shared" ref="S1090:S1153" si="157">((($I1090/60)/60)/24)+DATE(1970,1,1)+(-6/24)</f>
        <v>42308.875</v>
      </c>
      <c r="T1090" s="10">
        <f t="shared" ref="T1090:T1153" si="158">((($J1090/60)/60)/24)+DATE(1970,1,1)+(-6/24)</f>
        <v>42278.412037037036</v>
      </c>
      <c r="U1090">
        <f t="shared" ref="U1090:U1153" si="159">YEAR(S1090)</f>
        <v>2015</v>
      </c>
      <c r="V1090" s="11">
        <f t="shared" ref="V1090:V1153" si="160">S1090</f>
        <v>42308.875</v>
      </c>
      <c r="W1090" s="15">
        <f t="shared" si="152"/>
        <v>30.462962962963502</v>
      </c>
    </row>
    <row r="1091" spans="1:23" ht="28.8" x14ac:dyDescent="0.3">
      <c r="A1091">
        <v>1219</v>
      </c>
      <c r="B1091" s="3" t="s">
        <v>1220</v>
      </c>
      <c r="C1091" s="3" t="s">
        <v>5329</v>
      </c>
      <c r="D1091">
        <v>16350</v>
      </c>
      <c r="E1091">
        <v>26024</v>
      </c>
      <c r="F1091" t="s">
        <v>8219</v>
      </c>
      <c r="G1091" t="s">
        <v>8224</v>
      </c>
      <c r="H1091" t="s">
        <v>8246</v>
      </c>
      <c r="I1091">
        <v>1476961513</v>
      </c>
      <c r="J1091">
        <v>1474369513</v>
      </c>
      <c r="K1091" t="b">
        <v>0</v>
      </c>
      <c r="L1091">
        <v>253</v>
      </c>
      <c r="M1091" t="b">
        <v>1</v>
      </c>
      <c r="N1091" t="s">
        <v>8285</v>
      </c>
      <c r="O1091" s="5">
        <f t="shared" si="153"/>
        <v>0.62826621580079922</v>
      </c>
      <c r="P1091" s="7">
        <f t="shared" si="154"/>
        <v>102.86166007905139</v>
      </c>
      <c r="Q1091" t="str">
        <f t="shared" si="155"/>
        <v>photography</v>
      </c>
      <c r="R1091" t="str">
        <f t="shared" si="156"/>
        <v>photobooks</v>
      </c>
      <c r="S1091" s="10">
        <f t="shared" si="157"/>
        <v>42663.211956018517</v>
      </c>
      <c r="T1091" s="10">
        <f t="shared" si="158"/>
        <v>42633.211956018517</v>
      </c>
      <c r="U1091">
        <f t="shared" si="159"/>
        <v>2016</v>
      </c>
      <c r="V1091" s="11">
        <f t="shared" si="160"/>
        <v>42663.211956018517</v>
      </c>
      <c r="W1091" s="15">
        <f t="shared" ref="W1091:W1154" si="161">S1091-T1091</f>
        <v>30</v>
      </c>
    </row>
    <row r="1092" spans="1:23" ht="43.2" x14ac:dyDescent="0.3">
      <c r="A1092">
        <v>1220</v>
      </c>
      <c r="B1092" s="3" t="s">
        <v>1221</v>
      </c>
      <c r="C1092" s="3" t="s">
        <v>5330</v>
      </c>
      <c r="D1092">
        <v>15000</v>
      </c>
      <c r="E1092">
        <v>15565</v>
      </c>
      <c r="F1092" t="s">
        <v>8219</v>
      </c>
      <c r="G1092" t="s">
        <v>8236</v>
      </c>
      <c r="H1092" t="s">
        <v>8249</v>
      </c>
      <c r="I1092">
        <v>1440515112</v>
      </c>
      <c r="J1092">
        <v>1437923112</v>
      </c>
      <c r="K1092" t="b">
        <v>0</v>
      </c>
      <c r="L1092">
        <v>140</v>
      </c>
      <c r="M1092" t="b">
        <v>1</v>
      </c>
      <c r="N1092" t="s">
        <v>8285</v>
      </c>
      <c r="O1092" s="5">
        <f t="shared" si="153"/>
        <v>0.9637006103437199</v>
      </c>
      <c r="P1092" s="7">
        <f t="shared" si="154"/>
        <v>111.17857142857143</v>
      </c>
      <c r="Q1092" t="str">
        <f t="shared" si="155"/>
        <v>photography</v>
      </c>
      <c r="R1092" t="str">
        <f t="shared" si="156"/>
        <v>photobooks</v>
      </c>
      <c r="S1092" s="10">
        <f t="shared" si="157"/>
        <v>42241.378611111111</v>
      </c>
      <c r="T1092" s="10">
        <f t="shared" si="158"/>
        <v>42211.378611111111</v>
      </c>
      <c r="U1092">
        <f t="shared" si="159"/>
        <v>2015</v>
      </c>
      <c r="V1092" s="11">
        <f t="shared" si="160"/>
        <v>42241.378611111111</v>
      </c>
      <c r="W1092" s="15">
        <f t="shared" si="161"/>
        <v>30</v>
      </c>
    </row>
    <row r="1093" spans="1:23" ht="43.2" x14ac:dyDescent="0.3">
      <c r="A1093">
        <v>1221</v>
      </c>
      <c r="B1093" s="3" t="s">
        <v>1222</v>
      </c>
      <c r="C1093" s="3" t="s">
        <v>5331</v>
      </c>
      <c r="D1093">
        <v>2200</v>
      </c>
      <c r="E1093">
        <v>2451.0100000000002</v>
      </c>
      <c r="F1093" t="s">
        <v>8219</v>
      </c>
      <c r="G1093" t="s">
        <v>8225</v>
      </c>
      <c r="H1093" t="s">
        <v>8247</v>
      </c>
      <c r="I1093">
        <v>1480809600</v>
      </c>
      <c r="J1093">
        <v>1478431488</v>
      </c>
      <c r="K1093" t="b">
        <v>0</v>
      </c>
      <c r="L1093">
        <v>103</v>
      </c>
      <c r="M1093" t="b">
        <v>1</v>
      </c>
      <c r="N1093" t="s">
        <v>8285</v>
      </c>
      <c r="O1093" s="5">
        <f t="shared" si="153"/>
        <v>0.89758915712298193</v>
      </c>
      <c r="P1093" s="7">
        <f t="shared" si="154"/>
        <v>23.796213592233013</v>
      </c>
      <c r="Q1093" t="str">
        <f t="shared" si="155"/>
        <v>photography</v>
      </c>
      <c r="R1093" t="str">
        <f t="shared" si="156"/>
        <v>photobooks</v>
      </c>
      <c r="S1093" s="10">
        <f t="shared" si="157"/>
        <v>42707.75</v>
      </c>
      <c r="T1093" s="10">
        <f t="shared" si="158"/>
        <v>42680.22555555556</v>
      </c>
      <c r="U1093">
        <f t="shared" si="159"/>
        <v>2016</v>
      </c>
      <c r="V1093" s="11">
        <f t="shared" si="160"/>
        <v>42707.75</v>
      </c>
      <c r="W1093" s="15">
        <f t="shared" si="161"/>
        <v>27.524444444439723</v>
      </c>
    </row>
    <row r="1094" spans="1:23" ht="28.8" x14ac:dyDescent="0.3">
      <c r="A1094">
        <v>1222</v>
      </c>
      <c r="B1094" s="3" t="s">
        <v>1223</v>
      </c>
      <c r="C1094" s="3" t="s">
        <v>5332</v>
      </c>
      <c r="D1094">
        <v>4000</v>
      </c>
      <c r="E1094">
        <v>11215</v>
      </c>
      <c r="F1094" t="s">
        <v>8219</v>
      </c>
      <c r="G1094" t="s">
        <v>8229</v>
      </c>
      <c r="H1094" t="s">
        <v>8251</v>
      </c>
      <c r="I1094">
        <v>1459483200</v>
      </c>
      <c r="J1094">
        <v>1456852647</v>
      </c>
      <c r="K1094" t="b">
        <v>0</v>
      </c>
      <c r="L1094">
        <v>138</v>
      </c>
      <c r="M1094" t="b">
        <v>1</v>
      </c>
      <c r="N1094" t="s">
        <v>8285</v>
      </c>
      <c r="O1094" s="5">
        <f t="shared" si="153"/>
        <v>0.35666518056174767</v>
      </c>
      <c r="P1094" s="7">
        <f t="shared" si="154"/>
        <v>81.268115942028984</v>
      </c>
      <c r="Q1094" t="str">
        <f t="shared" si="155"/>
        <v>photography</v>
      </c>
      <c r="R1094" t="str">
        <f t="shared" si="156"/>
        <v>photobooks</v>
      </c>
      <c r="S1094" s="10">
        <f t="shared" si="157"/>
        <v>42460.916666666672</v>
      </c>
      <c r="T1094" s="10">
        <f t="shared" si="158"/>
        <v>42430.470451388886</v>
      </c>
      <c r="U1094">
        <f t="shared" si="159"/>
        <v>2016</v>
      </c>
      <c r="V1094" s="11">
        <f t="shared" si="160"/>
        <v>42460.916666666672</v>
      </c>
      <c r="W1094" s="15">
        <f t="shared" si="161"/>
        <v>30.446215277785086</v>
      </c>
    </row>
    <row r="1095" spans="1:23" ht="43.2" x14ac:dyDescent="0.3">
      <c r="A1095">
        <v>1223</v>
      </c>
      <c r="B1095" s="3" t="s">
        <v>1224</v>
      </c>
      <c r="C1095" s="3" t="s">
        <v>5333</v>
      </c>
      <c r="D1095">
        <v>19800</v>
      </c>
      <c r="E1095">
        <v>22197</v>
      </c>
      <c r="F1095" t="s">
        <v>8219</v>
      </c>
      <c r="G1095" t="s">
        <v>8224</v>
      </c>
      <c r="H1095" t="s">
        <v>8246</v>
      </c>
      <c r="I1095">
        <v>1478754909</v>
      </c>
      <c r="J1095">
        <v>1476159309</v>
      </c>
      <c r="K1095" t="b">
        <v>0</v>
      </c>
      <c r="L1095">
        <v>191</v>
      </c>
      <c r="M1095" t="b">
        <v>1</v>
      </c>
      <c r="N1095" t="s">
        <v>8285</v>
      </c>
      <c r="O1095" s="5">
        <f t="shared" si="153"/>
        <v>0.89201243411271791</v>
      </c>
      <c r="P1095" s="7">
        <f t="shared" si="154"/>
        <v>116.21465968586388</v>
      </c>
      <c r="Q1095" t="str">
        <f t="shared" si="155"/>
        <v>photography</v>
      </c>
      <c r="R1095" t="str">
        <f t="shared" si="156"/>
        <v>photobooks</v>
      </c>
      <c r="S1095" s="10">
        <f t="shared" si="157"/>
        <v>42683.968854166669</v>
      </c>
      <c r="T1095" s="10">
        <f t="shared" si="158"/>
        <v>42653.927187499998</v>
      </c>
      <c r="U1095">
        <f t="shared" si="159"/>
        <v>2016</v>
      </c>
      <c r="V1095" s="11">
        <f t="shared" si="160"/>
        <v>42683.968854166669</v>
      </c>
      <c r="W1095" s="15">
        <f t="shared" si="161"/>
        <v>30.041666666671517</v>
      </c>
    </row>
    <row r="1096" spans="1:23" ht="28.8" x14ac:dyDescent="0.3">
      <c r="A1096">
        <v>1224</v>
      </c>
      <c r="B1096" s="3" t="s">
        <v>1225</v>
      </c>
      <c r="C1096" s="3" t="s">
        <v>5334</v>
      </c>
      <c r="D1096">
        <v>15000</v>
      </c>
      <c r="E1096">
        <v>1060</v>
      </c>
      <c r="F1096" t="s">
        <v>8220</v>
      </c>
      <c r="G1096" t="s">
        <v>8224</v>
      </c>
      <c r="H1096" t="s">
        <v>8246</v>
      </c>
      <c r="I1096">
        <v>1402060302</v>
      </c>
      <c r="J1096">
        <v>1396876302</v>
      </c>
      <c r="K1096" t="b">
        <v>0</v>
      </c>
      <c r="L1096">
        <v>18</v>
      </c>
      <c r="M1096" t="b">
        <v>0</v>
      </c>
      <c r="N1096" t="s">
        <v>8286</v>
      </c>
      <c r="O1096" s="5">
        <f t="shared" si="153"/>
        <v>14.150943396226415</v>
      </c>
      <c r="P1096" s="7">
        <f t="shared" si="154"/>
        <v>58.888888888888886</v>
      </c>
      <c r="Q1096" t="str">
        <f t="shared" si="155"/>
        <v>music</v>
      </c>
      <c r="R1096" t="str">
        <f t="shared" si="156"/>
        <v>world music</v>
      </c>
      <c r="S1096" s="10">
        <f t="shared" si="157"/>
        <v>41796.299791666665</v>
      </c>
      <c r="T1096" s="10">
        <f t="shared" si="158"/>
        <v>41736.299791666665</v>
      </c>
      <c r="U1096">
        <f t="shared" si="159"/>
        <v>2014</v>
      </c>
      <c r="V1096" s="11">
        <f t="shared" si="160"/>
        <v>41796.299791666665</v>
      </c>
      <c r="W1096" s="15">
        <f t="shared" si="161"/>
        <v>60</v>
      </c>
    </row>
    <row r="1097" spans="1:23" ht="43.2" x14ac:dyDescent="0.3">
      <c r="A1097">
        <v>1225</v>
      </c>
      <c r="B1097" s="3" t="s">
        <v>1226</v>
      </c>
      <c r="C1097" s="3" t="s">
        <v>5335</v>
      </c>
      <c r="D1097">
        <v>3000</v>
      </c>
      <c r="E1097">
        <v>132</v>
      </c>
      <c r="F1097" t="s">
        <v>8220</v>
      </c>
      <c r="G1097" t="s">
        <v>8224</v>
      </c>
      <c r="H1097" t="s">
        <v>8246</v>
      </c>
      <c r="I1097">
        <v>1382478278</v>
      </c>
      <c r="J1097">
        <v>1377294278</v>
      </c>
      <c r="K1097" t="b">
        <v>0</v>
      </c>
      <c r="L1097">
        <v>3</v>
      </c>
      <c r="M1097" t="b">
        <v>0</v>
      </c>
      <c r="N1097" t="s">
        <v>8286</v>
      </c>
      <c r="O1097" s="5">
        <f t="shared" si="153"/>
        <v>22.727272727272727</v>
      </c>
      <c r="P1097" s="7">
        <f t="shared" si="154"/>
        <v>44</v>
      </c>
      <c r="Q1097" t="str">
        <f t="shared" si="155"/>
        <v>music</v>
      </c>
      <c r="R1097" t="str">
        <f t="shared" si="156"/>
        <v>world music</v>
      </c>
      <c r="S1097" s="10">
        <f t="shared" si="157"/>
        <v>41569.655995370369</v>
      </c>
      <c r="T1097" s="10">
        <f t="shared" si="158"/>
        <v>41509.655995370369</v>
      </c>
      <c r="U1097">
        <f t="shared" si="159"/>
        <v>2013</v>
      </c>
      <c r="V1097" s="11">
        <f t="shared" si="160"/>
        <v>41569.655995370369</v>
      </c>
      <c r="W1097" s="15">
        <f t="shared" si="161"/>
        <v>60</v>
      </c>
    </row>
    <row r="1098" spans="1:23" ht="43.2" x14ac:dyDescent="0.3">
      <c r="A1098">
        <v>1226</v>
      </c>
      <c r="B1098" s="3" t="s">
        <v>1227</v>
      </c>
      <c r="C1098" s="3" t="s">
        <v>5336</v>
      </c>
      <c r="D1098">
        <v>50000</v>
      </c>
      <c r="E1098">
        <v>1937</v>
      </c>
      <c r="F1098" t="s">
        <v>8220</v>
      </c>
      <c r="G1098" t="s">
        <v>8224</v>
      </c>
      <c r="H1098" t="s">
        <v>8246</v>
      </c>
      <c r="I1098">
        <v>1398042000</v>
      </c>
      <c r="J1098">
        <v>1395089981</v>
      </c>
      <c r="K1098" t="b">
        <v>0</v>
      </c>
      <c r="L1098">
        <v>40</v>
      </c>
      <c r="M1098" t="b">
        <v>0</v>
      </c>
      <c r="N1098" t="s">
        <v>8286</v>
      </c>
      <c r="O1098" s="5">
        <f t="shared" si="153"/>
        <v>25.81311306143521</v>
      </c>
      <c r="P1098" s="7">
        <f t="shared" si="154"/>
        <v>48.424999999999997</v>
      </c>
      <c r="Q1098" t="str">
        <f t="shared" si="155"/>
        <v>music</v>
      </c>
      <c r="R1098" t="str">
        <f t="shared" si="156"/>
        <v>world music</v>
      </c>
      <c r="S1098" s="10">
        <f t="shared" si="157"/>
        <v>41749.791666666664</v>
      </c>
      <c r="T1098" s="10">
        <f t="shared" si="158"/>
        <v>41715.624780092592</v>
      </c>
      <c r="U1098">
        <f t="shared" si="159"/>
        <v>2014</v>
      </c>
      <c r="V1098" s="11">
        <f t="shared" si="160"/>
        <v>41749.791666666664</v>
      </c>
      <c r="W1098" s="15">
        <f t="shared" si="161"/>
        <v>34.166886574072123</v>
      </c>
    </row>
    <row r="1099" spans="1:23" ht="43.2" x14ac:dyDescent="0.3">
      <c r="A1099">
        <v>1227</v>
      </c>
      <c r="B1099" s="3" t="s">
        <v>1228</v>
      </c>
      <c r="C1099" s="3" t="s">
        <v>5337</v>
      </c>
      <c r="D1099">
        <v>2000</v>
      </c>
      <c r="E1099">
        <v>0</v>
      </c>
      <c r="F1099" t="s">
        <v>8220</v>
      </c>
      <c r="G1099" t="s">
        <v>8224</v>
      </c>
      <c r="H1099" t="s">
        <v>8246</v>
      </c>
      <c r="I1099">
        <v>1407394800</v>
      </c>
      <c r="J1099">
        <v>1404770616</v>
      </c>
      <c r="K1099" t="b">
        <v>0</v>
      </c>
      <c r="L1099">
        <v>0</v>
      </c>
      <c r="M1099" t="b">
        <v>0</v>
      </c>
      <c r="N1099" t="s">
        <v>8286</v>
      </c>
      <c r="O1099" s="5" t="e">
        <f t="shared" si="153"/>
        <v>#DIV/0!</v>
      </c>
      <c r="P1099" s="7" t="e">
        <f t="shared" si="154"/>
        <v>#DIV/0!</v>
      </c>
      <c r="Q1099" t="str">
        <f t="shared" si="155"/>
        <v>music</v>
      </c>
      <c r="R1099" t="str">
        <f t="shared" si="156"/>
        <v>world music</v>
      </c>
      <c r="S1099" s="10">
        <f t="shared" si="157"/>
        <v>41858.041666666664</v>
      </c>
      <c r="T1099" s="10">
        <f t="shared" si="158"/>
        <v>41827.669166666667</v>
      </c>
      <c r="U1099">
        <f t="shared" si="159"/>
        <v>2014</v>
      </c>
      <c r="V1099" s="11">
        <f t="shared" si="160"/>
        <v>41858.041666666664</v>
      </c>
      <c r="W1099" s="15">
        <f t="shared" si="161"/>
        <v>30.372499999997672</v>
      </c>
    </row>
    <row r="1100" spans="1:23" ht="43.2" x14ac:dyDescent="0.3">
      <c r="A1100">
        <v>1228</v>
      </c>
      <c r="B1100" s="3" t="s">
        <v>1229</v>
      </c>
      <c r="C1100" s="3" t="s">
        <v>5338</v>
      </c>
      <c r="D1100">
        <v>5000</v>
      </c>
      <c r="E1100">
        <v>1465</v>
      </c>
      <c r="F1100" t="s">
        <v>8220</v>
      </c>
      <c r="G1100" t="s">
        <v>8224</v>
      </c>
      <c r="H1100" t="s">
        <v>8246</v>
      </c>
      <c r="I1100">
        <v>1317231008</v>
      </c>
      <c r="J1100">
        <v>1312047008</v>
      </c>
      <c r="K1100" t="b">
        <v>0</v>
      </c>
      <c r="L1100">
        <v>24</v>
      </c>
      <c r="M1100" t="b">
        <v>0</v>
      </c>
      <c r="N1100" t="s">
        <v>8286</v>
      </c>
      <c r="O1100" s="5">
        <f t="shared" si="153"/>
        <v>3.4129692832764507</v>
      </c>
      <c r="P1100" s="7">
        <f t="shared" si="154"/>
        <v>61.041666666666664</v>
      </c>
      <c r="Q1100" t="str">
        <f t="shared" si="155"/>
        <v>music</v>
      </c>
      <c r="R1100" t="str">
        <f t="shared" si="156"/>
        <v>world music</v>
      </c>
      <c r="S1100" s="10">
        <f t="shared" si="157"/>
        <v>40814.479259259257</v>
      </c>
      <c r="T1100" s="10">
        <f t="shared" si="158"/>
        <v>40754.479259259257</v>
      </c>
      <c r="U1100">
        <f t="shared" si="159"/>
        <v>2011</v>
      </c>
      <c r="V1100" s="11">
        <f t="shared" si="160"/>
        <v>40814.479259259257</v>
      </c>
      <c r="W1100" s="15">
        <f t="shared" si="161"/>
        <v>60</v>
      </c>
    </row>
    <row r="1101" spans="1:23" ht="57.6" x14ac:dyDescent="0.3">
      <c r="A1101">
        <v>1229</v>
      </c>
      <c r="B1101" s="3" t="s">
        <v>1230</v>
      </c>
      <c r="C1101" s="3" t="s">
        <v>5339</v>
      </c>
      <c r="D1101">
        <v>2750</v>
      </c>
      <c r="E1101">
        <v>25</v>
      </c>
      <c r="F1101" t="s">
        <v>8220</v>
      </c>
      <c r="G1101" t="s">
        <v>8224</v>
      </c>
      <c r="H1101" t="s">
        <v>8246</v>
      </c>
      <c r="I1101">
        <v>1334592000</v>
      </c>
      <c r="J1101">
        <v>1331982127</v>
      </c>
      <c r="K1101" t="b">
        <v>0</v>
      </c>
      <c r="L1101">
        <v>1</v>
      </c>
      <c r="M1101" t="b">
        <v>0</v>
      </c>
      <c r="N1101" t="s">
        <v>8286</v>
      </c>
      <c r="O1101" s="5">
        <f t="shared" si="153"/>
        <v>110</v>
      </c>
      <c r="P1101" s="7">
        <f t="shared" si="154"/>
        <v>25</v>
      </c>
      <c r="Q1101" t="str">
        <f t="shared" si="155"/>
        <v>music</v>
      </c>
      <c r="R1101" t="str">
        <f t="shared" si="156"/>
        <v>world music</v>
      </c>
      <c r="S1101" s="10">
        <f t="shared" si="157"/>
        <v>41015.416666666664</v>
      </c>
      <c r="T1101" s="10">
        <f t="shared" si="158"/>
        <v>40985.209803240738</v>
      </c>
      <c r="U1101">
        <f t="shared" si="159"/>
        <v>2012</v>
      </c>
      <c r="V1101" s="11">
        <f t="shared" si="160"/>
        <v>41015.416666666664</v>
      </c>
      <c r="W1101" s="15">
        <f t="shared" si="161"/>
        <v>30.206863425926713</v>
      </c>
    </row>
    <row r="1102" spans="1:23" ht="43.2" x14ac:dyDescent="0.3">
      <c r="A1102">
        <v>1230</v>
      </c>
      <c r="B1102" s="3" t="s">
        <v>1231</v>
      </c>
      <c r="C1102" s="3" t="s">
        <v>5340</v>
      </c>
      <c r="D1102">
        <v>500000</v>
      </c>
      <c r="E1102">
        <v>0</v>
      </c>
      <c r="F1102" t="s">
        <v>8220</v>
      </c>
      <c r="G1102" t="s">
        <v>8224</v>
      </c>
      <c r="H1102" t="s">
        <v>8246</v>
      </c>
      <c r="I1102">
        <v>1298589630</v>
      </c>
      <c r="J1102">
        <v>1295997630</v>
      </c>
      <c r="K1102" t="b">
        <v>0</v>
      </c>
      <c r="L1102">
        <v>0</v>
      </c>
      <c r="M1102" t="b">
        <v>0</v>
      </c>
      <c r="N1102" t="s">
        <v>8286</v>
      </c>
      <c r="O1102" s="5" t="e">
        <f t="shared" si="153"/>
        <v>#DIV/0!</v>
      </c>
      <c r="P1102" s="7" t="e">
        <f t="shared" si="154"/>
        <v>#DIV/0!</v>
      </c>
      <c r="Q1102" t="str">
        <f t="shared" si="155"/>
        <v>music</v>
      </c>
      <c r="R1102" t="str">
        <f t="shared" si="156"/>
        <v>world music</v>
      </c>
      <c r="S1102" s="10">
        <f t="shared" si="157"/>
        <v>40598.722569444442</v>
      </c>
      <c r="T1102" s="10">
        <f t="shared" si="158"/>
        <v>40568.722569444442</v>
      </c>
      <c r="U1102">
        <f t="shared" si="159"/>
        <v>2011</v>
      </c>
      <c r="V1102" s="11">
        <f t="shared" si="160"/>
        <v>40598.722569444442</v>
      </c>
      <c r="W1102" s="15">
        <f t="shared" si="161"/>
        <v>30</v>
      </c>
    </row>
    <row r="1103" spans="1:23" ht="43.2" x14ac:dyDescent="0.3">
      <c r="A1103">
        <v>1231</v>
      </c>
      <c r="B1103" s="3" t="s">
        <v>1232</v>
      </c>
      <c r="C1103" s="3" t="s">
        <v>5341</v>
      </c>
      <c r="D1103">
        <v>5000</v>
      </c>
      <c r="E1103">
        <v>0</v>
      </c>
      <c r="F1103" t="s">
        <v>8220</v>
      </c>
      <c r="G1103" t="s">
        <v>8224</v>
      </c>
      <c r="H1103" t="s">
        <v>8246</v>
      </c>
      <c r="I1103">
        <v>1440723600</v>
      </c>
      <c r="J1103">
        <v>1436394968</v>
      </c>
      <c r="K1103" t="b">
        <v>0</v>
      </c>
      <c r="L1103">
        <v>0</v>
      </c>
      <c r="M1103" t="b">
        <v>0</v>
      </c>
      <c r="N1103" t="s">
        <v>8286</v>
      </c>
      <c r="O1103" s="5" t="e">
        <f t="shared" si="153"/>
        <v>#DIV/0!</v>
      </c>
      <c r="P1103" s="7" t="e">
        <f t="shared" si="154"/>
        <v>#DIV/0!</v>
      </c>
      <c r="Q1103" t="str">
        <f t="shared" si="155"/>
        <v>music</v>
      </c>
      <c r="R1103" t="str">
        <f t="shared" si="156"/>
        <v>world music</v>
      </c>
      <c r="S1103" s="10">
        <f t="shared" si="157"/>
        <v>42243.791666666672</v>
      </c>
      <c r="T1103" s="10">
        <f t="shared" si="158"/>
        <v>42193.691759259258</v>
      </c>
      <c r="U1103">
        <f t="shared" si="159"/>
        <v>2015</v>
      </c>
      <c r="V1103" s="11">
        <f t="shared" si="160"/>
        <v>42243.791666666672</v>
      </c>
      <c r="W1103" s="15">
        <f t="shared" si="161"/>
        <v>50.099907407413411</v>
      </c>
    </row>
    <row r="1104" spans="1:23" ht="43.2" x14ac:dyDescent="0.3">
      <c r="A1104">
        <v>1232</v>
      </c>
      <c r="B1104" s="3" t="s">
        <v>1233</v>
      </c>
      <c r="C1104" s="3" t="s">
        <v>5342</v>
      </c>
      <c r="D1104">
        <v>5000</v>
      </c>
      <c r="E1104">
        <v>40</v>
      </c>
      <c r="F1104" t="s">
        <v>8220</v>
      </c>
      <c r="G1104" t="s">
        <v>8224</v>
      </c>
      <c r="H1104" t="s">
        <v>8246</v>
      </c>
      <c r="I1104">
        <v>1381090870</v>
      </c>
      <c r="J1104">
        <v>1377030070</v>
      </c>
      <c r="K1104" t="b">
        <v>0</v>
      </c>
      <c r="L1104">
        <v>1</v>
      </c>
      <c r="M1104" t="b">
        <v>0</v>
      </c>
      <c r="N1104" t="s">
        <v>8286</v>
      </c>
      <c r="O1104" s="5">
        <f t="shared" si="153"/>
        <v>125</v>
      </c>
      <c r="P1104" s="7">
        <f t="shared" si="154"/>
        <v>40</v>
      </c>
      <c r="Q1104" t="str">
        <f t="shared" si="155"/>
        <v>music</v>
      </c>
      <c r="R1104" t="str">
        <f t="shared" si="156"/>
        <v>world music</v>
      </c>
      <c r="S1104" s="10">
        <f t="shared" si="157"/>
        <v>41553.598032407412</v>
      </c>
      <c r="T1104" s="10">
        <f t="shared" si="158"/>
        <v>41506.598032407412</v>
      </c>
      <c r="U1104">
        <f t="shared" si="159"/>
        <v>2013</v>
      </c>
      <c r="V1104" s="11">
        <f t="shared" si="160"/>
        <v>41553.598032407412</v>
      </c>
      <c r="W1104" s="15">
        <f t="shared" si="161"/>
        <v>47</v>
      </c>
    </row>
    <row r="1105" spans="1:23" ht="43.2" x14ac:dyDescent="0.3">
      <c r="A1105">
        <v>1233</v>
      </c>
      <c r="B1105" s="3" t="s">
        <v>1234</v>
      </c>
      <c r="C1105" s="3" t="s">
        <v>5343</v>
      </c>
      <c r="D1105">
        <v>1000</v>
      </c>
      <c r="E1105">
        <v>116</v>
      </c>
      <c r="F1105" t="s">
        <v>8220</v>
      </c>
      <c r="G1105" t="s">
        <v>8224</v>
      </c>
      <c r="H1105" t="s">
        <v>8246</v>
      </c>
      <c r="I1105">
        <v>1329864374</v>
      </c>
      <c r="J1105">
        <v>1328049974</v>
      </c>
      <c r="K1105" t="b">
        <v>0</v>
      </c>
      <c r="L1105">
        <v>6</v>
      </c>
      <c r="M1105" t="b">
        <v>0</v>
      </c>
      <c r="N1105" t="s">
        <v>8286</v>
      </c>
      <c r="O1105" s="5">
        <f t="shared" si="153"/>
        <v>8.6206896551724146</v>
      </c>
      <c r="P1105" s="7">
        <f t="shared" si="154"/>
        <v>19.333333333333332</v>
      </c>
      <c r="Q1105" t="str">
        <f t="shared" si="155"/>
        <v>music</v>
      </c>
      <c r="R1105" t="str">
        <f t="shared" si="156"/>
        <v>world music</v>
      </c>
      <c r="S1105" s="10">
        <f t="shared" si="157"/>
        <v>40960.698773148149</v>
      </c>
      <c r="T1105" s="10">
        <f t="shared" si="158"/>
        <v>40939.698773148149</v>
      </c>
      <c r="U1105">
        <f t="shared" si="159"/>
        <v>2012</v>
      </c>
      <c r="V1105" s="11">
        <f t="shared" si="160"/>
        <v>40960.698773148149</v>
      </c>
      <c r="W1105" s="15">
        <f t="shared" si="161"/>
        <v>21</v>
      </c>
    </row>
    <row r="1106" spans="1:23" ht="43.2" x14ac:dyDescent="0.3">
      <c r="A1106">
        <v>1234</v>
      </c>
      <c r="B1106" s="3" t="s">
        <v>1235</v>
      </c>
      <c r="C1106" s="3" t="s">
        <v>5344</v>
      </c>
      <c r="D1106">
        <v>50000</v>
      </c>
      <c r="E1106">
        <v>0</v>
      </c>
      <c r="F1106" t="s">
        <v>8220</v>
      </c>
      <c r="G1106" t="s">
        <v>8225</v>
      </c>
      <c r="H1106" t="s">
        <v>8247</v>
      </c>
      <c r="I1106">
        <v>1422903342</v>
      </c>
      <c r="J1106">
        <v>1420311342</v>
      </c>
      <c r="K1106" t="b">
        <v>0</v>
      </c>
      <c r="L1106">
        <v>0</v>
      </c>
      <c r="M1106" t="b">
        <v>0</v>
      </c>
      <c r="N1106" t="s">
        <v>8286</v>
      </c>
      <c r="O1106" s="5" t="e">
        <f t="shared" si="153"/>
        <v>#DIV/0!</v>
      </c>
      <c r="P1106" s="7" t="e">
        <f t="shared" si="154"/>
        <v>#DIV/0!</v>
      </c>
      <c r="Q1106" t="str">
        <f t="shared" si="155"/>
        <v>music</v>
      </c>
      <c r="R1106" t="str">
        <f t="shared" si="156"/>
        <v>world music</v>
      </c>
      <c r="S1106" s="10">
        <f t="shared" si="157"/>
        <v>42037.538680555561</v>
      </c>
      <c r="T1106" s="10">
        <f t="shared" si="158"/>
        <v>42007.538680555561</v>
      </c>
      <c r="U1106">
        <f t="shared" si="159"/>
        <v>2015</v>
      </c>
      <c r="V1106" s="11">
        <f t="shared" si="160"/>
        <v>42037.538680555561</v>
      </c>
      <c r="W1106" s="15">
        <f t="shared" si="161"/>
        <v>30</v>
      </c>
    </row>
    <row r="1107" spans="1:23" ht="43.2" x14ac:dyDescent="0.3">
      <c r="A1107">
        <v>1235</v>
      </c>
      <c r="B1107" s="3" t="s">
        <v>1236</v>
      </c>
      <c r="C1107" s="3" t="s">
        <v>5345</v>
      </c>
      <c r="D1107">
        <v>7534</v>
      </c>
      <c r="E1107">
        <v>210</v>
      </c>
      <c r="F1107" t="s">
        <v>8220</v>
      </c>
      <c r="G1107" t="s">
        <v>8224</v>
      </c>
      <c r="H1107" t="s">
        <v>8246</v>
      </c>
      <c r="I1107">
        <v>1387077299</v>
      </c>
      <c r="J1107">
        <v>1383621299</v>
      </c>
      <c r="K1107" t="b">
        <v>0</v>
      </c>
      <c r="L1107">
        <v>6</v>
      </c>
      <c r="M1107" t="b">
        <v>0</v>
      </c>
      <c r="N1107" t="s">
        <v>8286</v>
      </c>
      <c r="O1107" s="5">
        <f t="shared" si="153"/>
        <v>35.876190476190473</v>
      </c>
      <c r="P1107" s="7">
        <f t="shared" si="154"/>
        <v>35</v>
      </c>
      <c r="Q1107" t="str">
        <f t="shared" si="155"/>
        <v>music</v>
      </c>
      <c r="R1107" t="str">
        <f t="shared" si="156"/>
        <v>world music</v>
      </c>
      <c r="S1107" s="10">
        <f t="shared" si="157"/>
        <v>41622.885405092595</v>
      </c>
      <c r="T1107" s="10">
        <f t="shared" si="158"/>
        <v>41582.885405092595</v>
      </c>
      <c r="U1107">
        <f t="shared" si="159"/>
        <v>2013</v>
      </c>
      <c r="V1107" s="11">
        <f t="shared" si="160"/>
        <v>41622.885405092595</v>
      </c>
      <c r="W1107" s="15">
        <f t="shared" si="161"/>
        <v>40</v>
      </c>
    </row>
    <row r="1108" spans="1:23" x14ac:dyDescent="0.3">
      <c r="A1108">
        <v>1236</v>
      </c>
      <c r="B1108" s="3" t="s">
        <v>1237</v>
      </c>
      <c r="C1108" s="3" t="s">
        <v>5346</v>
      </c>
      <c r="D1108">
        <v>2500</v>
      </c>
      <c r="E1108">
        <v>0</v>
      </c>
      <c r="F1108" t="s">
        <v>8220</v>
      </c>
      <c r="G1108" t="s">
        <v>8224</v>
      </c>
      <c r="H1108" t="s">
        <v>8246</v>
      </c>
      <c r="I1108">
        <v>1343491200</v>
      </c>
      <c r="J1108">
        <v>1342801164</v>
      </c>
      <c r="K1108" t="b">
        <v>0</v>
      </c>
      <c r="L1108">
        <v>0</v>
      </c>
      <c r="M1108" t="b">
        <v>0</v>
      </c>
      <c r="N1108" t="s">
        <v>8286</v>
      </c>
      <c r="O1108" s="5" t="e">
        <f t="shared" si="153"/>
        <v>#DIV/0!</v>
      </c>
      <c r="P1108" s="7" t="e">
        <f t="shared" si="154"/>
        <v>#DIV/0!</v>
      </c>
      <c r="Q1108" t="str">
        <f t="shared" si="155"/>
        <v>music</v>
      </c>
      <c r="R1108" t="str">
        <f t="shared" si="156"/>
        <v>world music</v>
      </c>
      <c r="S1108" s="10">
        <f t="shared" si="157"/>
        <v>41118.416666666664</v>
      </c>
      <c r="T1108" s="10">
        <f t="shared" si="158"/>
        <v>41110.430138888885</v>
      </c>
      <c r="U1108">
        <f t="shared" si="159"/>
        <v>2012</v>
      </c>
      <c r="V1108" s="11">
        <f t="shared" si="160"/>
        <v>41118.416666666664</v>
      </c>
      <c r="W1108" s="15">
        <f t="shared" si="161"/>
        <v>7.9865277777789743</v>
      </c>
    </row>
    <row r="1109" spans="1:23" ht="43.2" x14ac:dyDescent="0.3">
      <c r="A1109">
        <v>1237</v>
      </c>
      <c r="B1109" s="3" t="s">
        <v>1238</v>
      </c>
      <c r="C1109" s="3" t="s">
        <v>5347</v>
      </c>
      <c r="D1109">
        <v>25000</v>
      </c>
      <c r="E1109">
        <v>0</v>
      </c>
      <c r="F1109" t="s">
        <v>8220</v>
      </c>
      <c r="G1109" t="s">
        <v>8224</v>
      </c>
      <c r="H1109" t="s">
        <v>8246</v>
      </c>
      <c r="I1109">
        <v>1345790865</v>
      </c>
      <c r="J1109">
        <v>1344062865</v>
      </c>
      <c r="K1109" t="b">
        <v>0</v>
      </c>
      <c r="L1109">
        <v>0</v>
      </c>
      <c r="M1109" t="b">
        <v>0</v>
      </c>
      <c r="N1109" t="s">
        <v>8286</v>
      </c>
      <c r="O1109" s="5" t="e">
        <f t="shared" si="153"/>
        <v>#DIV/0!</v>
      </c>
      <c r="P1109" s="7" t="e">
        <f t="shared" si="154"/>
        <v>#DIV/0!</v>
      </c>
      <c r="Q1109" t="str">
        <f t="shared" si="155"/>
        <v>music</v>
      </c>
      <c r="R1109" t="str">
        <f t="shared" si="156"/>
        <v>world music</v>
      </c>
      <c r="S1109" s="10">
        <f t="shared" si="157"/>
        <v>41145.033159722225</v>
      </c>
      <c r="T1109" s="10">
        <f t="shared" si="158"/>
        <v>41125.033159722225</v>
      </c>
      <c r="U1109">
        <f t="shared" si="159"/>
        <v>2012</v>
      </c>
      <c r="V1109" s="11">
        <f t="shared" si="160"/>
        <v>41145.033159722225</v>
      </c>
      <c r="W1109" s="15">
        <f t="shared" si="161"/>
        <v>20</v>
      </c>
    </row>
    <row r="1110" spans="1:23" ht="57.6" x14ac:dyDescent="0.3">
      <c r="A1110">
        <v>1238</v>
      </c>
      <c r="B1110" s="3" t="s">
        <v>1239</v>
      </c>
      <c r="C1110" s="3" t="s">
        <v>5348</v>
      </c>
      <c r="D1110">
        <v>1000</v>
      </c>
      <c r="E1110">
        <v>178</v>
      </c>
      <c r="F1110" t="s">
        <v>8220</v>
      </c>
      <c r="G1110" t="s">
        <v>8224</v>
      </c>
      <c r="H1110" t="s">
        <v>8246</v>
      </c>
      <c r="I1110">
        <v>1312641536</v>
      </c>
      <c r="J1110">
        <v>1310049536</v>
      </c>
      <c r="K1110" t="b">
        <v>0</v>
      </c>
      <c r="L1110">
        <v>3</v>
      </c>
      <c r="M1110" t="b">
        <v>0</v>
      </c>
      <c r="N1110" t="s">
        <v>8286</v>
      </c>
      <c r="O1110" s="5">
        <f t="shared" si="153"/>
        <v>5.617977528089888</v>
      </c>
      <c r="P1110" s="7">
        <f t="shared" si="154"/>
        <v>59.333333333333336</v>
      </c>
      <c r="Q1110" t="str">
        <f t="shared" si="155"/>
        <v>music</v>
      </c>
      <c r="R1110" t="str">
        <f t="shared" si="156"/>
        <v>world music</v>
      </c>
      <c r="S1110" s="10">
        <f t="shared" si="157"/>
        <v>40761.36037037037</v>
      </c>
      <c r="T1110" s="10">
        <f t="shared" si="158"/>
        <v>40731.36037037037</v>
      </c>
      <c r="U1110">
        <f t="shared" si="159"/>
        <v>2011</v>
      </c>
      <c r="V1110" s="11">
        <f t="shared" si="160"/>
        <v>40761.36037037037</v>
      </c>
      <c r="W1110" s="15">
        <f t="shared" si="161"/>
        <v>30</v>
      </c>
    </row>
    <row r="1111" spans="1:23" ht="28.8" x14ac:dyDescent="0.3">
      <c r="A1111">
        <v>1239</v>
      </c>
      <c r="B1111" s="3" t="s">
        <v>1240</v>
      </c>
      <c r="C1111" s="3" t="s">
        <v>5349</v>
      </c>
      <c r="D1111">
        <v>2500</v>
      </c>
      <c r="E1111">
        <v>0</v>
      </c>
      <c r="F1111" t="s">
        <v>8220</v>
      </c>
      <c r="G1111" t="s">
        <v>8224</v>
      </c>
      <c r="H1111" t="s">
        <v>8246</v>
      </c>
      <c r="I1111">
        <v>1325804767</v>
      </c>
      <c r="J1111">
        <v>1323212767</v>
      </c>
      <c r="K1111" t="b">
        <v>0</v>
      </c>
      <c r="L1111">
        <v>0</v>
      </c>
      <c r="M1111" t="b">
        <v>0</v>
      </c>
      <c r="N1111" t="s">
        <v>8286</v>
      </c>
      <c r="O1111" s="5" t="e">
        <f t="shared" si="153"/>
        <v>#DIV/0!</v>
      </c>
      <c r="P1111" s="7" t="e">
        <f t="shared" si="154"/>
        <v>#DIV/0!</v>
      </c>
      <c r="Q1111" t="str">
        <f t="shared" si="155"/>
        <v>music</v>
      </c>
      <c r="R1111" t="str">
        <f t="shared" si="156"/>
        <v>world music</v>
      </c>
      <c r="S1111" s="10">
        <f t="shared" si="157"/>
        <v>40913.712581018517</v>
      </c>
      <c r="T1111" s="10">
        <f t="shared" si="158"/>
        <v>40883.712581018517</v>
      </c>
      <c r="U1111">
        <f t="shared" si="159"/>
        <v>2012</v>
      </c>
      <c r="V1111" s="11">
        <f t="shared" si="160"/>
        <v>40913.712581018517</v>
      </c>
      <c r="W1111" s="15">
        <f t="shared" si="161"/>
        <v>30</v>
      </c>
    </row>
    <row r="1112" spans="1:23" ht="43.2" x14ac:dyDescent="0.3">
      <c r="A1112">
        <v>1240</v>
      </c>
      <c r="B1112" s="3" t="s">
        <v>1241</v>
      </c>
      <c r="C1112" s="3" t="s">
        <v>5350</v>
      </c>
      <c r="D1112">
        <v>8000</v>
      </c>
      <c r="E1112">
        <v>241</v>
      </c>
      <c r="F1112" t="s">
        <v>8220</v>
      </c>
      <c r="G1112" t="s">
        <v>8224</v>
      </c>
      <c r="H1112" t="s">
        <v>8246</v>
      </c>
      <c r="I1112">
        <v>1373665860</v>
      </c>
      <c r="J1112">
        <v>1368579457</v>
      </c>
      <c r="K1112" t="b">
        <v>0</v>
      </c>
      <c r="L1112">
        <v>8</v>
      </c>
      <c r="M1112" t="b">
        <v>0</v>
      </c>
      <c r="N1112" t="s">
        <v>8286</v>
      </c>
      <c r="O1112" s="5">
        <f t="shared" si="153"/>
        <v>33.19502074688797</v>
      </c>
      <c r="P1112" s="7">
        <f t="shared" si="154"/>
        <v>30.125</v>
      </c>
      <c r="Q1112" t="str">
        <f t="shared" si="155"/>
        <v>music</v>
      </c>
      <c r="R1112" t="str">
        <f t="shared" si="156"/>
        <v>world music</v>
      </c>
      <c r="S1112" s="10">
        <f t="shared" si="157"/>
        <v>41467.660416666666</v>
      </c>
      <c r="T1112" s="10">
        <f t="shared" si="158"/>
        <v>41408.790011574078</v>
      </c>
      <c r="U1112">
        <f t="shared" si="159"/>
        <v>2013</v>
      </c>
      <c r="V1112" s="11">
        <f t="shared" si="160"/>
        <v>41467.660416666666</v>
      </c>
      <c r="W1112" s="15">
        <f t="shared" si="161"/>
        <v>58.870405092588044</v>
      </c>
    </row>
    <row r="1113" spans="1:23" ht="57.6" x14ac:dyDescent="0.3">
      <c r="A1113">
        <v>1241</v>
      </c>
      <c r="B1113" s="3" t="s">
        <v>1242</v>
      </c>
      <c r="C1113" s="3" t="s">
        <v>5351</v>
      </c>
      <c r="D1113">
        <v>5000</v>
      </c>
      <c r="E1113">
        <v>2537</v>
      </c>
      <c r="F1113" t="s">
        <v>8220</v>
      </c>
      <c r="G1113" t="s">
        <v>8224</v>
      </c>
      <c r="H1113" t="s">
        <v>8246</v>
      </c>
      <c r="I1113">
        <v>1414994340</v>
      </c>
      <c r="J1113">
        <v>1413057980</v>
      </c>
      <c r="K1113" t="b">
        <v>0</v>
      </c>
      <c r="L1113">
        <v>34</v>
      </c>
      <c r="M1113" t="b">
        <v>0</v>
      </c>
      <c r="N1113" t="s">
        <v>8286</v>
      </c>
      <c r="O1113" s="5">
        <f t="shared" si="153"/>
        <v>1.9708316909735908</v>
      </c>
      <c r="P1113" s="7">
        <f t="shared" si="154"/>
        <v>74.617647058823536</v>
      </c>
      <c r="Q1113" t="str">
        <f t="shared" si="155"/>
        <v>music</v>
      </c>
      <c r="R1113" t="str">
        <f t="shared" si="156"/>
        <v>world music</v>
      </c>
      <c r="S1113" s="10">
        <f t="shared" si="157"/>
        <v>41945.999305555553</v>
      </c>
      <c r="T1113" s="10">
        <f t="shared" si="158"/>
        <v>41923.587731481479</v>
      </c>
      <c r="U1113">
        <f t="shared" si="159"/>
        <v>2014</v>
      </c>
      <c r="V1113" s="11">
        <f t="shared" si="160"/>
        <v>41945.999305555553</v>
      </c>
      <c r="W1113" s="15">
        <f t="shared" si="161"/>
        <v>22.411574074074451</v>
      </c>
    </row>
    <row r="1114" spans="1:23" ht="43.2" x14ac:dyDescent="0.3">
      <c r="A1114">
        <v>1242</v>
      </c>
      <c r="B1114" s="3" t="s">
        <v>1243</v>
      </c>
      <c r="C1114" s="3" t="s">
        <v>5352</v>
      </c>
      <c r="D1114">
        <v>911</v>
      </c>
      <c r="E1114">
        <v>5</v>
      </c>
      <c r="F1114" t="s">
        <v>8220</v>
      </c>
      <c r="G1114" t="s">
        <v>8224</v>
      </c>
      <c r="H1114" t="s">
        <v>8246</v>
      </c>
      <c r="I1114">
        <v>1315747080</v>
      </c>
      <c r="J1114">
        <v>1314417502</v>
      </c>
      <c r="K1114" t="b">
        <v>0</v>
      </c>
      <c r="L1114">
        <v>1</v>
      </c>
      <c r="M1114" t="b">
        <v>0</v>
      </c>
      <c r="N1114" t="s">
        <v>8286</v>
      </c>
      <c r="O1114" s="5">
        <f t="shared" si="153"/>
        <v>182.2</v>
      </c>
      <c r="P1114" s="7">
        <f t="shared" si="154"/>
        <v>5</v>
      </c>
      <c r="Q1114" t="str">
        <f t="shared" si="155"/>
        <v>music</v>
      </c>
      <c r="R1114" t="str">
        <f t="shared" si="156"/>
        <v>world music</v>
      </c>
      <c r="S1114" s="10">
        <f t="shared" si="157"/>
        <v>40797.304166666669</v>
      </c>
      <c r="T1114" s="10">
        <f t="shared" si="158"/>
        <v>40781.915532407409</v>
      </c>
      <c r="U1114">
        <f t="shared" si="159"/>
        <v>2011</v>
      </c>
      <c r="V1114" s="11">
        <f t="shared" si="160"/>
        <v>40797.304166666669</v>
      </c>
      <c r="W1114" s="15">
        <f t="shared" si="161"/>
        <v>15.388634259259561</v>
      </c>
    </row>
    <row r="1115" spans="1:23" ht="43.2" x14ac:dyDescent="0.3">
      <c r="A1115">
        <v>1243</v>
      </c>
      <c r="B1115" s="3" t="s">
        <v>1244</v>
      </c>
      <c r="C1115" s="3" t="s">
        <v>5353</v>
      </c>
      <c r="D1115">
        <v>12000</v>
      </c>
      <c r="E1115">
        <v>1691</v>
      </c>
      <c r="F1115" t="s">
        <v>8220</v>
      </c>
      <c r="G1115" t="s">
        <v>8224</v>
      </c>
      <c r="H1115" t="s">
        <v>8246</v>
      </c>
      <c r="I1115">
        <v>1310158800</v>
      </c>
      <c r="J1115">
        <v>1304888771</v>
      </c>
      <c r="K1115" t="b">
        <v>0</v>
      </c>
      <c r="L1115">
        <v>38</v>
      </c>
      <c r="M1115" t="b">
        <v>0</v>
      </c>
      <c r="N1115" t="s">
        <v>8286</v>
      </c>
      <c r="O1115" s="5">
        <f t="shared" si="153"/>
        <v>7.0963926670609103</v>
      </c>
      <c r="P1115" s="7">
        <f t="shared" si="154"/>
        <v>44.5</v>
      </c>
      <c r="Q1115" t="str">
        <f t="shared" si="155"/>
        <v>music</v>
      </c>
      <c r="R1115" t="str">
        <f t="shared" si="156"/>
        <v>world music</v>
      </c>
      <c r="S1115" s="10">
        <f t="shared" si="157"/>
        <v>40732.625</v>
      </c>
      <c r="T1115" s="10">
        <f t="shared" si="158"/>
        <v>40671.629293981481</v>
      </c>
      <c r="U1115">
        <f t="shared" si="159"/>
        <v>2011</v>
      </c>
      <c r="V1115" s="11">
        <f t="shared" si="160"/>
        <v>40732.625</v>
      </c>
      <c r="W1115" s="15">
        <f t="shared" si="161"/>
        <v>60.995706018518831</v>
      </c>
    </row>
    <row r="1116" spans="1:23" ht="43.2" x14ac:dyDescent="0.3">
      <c r="A1116">
        <v>1284</v>
      </c>
      <c r="B1116" s="3" t="s">
        <v>1285</v>
      </c>
      <c r="C1116" s="3" t="s">
        <v>5394</v>
      </c>
      <c r="D1116">
        <v>2000</v>
      </c>
      <c r="E1116">
        <v>2020</v>
      </c>
      <c r="F1116" t="s">
        <v>8219</v>
      </c>
      <c r="G1116" t="s">
        <v>8224</v>
      </c>
      <c r="H1116" t="s">
        <v>8246</v>
      </c>
      <c r="I1116">
        <v>1483203540</v>
      </c>
      <c r="J1116">
        <v>1481175482</v>
      </c>
      <c r="K1116" t="b">
        <v>0</v>
      </c>
      <c r="L1116">
        <v>31</v>
      </c>
      <c r="M1116" t="b">
        <v>1</v>
      </c>
      <c r="N1116" t="s">
        <v>8271</v>
      </c>
      <c r="O1116" s="5">
        <f t="shared" si="153"/>
        <v>0.99009900990099009</v>
      </c>
      <c r="P1116" s="7">
        <f t="shared" si="154"/>
        <v>65.161290322580641</v>
      </c>
      <c r="Q1116" t="str">
        <f t="shared" si="155"/>
        <v>theater</v>
      </c>
      <c r="R1116" t="str">
        <f t="shared" si="156"/>
        <v>plays</v>
      </c>
      <c r="S1116" s="10">
        <f t="shared" si="157"/>
        <v>42735.457638888889</v>
      </c>
      <c r="T1116" s="10">
        <f t="shared" si="158"/>
        <v>42711.98474537037</v>
      </c>
      <c r="U1116">
        <f t="shared" si="159"/>
        <v>2016</v>
      </c>
      <c r="V1116" s="11">
        <f t="shared" si="160"/>
        <v>42735.457638888889</v>
      </c>
      <c r="W1116" s="15">
        <f t="shared" si="161"/>
        <v>23.472893518519413</v>
      </c>
    </row>
    <row r="1117" spans="1:23" ht="43.2" x14ac:dyDescent="0.3">
      <c r="A1117">
        <v>1285</v>
      </c>
      <c r="B1117" s="3" t="s">
        <v>1286</v>
      </c>
      <c r="C1117" s="3" t="s">
        <v>5395</v>
      </c>
      <c r="D1117">
        <v>2000</v>
      </c>
      <c r="E1117">
        <v>2033</v>
      </c>
      <c r="F1117" t="s">
        <v>8219</v>
      </c>
      <c r="G1117" t="s">
        <v>8225</v>
      </c>
      <c r="H1117" t="s">
        <v>8247</v>
      </c>
      <c r="I1117">
        <v>1434808775</v>
      </c>
      <c r="J1117">
        <v>1433512775</v>
      </c>
      <c r="K1117" t="b">
        <v>0</v>
      </c>
      <c r="L1117">
        <v>63</v>
      </c>
      <c r="M1117" t="b">
        <v>1</v>
      </c>
      <c r="N1117" t="s">
        <v>8271</v>
      </c>
      <c r="O1117" s="5">
        <f t="shared" si="153"/>
        <v>0.98376783079193308</v>
      </c>
      <c r="P1117" s="7">
        <f t="shared" si="154"/>
        <v>32.269841269841272</v>
      </c>
      <c r="Q1117" t="str">
        <f t="shared" si="155"/>
        <v>theater</v>
      </c>
      <c r="R1117" t="str">
        <f t="shared" si="156"/>
        <v>plays</v>
      </c>
      <c r="S1117" s="10">
        <f t="shared" si="157"/>
        <v>42175.333043981482</v>
      </c>
      <c r="T1117" s="10">
        <f t="shared" si="158"/>
        <v>42160.333043981482</v>
      </c>
      <c r="U1117">
        <f t="shared" si="159"/>
        <v>2015</v>
      </c>
      <c r="V1117" s="11">
        <f t="shared" si="160"/>
        <v>42175.333043981482</v>
      </c>
      <c r="W1117" s="15">
        <f t="shared" si="161"/>
        <v>15</v>
      </c>
    </row>
    <row r="1118" spans="1:23" ht="43.2" x14ac:dyDescent="0.3">
      <c r="A1118">
        <v>1286</v>
      </c>
      <c r="B1118" s="3" t="s">
        <v>1287</v>
      </c>
      <c r="C1118" s="3" t="s">
        <v>5396</v>
      </c>
      <c r="D1118">
        <v>1500</v>
      </c>
      <c r="E1118">
        <v>1625</v>
      </c>
      <c r="F1118" t="s">
        <v>8219</v>
      </c>
      <c r="G1118" t="s">
        <v>8225</v>
      </c>
      <c r="H1118" t="s">
        <v>8247</v>
      </c>
      <c r="I1118">
        <v>1424181600</v>
      </c>
      <c r="J1118">
        <v>1423041227</v>
      </c>
      <c r="K1118" t="b">
        <v>0</v>
      </c>
      <c r="L1118">
        <v>20</v>
      </c>
      <c r="M1118" t="b">
        <v>1</v>
      </c>
      <c r="N1118" t="s">
        <v>8271</v>
      </c>
      <c r="O1118" s="5">
        <f t="shared" si="153"/>
        <v>0.92307692307692313</v>
      </c>
      <c r="P1118" s="7">
        <f t="shared" si="154"/>
        <v>81.25</v>
      </c>
      <c r="Q1118" t="str">
        <f t="shared" si="155"/>
        <v>theater</v>
      </c>
      <c r="R1118" t="str">
        <f t="shared" si="156"/>
        <v>plays</v>
      </c>
      <c r="S1118" s="10">
        <f t="shared" si="157"/>
        <v>42052.333333333328</v>
      </c>
      <c r="T1118" s="10">
        <f t="shared" si="158"/>
        <v>42039.134571759263</v>
      </c>
      <c r="U1118">
        <f t="shared" si="159"/>
        <v>2015</v>
      </c>
      <c r="V1118" s="11">
        <f t="shared" si="160"/>
        <v>42052.333333333328</v>
      </c>
      <c r="W1118" s="15">
        <f t="shared" si="161"/>
        <v>13.198761574065429</v>
      </c>
    </row>
    <row r="1119" spans="1:23" ht="72" x14ac:dyDescent="0.3">
      <c r="A1119">
        <v>1287</v>
      </c>
      <c r="B1119" s="3" t="s">
        <v>1288</v>
      </c>
      <c r="C1119" s="3" t="s">
        <v>5397</v>
      </c>
      <c r="D1119">
        <v>250</v>
      </c>
      <c r="E1119">
        <v>605</v>
      </c>
      <c r="F1119" t="s">
        <v>8219</v>
      </c>
      <c r="G1119" t="s">
        <v>8225</v>
      </c>
      <c r="H1119" t="s">
        <v>8247</v>
      </c>
      <c r="I1119">
        <v>1434120856</v>
      </c>
      <c r="J1119">
        <v>1428936856</v>
      </c>
      <c r="K1119" t="b">
        <v>0</v>
      </c>
      <c r="L1119">
        <v>25</v>
      </c>
      <c r="M1119" t="b">
        <v>1</v>
      </c>
      <c r="N1119" t="s">
        <v>8271</v>
      </c>
      <c r="O1119" s="5">
        <f t="shared" si="153"/>
        <v>0.41322314049586778</v>
      </c>
      <c r="P1119" s="7">
        <f t="shared" si="154"/>
        <v>24.2</v>
      </c>
      <c r="Q1119" t="str">
        <f t="shared" si="155"/>
        <v>theater</v>
      </c>
      <c r="R1119" t="str">
        <f t="shared" si="156"/>
        <v>plays</v>
      </c>
      <c r="S1119" s="10">
        <f t="shared" si="157"/>
        <v>42167.371018518519</v>
      </c>
      <c r="T1119" s="10">
        <f t="shared" si="158"/>
        <v>42107.371018518519</v>
      </c>
      <c r="U1119">
        <f t="shared" si="159"/>
        <v>2015</v>
      </c>
      <c r="V1119" s="11">
        <f t="shared" si="160"/>
        <v>42167.371018518519</v>
      </c>
      <c r="W1119" s="15">
        <f t="shared" si="161"/>
        <v>60</v>
      </c>
    </row>
    <row r="1120" spans="1:23" ht="43.2" x14ac:dyDescent="0.3">
      <c r="A1120">
        <v>1288</v>
      </c>
      <c r="B1120" s="3" t="s">
        <v>1289</v>
      </c>
      <c r="C1120" s="3" t="s">
        <v>5398</v>
      </c>
      <c r="D1120">
        <v>4000</v>
      </c>
      <c r="E1120">
        <v>4018</v>
      </c>
      <c r="F1120" t="s">
        <v>8219</v>
      </c>
      <c r="G1120" t="s">
        <v>8224</v>
      </c>
      <c r="H1120" t="s">
        <v>8246</v>
      </c>
      <c r="I1120">
        <v>1470801600</v>
      </c>
      <c r="J1120">
        <v>1468122163</v>
      </c>
      <c r="K1120" t="b">
        <v>0</v>
      </c>
      <c r="L1120">
        <v>61</v>
      </c>
      <c r="M1120" t="b">
        <v>1</v>
      </c>
      <c r="N1120" t="s">
        <v>8271</v>
      </c>
      <c r="O1120" s="5">
        <f t="shared" si="153"/>
        <v>0.99552015928322546</v>
      </c>
      <c r="P1120" s="7">
        <f t="shared" si="154"/>
        <v>65.868852459016395</v>
      </c>
      <c r="Q1120" t="str">
        <f t="shared" si="155"/>
        <v>theater</v>
      </c>
      <c r="R1120" t="str">
        <f t="shared" si="156"/>
        <v>plays</v>
      </c>
      <c r="S1120" s="10">
        <f t="shared" si="157"/>
        <v>42591.916666666672</v>
      </c>
      <c r="T1120" s="10">
        <f t="shared" si="158"/>
        <v>42560.904664351852</v>
      </c>
      <c r="U1120">
        <f t="shared" si="159"/>
        <v>2016</v>
      </c>
      <c r="V1120" s="11">
        <f t="shared" si="160"/>
        <v>42591.916666666672</v>
      </c>
      <c r="W1120" s="15">
        <f t="shared" si="161"/>
        <v>31.012002314819256</v>
      </c>
    </row>
    <row r="1121" spans="1:23" ht="43.2" x14ac:dyDescent="0.3">
      <c r="A1121">
        <v>1289</v>
      </c>
      <c r="B1121" s="3" t="s">
        <v>1290</v>
      </c>
      <c r="C1121" s="3" t="s">
        <v>5399</v>
      </c>
      <c r="D1121">
        <v>1500</v>
      </c>
      <c r="E1121">
        <v>1876</v>
      </c>
      <c r="F1121" t="s">
        <v>8219</v>
      </c>
      <c r="G1121" t="s">
        <v>8224</v>
      </c>
      <c r="H1121" t="s">
        <v>8246</v>
      </c>
      <c r="I1121">
        <v>1483499645</v>
      </c>
      <c r="J1121">
        <v>1480907645</v>
      </c>
      <c r="K1121" t="b">
        <v>0</v>
      </c>
      <c r="L1121">
        <v>52</v>
      </c>
      <c r="M1121" t="b">
        <v>1</v>
      </c>
      <c r="N1121" t="s">
        <v>8271</v>
      </c>
      <c r="O1121" s="5">
        <f t="shared" si="153"/>
        <v>0.79957356076759056</v>
      </c>
      <c r="P1121" s="7">
        <f t="shared" si="154"/>
        <v>36.07692307692308</v>
      </c>
      <c r="Q1121" t="str">
        <f t="shared" si="155"/>
        <v>theater</v>
      </c>
      <c r="R1121" t="str">
        <f t="shared" si="156"/>
        <v>plays</v>
      </c>
      <c r="S1121" s="10">
        <f t="shared" si="157"/>
        <v>42738.884780092587</v>
      </c>
      <c r="T1121" s="10">
        <f t="shared" si="158"/>
        <v>42708.884780092587</v>
      </c>
      <c r="U1121">
        <f t="shared" si="159"/>
        <v>2017</v>
      </c>
      <c r="V1121" s="11">
        <f t="shared" si="160"/>
        <v>42738.884780092587</v>
      </c>
      <c r="W1121" s="15">
        <f t="shared" si="161"/>
        <v>30</v>
      </c>
    </row>
    <row r="1122" spans="1:23" ht="28.8" x14ac:dyDescent="0.3">
      <c r="A1122">
        <v>1290</v>
      </c>
      <c r="B1122" s="3" t="s">
        <v>1291</v>
      </c>
      <c r="C1122" s="3" t="s">
        <v>5400</v>
      </c>
      <c r="D1122">
        <v>3500</v>
      </c>
      <c r="E1122">
        <v>3800</v>
      </c>
      <c r="F1122" t="s">
        <v>8219</v>
      </c>
      <c r="G1122" t="s">
        <v>8224</v>
      </c>
      <c r="H1122" t="s">
        <v>8246</v>
      </c>
      <c r="I1122">
        <v>1429772340</v>
      </c>
      <c r="J1122">
        <v>1427121931</v>
      </c>
      <c r="K1122" t="b">
        <v>0</v>
      </c>
      <c r="L1122">
        <v>86</v>
      </c>
      <c r="M1122" t="b">
        <v>1</v>
      </c>
      <c r="N1122" t="s">
        <v>8271</v>
      </c>
      <c r="O1122" s="5">
        <f t="shared" si="153"/>
        <v>0.92105263157894735</v>
      </c>
      <c r="P1122" s="7">
        <f t="shared" si="154"/>
        <v>44.186046511627907</v>
      </c>
      <c r="Q1122" t="str">
        <f t="shared" si="155"/>
        <v>theater</v>
      </c>
      <c r="R1122" t="str">
        <f t="shared" si="156"/>
        <v>plays</v>
      </c>
      <c r="S1122" s="10">
        <f t="shared" si="157"/>
        <v>42117.040972222225</v>
      </c>
      <c r="T1122" s="10">
        <f t="shared" si="158"/>
        <v>42086.364942129629</v>
      </c>
      <c r="U1122">
        <f t="shared" si="159"/>
        <v>2015</v>
      </c>
      <c r="V1122" s="11">
        <f t="shared" si="160"/>
        <v>42117.040972222225</v>
      </c>
      <c r="W1122" s="15">
        <f t="shared" si="161"/>
        <v>30.676030092596193</v>
      </c>
    </row>
    <row r="1123" spans="1:23" ht="43.2" x14ac:dyDescent="0.3">
      <c r="A1123">
        <v>1291</v>
      </c>
      <c r="B1123" s="3" t="s">
        <v>1292</v>
      </c>
      <c r="C1123" s="3" t="s">
        <v>5401</v>
      </c>
      <c r="D1123">
        <v>3000</v>
      </c>
      <c r="E1123">
        <v>4371</v>
      </c>
      <c r="F1123" t="s">
        <v>8219</v>
      </c>
      <c r="G1123" t="s">
        <v>8224</v>
      </c>
      <c r="H1123" t="s">
        <v>8246</v>
      </c>
      <c r="I1123">
        <v>1428390000</v>
      </c>
      <c r="J1123">
        <v>1425224391</v>
      </c>
      <c r="K1123" t="b">
        <v>0</v>
      </c>
      <c r="L1123">
        <v>42</v>
      </c>
      <c r="M1123" t="b">
        <v>1</v>
      </c>
      <c r="N1123" t="s">
        <v>8271</v>
      </c>
      <c r="O1123" s="5">
        <f t="shared" si="153"/>
        <v>0.68634179821551133</v>
      </c>
      <c r="P1123" s="7">
        <f t="shared" si="154"/>
        <v>104.07142857142857</v>
      </c>
      <c r="Q1123" t="str">
        <f t="shared" si="155"/>
        <v>theater</v>
      </c>
      <c r="R1123" t="str">
        <f t="shared" si="156"/>
        <v>plays</v>
      </c>
      <c r="S1123" s="10">
        <f t="shared" si="157"/>
        <v>42101.041666666672</v>
      </c>
      <c r="T1123" s="10">
        <f t="shared" si="158"/>
        <v>42064.402673611112</v>
      </c>
      <c r="U1123">
        <f t="shared" si="159"/>
        <v>2015</v>
      </c>
      <c r="V1123" s="11">
        <f t="shared" si="160"/>
        <v>42101.041666666672</v>
      </c>
      <c r="W1123" s="15">
        <f t="shared" si="161"/>
        <v>36.638993055559695</v>
      </c>
    </row>
    <row r="1124" spans="1:23" ht="57.6" x14ac:dyDescent="0.3">
      <c r="A1124">
        <v>1292</v>
      </c>
      <c r="B1124" s="3" t="s">
        <v>1293</v>
      </c>
      <c r="C1124" s="3" t="s">
        <v>5402</v>
      </c>
      <c r="D1124">
        <v>1700</v>
      </c>
      <c r="E1124">
        <v>1870</v>
      </c>
      <c r="F1124" t="s">
        <v>8219</v>
      </c>
      <c r="G1124" t="s">
        <v>8225</v>
      </c>
      <c r="H1124" t="s">
        <v>8247</v>
      </c>
      <c r="I1124">
        <v>1444172340</v>
      </c>
      <c r="J1124">
        <v>1441822828</v>
      </c>
      <c r="K1124" t="b">
        <v>0</v>
      </c>
      <c r="L1124">
        <v>52</v>
      </c>
      <c r="M1124" t="b">
        <v>1</v>
      </c>
      <c r="N1124" t="s">
        <v>8271</v>
      </c>
      <c r="O1124" s="5">
        <f t="shared" si="153"/>
        <v>0.90909090909090906</v>
      </c>
      <c r="P1124" s="7">
        <f t="shared" si="154"/>
        <v>35.96153846153846</v>
      </c>
      <c r="Q1124" t="str">
        <f t="shared" si="155"/>
        <v>theater</v>
      </c>
      <c r="R1124" t="str">
        <f t="shared" si="156"/>
        <v>plays</v>
      </c>
      <c r="S1124" s="10">
        <f t="shared" si="157"/>
        <v>42283.707638888889</v>
      </c>
      <c r="T1124" s="10">
        <f t="shared" si="158"/>
        <v>42256.514212962968</v>
      </c>
      <c r="U1124">
        <f t="shared" si="159"/>
        <v>2015</v>
      </c>
      <c r="V1124" s="11">
        <f t="shared" si="160"/>
        <v>42283.707638888889</v>
      </c>
      <c r="W1124" s="15">
        <f t="shared" si="161"/>
        <v>27.193425925921474</v>
      </c>
    </row>
    <row r="1125" spans="1:23" ht="57.6" x14ac:dyDescent="0.3">
      <c r="A1125">
        <v>1293</v>
      </c>
      <c r="B1125" s="3" t="s">
        <v>1294</v>
      </c>
      <c r="C1125" s="3" t="s">
        <v>5403</v>
      </c>
      <c r="D1125">
        <v>15000</v>
      </c>
      <c r="E1125">
        <v>15335</v>
      </c>
      <c r="F1125" t="s">
        <v>8219</v>
      </c>
      <c r="G1125" t="s">
        <v>8224</v>
      </c>
      <c r="H1125" t="s">
        <v>8246</v>
      </c>
      <c r="I1125">
        <v>1447523371</v>
      </c>
      <c r="J1125">
        <v>1444927771</v>
      </c>
      <c r="K1125" t="b">
        <v>0</v>
      </c>
      <c r="L1125">
        <v>120</v>
      </c>
      <c r="M1125" t="b">
        <v>1</v>
      </c>
      <c r="N1125" t="s">
        <v>8271</v>
      </c>
      <c r="O1125" s="5">
        <f t="shared" si="153"/>
        <v>0.97815454841865013</v>
      </c>
      <c r="P1125" s="7">
        <f t="shared" si="154"/>
        <v>127.79166666666667</v>
      </c>
      <c r="Q1125" t="str">
        <f t="shared" si="155"/>
        <v>theater</v>
      </c>
      <c r="R1125" t="str">
        <f t="shared" si="156"/>
        <v>plays</v>
      </c>
      <c r="S1125" s="10">
        <f t="shared" si="157"/>
        <v>42322.492719907401</v>
      </c>
      <c r="T1125" s="10">
        <f t="shared" si="158"/>
        <v>42292.451053240744</v>
      </c>
      <c r="U1125">
        <f t="shared" si="159"/>
        <v>2015</v>
      </c>
      <c r="V1125" s="11">
        <f t="shared" si="160"/>
        <v>42322.492719907401</v>
      </c>
      <c r="W1125" s="15">
        <f t="shared" si="161"/>
        <v>30.041666666656965</v>
      </c>
    </row>
    <row r="1126" spans="1:23" ht="43.2" x14ac:dyDescent="0.3">
      <c r="A1126">
        <v>1294</v>
      </c>
      <c r="B1126" s="3" t="s">
        <v>1295</v>
      </c>
      <c r="C1126" s="3" t="s">
        <v>5404</v>
      </c>
      <c r="D1126">
        <v>500</v>
      </c>
      <c r="E1126">
        <v>610</v>
      </c>
      <c r="F1126" t="s">
        <v>8219</v>
      </c>
      <c r="G1126" t="s">
        <v>8225</v>
      </c>
      <c r="H1126" t="s">
        <v>8247</v>
      </c>
      <c r="I1126">
        <v>1445252400</v>
      </c>
      <c r="J1126">
        <v>1443696797</v>
      </c>
      <c r="K1126" t="b">
        <v>0</v>
      </c>
      <c r="L1126">
        <v>22</v>
      </c>
      <c r="M1126" t="b">
        <v>1</v>
      </c>
      <c r="N1126" t="s">
        <v>8271</v>
      </c>
      <c r="O1126" s="5">
        <f t="shared" si="153"/>
        <v>0.81967213114754101</v>
      </c>
      <c r="P1126" s="7">
        <f t="shared" si="154"/>
        <v>27.727272727272727</v>
      </c>
      <c r="Q1126" t="str">
        <f t="shared" si="155"/>
        <v>theater</v>
      </c>
      <c r="R1126" t="str">
        <f t="shared" si="156"/>
        <v>plays</v>
      </c>
      <c r="S1126" s="10">
        <f t="shared" si="157"/>
        <v>42296.208333333328</v>
      </c>
      <c r="T1126" s="10">
        <f t="shared" si="158"/>
        <v>42278.203668981485</v>
      </c>
      <c r="U1126">
        <f t="shared" si="159"/>
        <v>2015</v>
      </c>
      <c r="V1126" s="11">
        <f t="shared" si="160"/>
        <v>42296.208333333328</v>
      </c>
      <c r="W1126" s="15">
        <f t="shared" si="161"/>
        <v>18.00466435184353</v>
      </c>
    </row>
    <row r="1127" spans="1:23" ht="43.2" x14ac:dyDescent="0.3">
      <c r="A1127">
        <v>1295</v>
      </c>
      <c r="B1127" s="3" t="s">
        <v>1296</v>
      </c>
      <c r="C1127" s="3" t="s">
        <v>5405</v>
      </c>
      <c r="D1127">
        <v>2500</v>
      </c>
      <c r="E1127">
        <v>2549</v>
      </c>
      <c r="F1127" t="s">
        <v>8219</v>
      </c>
      <c r="G1127" t="s">
        <v>8225</v>
      </c>
      <c r="H1127" t="s">
        <v>8247</v>
      </c>
      <c r="I1127">
        <v>1438189200</v>
      </c>
      <c r="J1127">
        <v>1435585497</v>
      </c>
      <c r="K1127" t="b">
        <v>0</v>
      </c>
      <c r="L1127">
        <v>64</v>
      </c>
      <c r="M1127" t="b">
        <v>1</v>
      </c>
      <c r="N1127" t="s">
        <v>8271</v>
      </c>
      <c r="O1127" s="5">
        <f t="shared" si="153"/>
        <v>0.98077677520596307</v>
      </c>
      <c r="P1127" s="7">
        <f t="shared" si="154"/>
        <v>39.828125</v>
      </c>
      <c r="Q1127" t="str">
        <f t="shared" si="155"/>
        <v>theater</v>
      </c>
      <c r="R1127" t="str">
        <f t="shared" si="156"/>
        <v>plays</v>
      </c>
      <c r="S1127" s="10">
        <f t="shared" si="157"/>
        <v>42214.458333333328</v>
      </c>
      <c r="T1127" s="10">
        <f t="shared" si="158"/>
        <v>42184.322881944448</v>
      </c>
      <c r="U1127">
        <f t="shared" si="159"/>
        <v>2015</v>
      </c>
      <c r="V1127" s="11">
        <f t="shared" si="160"/>
        <v>42214.458333333328</v>
      </c>
      <c r="W1127" s="15">
        <f t="shared" si="161"/>
        <v>30.135451388880028</v>
      </c>
    </row>
    <row r="1128" spans="1:23" ht="57.6" x14ac:dyDescent="0.3">
      <c r="A1128">
        <v>1296</v>
      </c>
      <c r="B1128" s="3" t="s">
        <v>1297</v>
      </c>
      <c r="C1128" s="3" t="s">
        <v>5406</v>
      </c>
      <c r="D1128">
        <v>850</v>
      </c>
      <c r="E1128">
        <v>1200</v>
      </c>
      <c r="F1128" t="s">
        <v>8219</v>
      </c>
      <c r="G1128" t="s">
        <v>8225</v>
      </c>
      <c r="H1128" t="s">
        <v>8247</v>
      </c>
      <c r="I1128">
        <v>1457914373</v>
      </c>
      <c r="J1128">
        <v>1456189973</v>
      </c>
      <c r="K1128" t="b">
        <v>0</v>
      </c>
      <c r="L1128">
        <v>23</v>
      </c>
      <c r="M1128" t="b">
        <v>1</v>
      </c>
      <c r="N1128" t="s">
        <v>8271</v>
      </c>
      <c r="O1128" s="5">
        <f t="shared" si="153"/>
        <v>0.70833333333333337</v>
      </c>
      <c r="P1128" s="7">
        <f t="shared" si="154"/>
        <v>52.173913043478258</v>
      </c>
      <c r="Q1128" t="str">
        <f t="shared" si="155"/>
        <v>theater</v>
      </c>
      <c r="R1128" t="str">
        <f t="shared" si="156"/>
        <v>plays</v>
      </c>
      <c r="S1128" s="10">
        <f t="shared" si="157"/>
        <v>42442.758946759262</v>
      </c>
      <c r="T1128" s="10">
        <f t="shared" si="158"/>
        <v>42422.800613425927</v>
      </c>
      <c r="U1128">
        <f t="shared" si="159"/>
        <v>2016</v>
      </c>
      <c r="V1128" s="11">
        <f t="shared" si="160"/>
        <v>42442.758946759262</v>
      </c>
      <c r="W1128" s="15">
        <f t="shared" si="161"/>
        <v>19.958333333335759</v>
      </c>
    </row>
    <row r="1129" spans="1:23" ht="43.2" x14ac:dyDescent="0.3">
      <c r="A1129">
        <v>1297</v>
      </c>
      <c r="B1129" s="3" t="s">
        <v>1298</v>
      </c>
      <c r="C1129" s="3" t="s">
        <v>5407</v>
      </c>
      <c r="D1129">
        <v>20000</v>
      </c>
      <c r="E1129">
        <v>21905</v>
      </c>
      <c r="F1129" t="s">
        <v>8219</v>
      </c>
      <c r="G1129" t="s">
        <v>8224</v>
      </c>
      <c r="H1129" t="s">
        <v>8246</v>
      </c>
      <c r="I1129">
        <v>1462125358</v>
      </c>
      <c r="J1129">
        <v>1459533358</v>
      </c>
      <c r="K1129" t="b">
        <v>0</v>
      </c>
      <c r="L1129">
        <v>238</v>
      </c>
      <c r="M1129" t="b">
        <v>1</v>
      </c>
      <c r="N1129" t="s">
        <v>8271</v>
      </c>
      <c r="O1129" s="5">
        <f t="shared" si="153"/>
        <v>0.91303355398310893</v>
      </c>
      <c r="P1129" s="7">
        <f t="shared" si="154"/>
        <v>92.037815126050418</v>
      </c>
      <c r="Q1129" t="str">
        <f t="shared" si="155"/>
        <v>theater</v>
      </c>
      <c r="R1129" t="str">
        <f t="shared" si="156"/>
        <v>plays</v>
      </c>
      <c r="S1129" s="10">
        <f t="shared" si="157"/>
        <v>42491.497199074074</v>
      </c>
      <c r="T1129" s="10">
        <f t="shared" si="158"/>
        <v>42461.497199074074</v>
      </c>
      <c r="U1129">
        <f t="shared" si="159"/>
        <v>2016</v>
      </c>
      <c r="V1129" s="11">
        <f t="shared" si="160"/>
        <v>42491.497199074074</v>
      </c>
      <c r="W1129" s="15">
        <f t="shared" si="161"/>
        <v>30</v>
      </c>
    </row>
    <row r="1130" spans="1:23" ht="43.2" x14ac:dyDescent="0.3">
      <c r="A1130">
        <v>1298</v>
      </c>
      <c r="B1130" s="3" t="s">
        <v>1299</v>
      </c>
      <c r="C1130" s="3" t="s">
        <v>5408</v>
      </c>
      <c r="D1130">
        <v>2000</v>
      </c>
      <c r="E1130">
        <v>2093</v>
      </c>
      <c r="F1130" t="s">
        <v>8219</v>
      </c>
      <c r="G1130" t="s">
        <v>8225</v>
      </c>
      <c r="H1130" t="s">
        <v>8247</v>
      </c>
      <c r="I1130">
        <v>1461860432</v>
      </c>
      <c r="J1130">
        <v>1459268432</v>
      </c>
      <c r="K1130" t="b">
        <v>0</v>
      </c>
      <c r="L1130">
        <v>33</v>
      </c>
      <c r="M1130" t="b">
        <v>1</v>
      </c>
      <c r="N1130" t="s">
        <v>8271</v>
      </c>
      <c r="O1130" s="5">
        <f t="shared" si="153"/>
        <v>0.95556617295747726</v>
      </c>
      <c r="P1130" s="7">
        <f t="shared" si="154"/>
        <v>63.424242424242422</v>
      </c>
      <c r="Q1130" t="str">
        <f t="shared" si="155"/>
        <v>theater</v>
      </c>
      <c r="R1130" t="str">
        <f t="shared" si="156"/>
        <v>plays</v>
      </c>
      <c r="S1130" s="10">
        <f t="shared" si="157"/>
        <v>42488.430925925932</v>
      </c>
      <c r="T1130" s="10">
        <f t="shared" si="158"/>
        <v>42458.430925925932</v>
      </c>
      <c r="U1130">
        <f t="shared" si="159"/>
        <v>2016</v>
      </c>
      <c r="V1130" s="11">
        <f t="shared" si="160"/>
        <v>42488.430925925932</v>
      </c>
      <c r="W1130" s="15">
        <f t="shared" si="161"/>
        <v>30</v>
      </c>
    </row>
    <row r="1131" spans="1:23" ht="43.2" x14ac:dyDescent="0.3">
      <c r="A1131">
        <v>1299</v>
      </c>
      <c r="B1131" s="3" t="s">
        <v>1300</v>
      </c>
      <c r="C1131" s="3" t="s">
        <v>5409</v>
      </c>
      <c r="D1131">
        <v>3500</v>
      </c>
      <c r="E1131">
        <v>4340</v>
      </c>
      <c r="F1131" t="s">
        <v>8219</v>
      </c>
      <c r="G1131" t="s">
        <v>8224</v>
      </c>
      <c r="H1131" t="s">
        <v>8246</v>
      </c>
      <c r="I1131">
        <v>1436902359</v>
      </c>
      <c r="J1131">
        <v>1434310359</v>
      </c>
      <c r="K1131" t="b">
        <v>0</v>
      </c>
      <c r="L1131">
        <v>32</v>
      </c>
      <c r="M1131" t="b">
        <v>1</v>
      </c>
      <c r="N1131" t="s">
        <v>8271</v>
      </c>
      <c r="O1131" s="5">
        <f t="shared" si="153"/>
        <v>0.80645161290322576</v>
      </c>
      <c r="P1131" s="7">
        <f t="shared" si="154"/>
        <v>135.625</v>
      </c>
      <c r="Q1131" t="str">
        <f t="shared" si="155"/>
        <v>theater</v>
      </c>
      <c r="R1131" t="str">
        <f t="shared" si="156"/>
        <v>plays</v>
      </c>
      <c r="S1131" s="10">
        <f t="shared" si="157"/>
        <v>42199.564340277779</v>
      </c>
      <c r="T1131" s="10">
        <f t="shared" si="158"/>
        <v>42169.564340277779</v>
      </c>
      <c r="U1131">
        <f t="shared" si="159"/>
        <v>2015</v>
      </c>
      <c r="V1131" s="11">
        <f t="shared" si="160"/>
        <v>42199.564340277779</v>
      </c>
      <c r="W1131" s="15">
        <f t="shared" si="161"/>
        <v>30</v>
      </c>
    </row>
    <row r="1132" spans="1:23" ht="43.2" x14ac:dyDescent="0.3">
      <c r="A1132">
        <v>1300</v>
      </c>
      <c r="B1132" s="3" t="s">
        <v>1301</v>
      </c>
      <c r="C1132" s="3" t="s">
        <v>5410</v>
      </c>
      <c r="D1132">
        <v>3000</v>
      </c>
      <c r="E1132">
        <v>4050</v>
      </c>
      <c r="F1132" t="s">
        <v>8219</v>
      </c>
      <c r="G1132" t="s">
        <v>8224</v>
      </c>
      <c r="H1132" t="s">
        <v>8246</v>
      </c>
      <c r="I1132">
        <v>1464807420</v>
      </c>
      <c r="J1132">
        <v>1461427938</v>
      </c>
      <c r="K1132" t="b">
        <v>0</v>
      </c>
      <c r="L1132">
        <v>24</v>
      </c>
      <c r="M1132" t="b">
        <v>1</v>
      </c>
      <c r="N1132" t="s">
        <v>8271</v>
      </c>
      <c r="O1132" s="5">
        <f t="shared" si="153"/>
        <v>0.7407407407407407</v>
      </c>
      <c r="P1132" s="7">
        <f t="shared" si="154"/>
        <v>168.75</v>
      </c>
      <c r="Q1132" t="str">
        <f t="shared" si="155"/>
        <v>theater</v>
      </c>
      <c r="R1132" t="str">
        <f t="shared" si="156"/>
        <v>plays</v>
      </c>
      <c r="S1132" s="10">
        <f t="shared" si="157"/>
        <v>42522.539583333331</v>
      </c>
      <c r="T1132" s="10">
        <f t="shared" si="158"/>
        <v>42483.425208333334</v>
      </c>
      <c r="U1132">
        <f t="shared" si="159"/>
        <v>2016</v>
      </c>
      <c r="V1132" s="11">
        <f t="shared" si="160"/>
        <v>42522.539583333331</v>
      </c>
      <c r="W1132" s="15">
        <f t="shared" si="161"/>
        <v>39.114374999997381</v>
      </c>
    </row>
    <row r="1133" spans="1:23" ht="43.2" x14ac:dyDescent="0.3">
      <c r="A1133">
        <v>1301</v>
      </c>
      <c r="B1133" s="3" t="s">
        <v>1302</v>
      </c>
      <c r="C1133" s="3" t="s">
        <v>5411</v>
      </c>
      <c r="D1133">
        <v>2000</v>
      </c>
      <c r="E1133">
        <v>2055</v>
      </c>
      <c r="F1133" t="s">
        <v>8219</v>
      </c>
      <c r="G1133" t="s">
        <v>8224</v>
      </c>
      <c r="H1133" t="s">
        <v>8246</v>
      </c>
      <c r="I1133">
        <v>1437447600</v>
      </c>
      <c r="J1133">
        <v>1436551178</v>
      </c>
      <c r="K1133" t="b">
        <v>0</v>
      </c>
      <c r="L1133">
        <v>29</v>
      </c>
      <c r="M1133" t="b">
        <v>1</v>
      </c>
      <c r="N1133" t="s">
        <v>8271</v>
      </c>
      <c r="O1133" s="5">
        <f t="shared" si="153"/>
        <v>0.97323600973236013</v>
      </c>
      <c r="P1133" s="7">
        <f t="shared" si="154"/>
        <v>70.862068965517238</v>
      </c>
      <c r="Q1133" t="str">
        <f t="shared" si="155"/>
        <v>theater</v>
      </c>
      <c r="R1133" t="str">
        <f t="shared" si="156"/>
        <v>plays</v>
      </c>
      <c r="S1133" s="10">
        <f t="shared" si="157"/>
        <v>42205.875</v>
      </c>
      <c r="T1133" s="10">
        <f t="shared" si="158"/>
        <v>42195.499745370369</v>
      </c>
      <c r="U1133">
        <f t="shared" si="159"/>
        <v>2015</v>
      </c>
      <c r="V1133" s="11">
        <f t="shared" si="160"/>
        <v>42205.875</v>
      </c>
      <c r="W1133" s="15">
        <f t="shared" si="161"/>
        <v>10.375254629630945</v>
      </c>
    </row>
    <row r="1134" spans="1:23" ht="43.2" x14ac:dyDescent="0.3">
      <c r="A1134">
        <v>1302</v>
      </c>
      <c r="B1134" s="3" t="s">
        <v>1303</v>
      </c>
      <c r="C1134" s="3" t="s">
        <v>5412</v>
      </c>
      <c r="D1134">
        <v>2500</v>
      </c>
      <c r="E1134">
        <v>2500</v>
      </c>
      <c r="F1134" t="s">
        <v>8219</v>
      </c>
      <c r="G1134" t="s">
        <v>8224</v>
      </c>
      <c r="H1134" t="s">
        <v>8246</v>
      </c>
      <c r="I1134">
        <v>1480559011</v>
      </c>
      <c r="J1134">
        <v>1477963411</v>
      </c>
      <c r="K1134" t="b">
        <v>0</v>
      </c>
      <c r="L1134">
        <v>50</v>
      </c>
      <c r="M1134" t="b">
        <v>1</v>
      </c>
      <c r="N1134" t="s">
        <v>8271</v>
      </c>
      <c r="O1134" s="5">
        <f t="shared" si="153"/>
        <v>1</v>
      </c>
      <c r="P1134" s="7">
        <f t="shared" si="154"/>
        <v>50</v>
      </c>
      <c r="Q1134" t="str">
        <f t="shared" si="155"/>
        <v>theater</v>
      </c>
      <c r="R1134" t="str">
        <f t="shared" si="156"/>
        <v>plays</v>
      </c>
      <c r="S1134" s="10">
        <f t="shared" si="157"/>
        <v>42704.849664351852</v>
      </c>
      <c r="T1134" s="10">
        <f t="shared" si="158"/>
        <v>42674.807997685188</v>
      </c>
      <c r="U1134">
        <f t="shared" si="159"/>
        <v>2016</v>
      </c>
      <c r="V1134" s="11">
        <f t="shared" si="160"/>
        <v>42704.849664351852</v>
      </c>
      <c r="W1134" s="15">
        <f t="shared" si="161"/>
        <v>30.041666666664241</v>
      </c>
    </row>
    <row r="1135" spans="1:23" ht="28.8" x14ac:dyDescent="0.3">
      <c r="A1135">
        <v>1303</v>
      </c>
      <c r="B1135" s="3" t="s">
        <v>1304</v>
      </c>
      <c r="C1135" s="3" t="s">
        <v>5413</v>
      </c>
      <c r="D1135">
        <v>3500</v>
      </c>
      <c r="E1135">
        <v>4559.13</v>
      </c>
      <c r="F1135" t="s">
        <v>8219</v>
      </c>
      <c r="G1135" t="s">
        <v>8225</v>
      </c>
      <c r="H1135" t="s">
        <v>8247</v>
      </c>
      <c r="I1135">
        <v>1469962800</v>
      </c>
      <c r="J1135">
        <v>1468578920</v>
      </c>
      <c r="K1135" t="b">
        <v>0</v>
      </c>
      <c r="L1135">
        <v>108</v>
      </c>
      <c r="M1135" t="b">
        <v>1</v>
      </c>
      <c r="N1135" t="s">
        <v>8271</v>
      </c>
      <c r="O1135" s="5">
        <f t="shared" si="153"/>
        <v>0.76769032688254113</v>
      </c>
      <c r="P1135" s="7">
        <f t="shared" si="154"/>
        <v>42.214166666666671</v>
      </c>
      <c r="Q1135" t="str">
        <f t="shared" si="155"/>
        <v>theater</v>
      </c>
      <c r="R1135" t="str">
        <f t="shared" si="156"/>
        <v>plays</v>
      </c>
      <c r="S1135" s="10">
        <f t="shared" si="157"/>
        <v>42582.208333333328</v>
      </c>
      <c r="T1135" s="10">
        <f t="shared" si="158"/>
        <v>42566.191203703704</v>
      </c>
      <c r="U1135">
        <f t="shared" si="159"/>
        <v>2016</v>
      </c>
      <c r="V1135" s="11">
        <f t="shared" si="160"/>
        <v>42582.208333333328</v>
      </c>
      <c r="W1135" s="15">
        <f t="shared" si="161"/>
        <v>16.017129629624833</v>
      </c>
    </row>
    <row r="1136" spans="1:23" ht="43.2" x14ac:dyDescent="0.3">
      <c r="A1136">
        <v>1304</v>
      </c>
      <c r="B1136" s="3" t="s">
        <v>1305</v>
      </c>
      <c r="C1136" s="3" t="s">
        <v>5414</v>
      </c>
      <c r="D1136">
        <v>40000</v>
      </c>
      <c r="E1136">
        <v>15851</v>
      </c>
      <c r="F1136" t="s">
        <v>8220</v>
      </c>
      <c r="G1136" t="s">
        <v>8225</v>
      </c>
      <c r="H1136" t="s">
        <v>8247</v>
      </c>
      <c r="I1136">
        <v>1489376405</v>
      </c>
      <c r="J1136">
        <v>1484196005</v>
      </c>
      <c r="K1136" t="b">
        <v>0</v>
      </c>
      <c r="L1136">
        <v>104</v>
      </c>
      <c r="M1136" t="b">
        <v>0</v>
      </c>
      <c r="N1136" t="s">
        <v>8273</v>
      </c>
      <c r="O1136" s="5">
        <f t="shared" si="153"/>
        <v>2.5235000946312534</v>
      </c>
      <c r="P1136" s="7">
        <f t="shared" si="154"/>
        <v>152.41346153846155</v>
      </c>
      <c r="Q1136" t="str">
        <f t="shared" si="155"/>
        <v>technology</v>
      </c>
      <c r="R1136" t="str">
        <f t="shared" si="156"/>
        <v>wearables</v>
      </c>
      <c r="S1136" s="10">
        <f t="shared" si="157"/>
        <v>42806.902835648143</v>
      </c>
      <c r="T1136" s="10">
        <f t="shared" si="158"/>
        <v>42746.944502314815</v>
      </c>
      <c r="U1136">
        <f t="shared" si="159"/>
        <v>2017</v>
      </c>
      <c r="V1136" s="11">
        <f t="shared" si="160"/>
        <v>42806.902835648143</v>
      </c>
      <c r="W1136" s="15">
        <f t="shared" si="161"/>
        <v>59.958333333328483</v>
      </c>
    </row>
    <row r="1137" spans="1:23" ht="43.2" x14ac:dyDescent="0.3">
      <c r="A1137">
        <v>1305</v>
      </c>
      <c r="B1137" s="3" t="s">
        <v>1306</v>
      </c>
      <c r="C1137" s="3" t="s">
        <v>5415</v>
      </c>
      <c r="D1137">
        <v>30000</v>
      </c>
      <c r="E1137">
        <v>7793</v>
      </c>
      <c r="F1137" t="s">
        <v>8220</v>
      </c>
      <c r="G1137" t="s">
        <v>8224</v>
      </c>
      <c r="H1137" t="s">
        <v>8246</v>
      </c>
      <c r="I1137">
        <v>1469122200</v>
      </c>
      <c r="J1137">
        <v>1466611108</v>
      </c>
      <c r="K1137" t="b">
        <v>0</v>
      </c>
      <c r="L1137">
        <v>86</v>
      </c>
      <c r="M1137" t="b">
        <v>0</v>
      </c>
      <c r="N1137" t="s">
        <v>8273</v>
      </c>
      <c r="O1137" s="5">
        <f t="shared" si="153"/>
        <v>3.849608623123316</v>
      </c>
      <c r="P1137" s="7">
        <f t="shared" si="154"/>
        <v>90.616279069767444</v>
      </c>
      <c r="Q1137" t="str">
        <f t="shared" si="155"/>
        <v>technology</v>
      </c>
      <c r="R1137" t="str">
        <f t="shared" si="156"/>
        <v>wearables</v>
      </c>
      <c r="S1137" s="10">
        <f t="shared" si="157"/>
        <v>42572.479166666672</v>
      </c>
      <c r="T1137" s="10">
        <f t="shared" si="158"/>
        <v>42543.415601851855</v>
      </c>
      <c r="U1137">
        <f t="shared" si="159"/>
        <v>2016</v>
      </c>
      <c r="V1137" s="11">
        <f t="shared" si="160"/>
        <v>42572.479166666672</v>
      </c>
      <c r="W1137" s="15">
        <f t="shared" si="161"/>
        <v>29.063564814816345</v>
      </c>
    </row>
    <row r="1138" spans="1:23" ht="57.6" x14ac:dyDescent="0.3">
      <c r="A1138">
        <v>1306</v>
      </c>
      <c r="B1138" s="3" t="s">
        <v>1307</v>
      </c>
      <c r="C1138" s="3" t="s">
        <v>5416</v>
      </c>
      <c r="D1138">
        <v>110000</v>
      </c>
      <c r="E1138">
        <v>71771</v>
      </c>
      <c r="F1138" t="s">
        <v>8220</v>
      </c>
      <c r="G1138" t="s">
        <v>8224</v>
      </c>
      <c r="H1138" t="s">
        <v>8246</v>
      </c>
      <c r="I1138">
        <v>1417690734</v>
      </c>
      <c r="J1138">
        <v>1415098734</v>
      </c>
      <c r="K1138" t="b">
        <v>0</v>
      </c>
      <c r="L1138">
        <v>356</v>
      </c>
      <c r="M1138" t="b">
        <v>0</v>
      </c>
      <c r="N1138" t="s">
        <v>8273</v>
      </c>
      <c r="O1138" s="5">
        <f t="shared" si="153"/>
        <v>1.5326524640871662</v>
      </c>
      <c r="P1138" s="7">
        <f t="shared" si="154"/>
        <v>201.60393258426967</v>
      </c>
      <c r="Q1138" t="str">
        <f t="shared" si="155"/>
        <v>technology</v>
      </c>
      <c r="R1138" t="str">
        <f t="shared" si="156"/>
        <v>wearables</v>
      </c>
      <c r="S1138" s="10">
        <f t="shared" si="157"/>
        <v>41977.207569444443</v>
      </c>
      <c r="T1138" s="10">
        <f t="shared" si="158"/>
        <v>41947.207569444443</v>
      </c>
      <c r="U1138">
        <f t="shared" si="159"/>
        <v>2014</v>
      </c>
      <c r="V1138" s="11">
        <f t="shared" si="160"/>
        <v>41977.207569444443</v>
      </c>
      <c r="W1138" s="15">
        <f t="shared" si="161"/>
        <v>30</v>
      </c>
    </row>
    <row r="1139" spans="1:23" ht="28.8" x14ac:dyDescent="0.3">
      <c r="A1139">
        <v>1307</v>
      </c>
      <c r="B1139" s="3" t="s">
        <v>1308</v>
      </c>
      <c r="C1139" s="3" t="s">
        <v>5417</v>
      </c>
      <c r="D1139">
        <v>50000</v>
      </c>
      <c r="E1139">
        <v>5757</v>
      </c>
      <c r="F1139" t="s">
        <v>8220</v>
      </c>
      <c r="G1139" t="s">
        <v>8224</v>
      </c>
      <c r="H1139" t="s">
        <v>8246</v>
      </c>
      <c r="I1139">
        <v>1455710679</v>
      </c>
      <c r="J1139">
        <v>1453118679</v>
      </c>
      <c r="K1139" t="b">
        <v>0</v>
      </c>
      <c r="L1139">
        <v>45</v>
      </c>
      <c r="M1139" t="b">
        <v>0</v>
      </c>
      <c r="N1139" t="s">
        <v>8273</v>
      </c>
      <c r="O1139" s="5">
        <f t="shared" si="153"/>
        <v>8.6850790342192106</v>
      </c>
      <c r="P1139" s="7">
        <f t="shared" si="154"/>
        <v>127.93333333333334</v>
      </c>
      <c r="Q1139" t="str">
        <f t="shared" si="155"/>
        <v>technology</v>
      </c>
      <c r="R1139" t="str">
        <f t="shared" si="156"/>
        <v>wearables</v>
      </c>
      <c r="S1139" s="10">
        <f t="shared" si="157"/>
        <v>42417.253229166665</v>
      </c>
      <c r="T1139" s="10">
        <f t="shared" si="158"/>
        <v>42387.253229166665</v>
      </c>
      <c r="U1139">
        <f t="shared" si="159"/>
        <v>2016</v>
      </c>
      <c r="V1139" s="11">
        <f t="shared" si="160"/>
        <v>42417.253229166665</v>
      </c>
      <c r="W1139" s="15">
        <f t="shared" si="161"/>
        <v>30</v>
      </c>
    </row>
    <row r="1140" spans="1:23" ht="28.8" x14ac:dyDescent="0.3">
      <c r="A1140">
        <v>1308</v>
      </c>
      <c r="B1140" s="3" t="s">
        <v>1309</v>
      </c>
      <c r="C1140" s="3" t="s">
        <v>5418</v>
      </c>
      <c r="D1140">
        <v>10000</v>
      </c>
      <c r="E1140">
        <v>1136</v>
      </c>
      <c r="F1140" t="s">
        <v>8220</v>
      </c>
      <c r="G1140" t="s">
        <v>8224</v>
      </c>
      <c r="H1140" t="s">
        <v>8246</v>
      </c>
      <c r="I1140">
        <v>1475937812</v>
      </c>
      <c r="J1140">
        <v>1472481812</v>
      </c>
      <c r="K1140" t="b">
        <v>0</v>
      </c>
      <c r="L1140">
        <v>38</v>
      </c>
      <c r="M1140" t="b">
        <v>0</v>
      </c>
      <c r="N1140" t="s">
        <v>8273</v>
      </c>
      <c r="O1140" s="5">
        <f t="shared" si="153"/>
        <v>8.8028169014084501</v>
      </c>
      <c r="P1140" s="7">
        <f t="shared" si="154"/>
        <v>29.894736842105264</v>
      </c>
      <c r="Q1140" t="str">
        <f t="shared" si="155"/>
        <v>technology</v>
      </c>
      <c r="R1140" t="str">
        <f t="shared" si="156"/>
        <v>wearables</v>
      </c>
      <c r="S1140" s="10">
        <f t="shared" si="157"/>
        <v>42651.363564814819</v>
      </c>
      <c r="T1140" s="10">
        <f t="shared" si="158"/>
        <v>42611.363564814819</v>
      </c>
      <c r="U1140">
        <f t="shared" si="159"/>
        <v>2016</v>
      </c>
      <c r="V1140" s="11">
        <f t="shared" si="160"/>
        <v>42651.363564814819</v>
      </c>
      <c r="W1140" s="15">
        <f t="shared" si="161"/>
        <v>40</v>
      </c>
    </row>
    <row r="1141" spans="1:23" ht="43.2" x14ac:dyDescent="0.3">
      <c r="A1141">
        <v>1309</v>
      </c>
      <c r="B1141" s="3" t="s">
        <v>1310</v>
      </c>
      <c r="C1141" s="3" t="s">
        <v>5419</v>
      </c>
      <c r="D1141">
        <v>11500</v>
      </c>
      <c r="E1141">
        <v>12879</v>
      </c>
      <c r="F1141" t="s">
        <v>8220</v>
      </c>
      <c r="G1141" t="s">
        <v>8224</v>
      </c>
      <c r="H1141" t="s">
        <v>8246</v>
      </c>
      <c r="I1141">
        <v>1444943468</v>
      </c>
      <c r="J1141">
        <v>1441919468</v>
      </c>
      <c r="K1141" t="b">
        <v>0</v>
      </c>
      <c r="L1141">
        <v>35</v>
      </c>
      <c r="M1141" t="b">
        <v>0</v>
      </c>
      <c r="N1141" t="s">
        <v>8273</v>
      </c>
      <c r="O1141" s="5">
        <f t="shared" si="153"/>
        <v>0.89292646944638554</v>
      </c>
      <c r="P1141" s="7">
        <f t="shared" si="154"/>
        <v>367.97142857142859</v>
      </c>
      <c r="Q1141" t="str">
        <f t="shared" si="155"/>
        <v>technology</v>
      </c>
      <c r="R1141" t="str">
        <f t="shared" si="156"/>
        <v>wearables</v>
      </c>
      <c r="S1141" s="10">
        <f t="shared" si="157"/>
        <v>42292.632731481484</v>
      </c>
      <c r="T1141" s="10">
        <f t="shared" si="158"/>
        <v>42257.632731481484</v>
      </c>
      <c r="U1141">
        <f t="shared" si="159"/>
        <v>2015</v>
      </c>
      <c r="V1141" s="11">
        <f t="shared" si="160"/>
        <v>42292.632731481484</v>
      </c>
      <c r="W1141" s="15">
        <f t="shared" si="161"/>
        <v>35</v>
      </c>
    </row>
    <row r="1142" spans="1:23" ht="43.2" x14ac:dyDescent="0.3">
      <c r="A1142">
        <v>1310</v>
      </c>
      <c r="B1142" s="3" t="s">
        <v>1311</v>
      </c>
      <c r="C1142" s="3" t="s">
        <v>5420</v>
      </c>
      <c r="D1142">
        <v>20000</v>
      </c>
      <c r="E1142">
        <v>3100</v>
      </c>
      <c r="F1142" t="s">
        <v>8220</v>
      </c>
      <c r="G1142" t="s">
        <v>8224</v>
      </c>
      <c r="H1142" t="s">
        <v>8246</v>
      </c>
      <c r="I1142">
        <v>1471622450</v>
      </c>
      <c r="J1142">
        <v>1467734450</v>
      </c>
      <c r="K1142" t="b">
        <v>0</v>
      </c>
      <c r="L1142">
        <v>24</v>
      </c>
      <c r="M1142" t="b">
        <v>0</v>
      </c>
      <c r="N1142" t="s">
        <v>8273</v>
      </c>
      <c r="O1142" s="5">
        <f t="shared" si="153"/>
        <v>6.4516129032258061</v>
      </c>
      <c r="P1142" s="7">
        <f t="shared" si="154"/>
        <v>129.16666666666666</v>
      </c>
      <c r="Q1142" t="str">
        <f t="shared" si="155"/>
        <v>technology</v>
      </c>
      <c r="R1142" t="str">
        <f t="shared" si="156"/>
        <v>wearables</v>
      </c>
      <c r="S1142" s="10">
        <f t="shared" si="157"/>
        <v>42601.417245370365</v>
      </c>
      <c r="T1142" s="10">
        <f t="shared" si="158"/>
        <v>42556.417245370365</v>
      </c>
      <c r="U1142">
        <f t="shared" si="159"/>
        <v>2016</v>
      </c>
      <c r="V1142" s="11">
        <f t="shared" si="160"/>
        <v>42601.417245370365</v>
      </c>
      <c r="W1142" s="15">
        <f t="shared" si="161"/>
        <v>45</v>
      </c>
    </row>
    <row r="1143" spans="1:23" ht="57.6" x14ac:dyDescent="0.3">
      <c r="A1143">
        <v>1311</v>
      </c>
      <c r="B1143" s="3" t="s">
        <v>1312</v>
      </c>
      <c r="C1143" s="3" t="s">
        <v>5421</v>
      </c>
      <c r="D1143">
        <v>250000</v>
      </c>
      <c r="E1143">
        <v>80070</v>
      </c>
      <c r="F1143" t="s">
        <v>8220</v>
      </c>
      <c r="G1143" t="s">
        <v>8224</v>
      </c>
      <c r="H1143" t="s">
        <v>8246</v>
      </c>
      <c r="I1143">
        <v>1480536919</v>
      </c>
      <c r="J1143">
        <v>1477509319</v>
      </c>
      <c r="K1143" t="b">
        <v>0</v>
      </c>
      <c r="L1143">
        <v>100</v>
      </c>
      <c r="M1143" t="b">
        <v>0</v>
      </c>
      <c r="N1143" t="s">
        <v>8273</v>
      </c>
      <c r="O1143" s="5">
        <f t="shared" si="153"/>
        <v>3.1222680154864495</v>
      </c>
      <c r="P1143" s="7">
        <f t="shared" si="154"/>
        <v>800.7</v>
      </c>
      <c r="Q1143" t="str">
        <f t="shared" si="155"/>
        <v>technology</v>
      </c>
      <c r="R1143" t="str">
        <f t="shared" si="156"/>
        <v>wearables</v>
      </c>
      <c r="S1143" s="10">
        <f t="shared" si="157"/>
        <v>42704.593969907408</v>
      </c>
      <c r="T1143" s="10">
        <f t="shared" si="158"/>
        <v>42669.552303240736</v>
      </c>
      <c r="U1143">
        <f t="shared" si="159"/>
        <v>2016</v>
      </c>
      <c r="V1143" s="11">
        <f t="shared" si="160"/>
        <v>42704.593969907408</v>
      </c>
      <c r="W1143" s="15">
        <f t="shared" si="161"/>
        <v>35.041666666671517</v>
      </c>
    </row>
    <row r="1144" spans="1:23" ht="43.2" x14ac:dyDescent="0.3">
      <c r="A1144">
        <v>1312</v>
      </c>
      <c r="B1144" s="3" t="s">
        <v>1313</v>
      </c>
      <c r="C1144" s="3" t="s">
        <v>5422</v>
      </c>
      <c r="D1144">
        <v>4600</v>
      </c>
      <c r="E1144">
        <v>28</v>
      </c>
      <c r="F1144" t="s">
        <v>8220</v>
      </c>
      <c r="G1144" t="s">
        <v>8224</v>
      </c>
      <c r="H1144" t="s">
        <v>8246</v>
      </c>
      <c r="I1144">
        <v>1429375922</v>
      </c>
      <c r="J1144">
        <v>1426783922</v>
      </c>
      <c r="K1144" t="b">
        <v>0</v>
      </c>
      <c r="L1144">
        <v>1</v>
      </c>
      <c r="M1144" t="b">
        <v>0</v>
      </c>
      <c r="N1144" t="s">
        <v>8273</v>
      </c>
      <c r="O1144" s="5">
        <f t="shared" si="153"/>
        <v>164.28571428571428</v>
      </c>
      <c r="P1144" s="7">
        <f t="shared" si="154"/>
        <v>28</v>
      </c>
      <c r="Q1144" t="str">
        <f t="shared" si="155"/>
        <v>technology</v>
      </c>
      <c r="R1144" t="str">
        <f t="shared" si="156"/>
        <v>wearables</v>
      </c>
      <c r="S1144" s="10">
        <f t="shared" si="157"/>
        <v>42112.452800925923</v>
      </c>
      <c r="T1144" s="10">
        <f t="shared" si="158"/>
        <v>42082.452800925923</v>
      </c>
      <c r="U1144">
        <f t="shared" si="159"/>
        <v>2015</v>
      </c>
      <c r="V1144" s="11">
        <f t="shared" si="160"/>
        <v>42112.452800925923</v>
      </c>
      <c r="W1144" s="15">
        <f t="shared" si="161"/>
        <v>30</v>
      </c>
    </row>
    <row r="1145" spans="1:23" ht="43.2" x14ac:dyDescent="0.3">
      <c r="A1145">
        <v>1313</v>
      </c>
      <c r="B1145" s="3" t="s">
        <v>1314</v>
      </c>
      <c r="C1145" s="3" t="s">
        <v>5423</v>
      </c>
      <c r="D1145">
        <v>40000</v>
      </c>
      <c r="E1145">
        <v>12446</v>
      </c>
      <c r="F1145" t="s">
        <v>8220</v>
      </c>
      <c r="G1145" t="s">
        <v>8224</v>
      </c>
      <c r="H1145" t="s">
        <v>8246</v>
      </c>
      <c r="I1145">
        <v>1457024514</v>
      </c>
      <c r="J1145">
        <v>1454432514</v>
      </c>
      <c r="K1145" t="b">
        <v>0</v>
      </c>
      <c r="L1145">
        <v>122</v>
      </c>
      <c r="M1145" t="b">
        <v>0</v>
      </c>
      <c r="N1145" t="s">
        <v>8273</v>
      </c>
      <c r="O1145" s="5">
        <f t="shared" si="153"/>
        <v>3.213883978788366</v>
      </c>
      <c r="P1145" s="7">
        <f t="shared" si="154"/>
        <v>102.01639344262296</v>
      </c>
      <c r="Q1145" t="str">
        <f t="shared" si="155"/>
        <v>technology</v>
      </c>
      <c r="R1145" t="str">
        <f t="shared" si="156"/>
        <v>wearables</v>
      </c>
      <c r="S1145" s="10">
        <f t="shared" si="157"/>
        <v>42432.459652777776</v>
      </c>
      <c r="T1145" s="10">
        <f t="shared" si="158"/>
        <v>42402.459652777776</v>
      </c>
      <c r="U1145">
        <f t="shared" si="159"/>
        <v>2016</v>
      </c>
      <c r="V1145" s="11">
        <f t="shared" si="160"/>
        <v>42432.459652777776</v>
      </c>
      <c r="W1145" s="15">
        <f t="shared" si="161"/>
        <v>30</v>
      </c>
    </row>
    <row r="1146" spans="1:23" ht="43.2" x14ac:dyDescent="0.3">
      <c r="A1146">
        <v>1314</v>
      </c>
      <c r="B1146" s="3" t="s">
        <v>1315</v>
      </c>
      <c r="C1146" s="3" t="s">
        <v>5424</v>
      </c>
      <c r="D1146">
        <v>180000</v>
      </c>
      <c r="E1146">
        <v>2028</v>
      </c>
      <c r="F1146" t="s">
        <v>8220</v>
      </c>
      <c r="G1146" t="s">
        <v>8224</v>
      </c>
      <c r="H1146" t="s">
        <v>8246</v>
      </c>
      <c r="I1146">
        <v>1477065860</v>
      </c>
      <c r="J1146">
        <v>1471881860</v>
      </c>
      <c r="K1146" t="b">
        <v>0</v>
      </c>
      <c r="L1146">
        <v>11</v>
      </c>
      <c r="M1146" t="b">
        <v>0</v>
      </c>
      <c r="N1146" t="s">
        <v>8273</v>
      </c>
      <c r="O1146" s="5">
        <f t="shared" si="153"/>
        <v>88.757396449704146</v>
      </c>
      <c r="P1146" s="7">
        <f t="shared" si="154"/>
        <v>184.36363636363637</v>
      </c>
      <c r="Q1146" t="str">
        <f t="shared" si="155"/>
        <v>technology</v>
      </c>
      <c r="R1146" t="str">
        <f t="shared" si="156"/>
        <v>wearables</v>
      </c>
      <c r="S1146" s="10">
        <f t="shared" si="157"/>
        <v>42664.419675925921</v>
      </c>
      <c r="T1146" s="10">
        <f t="shared" si="158"/>
        <v>42604.419675925921</v>
      </c>
      <c r="U1146">
        <f t="shared" si="159"/>
        <v>2016</v>
      </c>
      <c r="V1146" s="11">
        <f t="shared" si="160"/>
        <v>42664.419675925921</v>
      </c>
      <c r="W1146" s="15">
        <f t="shared" si="161"/>
        <v>60</v>
      </c>
    </row>
    <row r="1147" spans="1:23" ht="28.8" x14ac:dyDescent="0.3">
      <c r="A1147">
        <v>1315</v>
      </c>
      <c r="B1147" s="3" t="s">
        <v>1316</v>
      </c>
      <c r="C1147" s="3" t="s">
        <v>5425</v>
      </c>
      <c r="D1147">
        <v>100000</v>
      </c>
      <c r="E1147">
        <v>40404</v>
      </c>
      <c r="F1147" t="s">
        <v>8220</v>
      </c>
      <c r="G1147" t="s">
        <v>8224</v>
      </c>
      <c r="H1147" t="s">
        <v>8246</v>
      </c>
      <c r="I1147">
        <v>1446771600</v>
      </c>
      <c r="J1147">
        <v>1443700648</v>
      </c>
      <c r="K1147" t="b">
        <v>0</v>
      </c>
      <c r="L1147">
        <v>248</v>
      </c>
      <c r="M1147" t="b">
        <v>0</v>
      </c>
      <c r="N1147" t="s">
        <v>8273</v>
      </c>
      <c r="O1147" s="5">
        <f t="shared" si="153"/>
        <v>2.4750024750024751</v>
      </c>
      <c r="P1147" s="7">
        <f t="shared" si="154"/>
        <v>162.91935483870967</v>
      </c>
      <c r="Q1147" t="str">
        <f t="shared" si="155"/>
        <v>technology</v>
      </c>
      <c r="R1147" t="str">
        <f t="shared" si="156"/>
        <v>wearables</v>
      </c>
      <c r="S1147" s="10">
        <f t="shared" si="157"/>
        <v>42313.791666666672</v>
      </c>
      <c r="T1147" s="10">
        <f t="shared" si="158"/>
        <v>42278.248240740737</v>
      </c>
      <c r="U1147">
        <f t="shared" si="159"/>
        <v>2015</v>
      </c>
      <c r="V1147" s="11">
        <f t="shared" si="160"/>
        <v>42313.791666666672</v>
      </c>
      <c r="W1147" s="15">
        <f t="shared" si="161"/>
        <v>35.543425925934571</v>
      </c>
    </row>
    <row r="1148" spans="1:23" ht="43.2" x14ac:dyDescent="0.3">
      <c r="A1148">
        <v>1316</v>
      </c>
      <c r="B1148" s="3" t="s">
        <v>1317</v>
      </c>
      <c r="C1148" s="3" t="s">
        <v>5426</v>
      </c>
      <c r="D1148">
        <v>75000</v>
      </c>
      <c r="E1148">
        <v>1</v>
      </c>
      <c r="F1148" t="s">
        <v>8220</v>
      </c>
      <c r="G1148" t="s">
        <v>8224</v>
      </c>
      <c r="H1148" t="s">
        <v>8246</v>
      </c>
      <c r="I1148">
        <v>1456700709</v>
      </c>
      <c r="J1148">
        <v>1453676709</v>
      </c>
      <c r="K1148" t="b">
        <v>0</v>
      </c>
      <c r="L1148">
        <v>1</v>
      </c>
      <c r="M1148" t="b">
        <v>0</v>
      </c>
      <c r="N1148" t="s">
        <v>8273</v>
      </c>
      <c r="O1148" s="5">
        <f t="shared" si="153"/>
        <v>75000</v>
      </c>
      <c r="P1148" s="7">
        <f t="shared" si="154"/>
        <v>1</v>
      </c>
      <c r="Q1148" t="str">
        <f t="shared" si="155"/>
        <v>technology</v>
      </c>
      <c r="R1148" t="str">
        <f t="shared" si="156"/>
        <v>wearables</v>
      </c>
      <c r="S1148" s="10">
        <f t="shared" si="157"/>
        <v>42428.711909722217</v>
      </c>
      <c r="T1148" s="10">
        <f t="shared" si="158"/>
        <v>42393.711909722217</v>
      </c>
      <c r="U1148">
        <f t="shared" si="159"/>
        <v>2016</v>
      </c>
      <c r="V1148" s="11">
        <f t="shared" si="160"/>
        <v>42428.711909722217</v>
      </c>
      <c r="W1148" s="15">
        <f t="shared" si="161"/>
        <v>35</v>
      </c>
    </row>
    <row r="1149" spans="1:23" ht="57.6" x14ac:dyDescent="0.3">
      <c r="A1149">
        <v>1317</v>
      </c>
      <c r="B1149" s="3" t="s">
        <v>1318</v>
      </c>
      <c r="C1149" s="3" t="s">
        <v>5427</v>
      </c>
      <c r="D1149">
        <v>200000</v>
      </c>
      <c r="E1149">
        <v>11467</v>
      </c>
      <c r="F1149" t="s">
        <v>8220</v>
      </c>
      <c r="G1149" t="s">
        <v>8232</v>
      </c>
      <c r="H1149" t="s">
        <v>8253</v>
      </c>
      <c r="I1149">
        <v>1469109600</v>
      </c>
      <c r="J1149">
        <v>1464586746</v>
      </c>
      <c r="K1149" t="b">
        <v>0</v>
      </c>
      <c r="L1149">
        <v>19</v>
      </c>
      <c r="M1149" t="b">
        <v>0</v>
      </c>
      <c r="N1149" t="s">
        <v>8273</v>
      </c>
      <c r="O1149" s="5">
        <f t="shared" si="153"/>
        <v>17.441353449027645</v>
      </c>
      <c r="P1149" s="7">
        <f t="shared" si="154"/>
        <v>603.52631578947364</v>
      </c>
      <c r="Q1149" t="str">
        <f t="shared" si="155"/>
        <v>technology</v>
      </c>
      <c r="R1149" t="str">
        <f t="shared" si="156"/>
        <v>wearables</v>
      </c>
      <c r="S1149" s="10">
        <f t="shared" si="157"/>
        <v>42572.333333333328</v>
      </c>
      <c r="T1149" s="10">
        <f t="shared" si="158"/>
        <v>42519.985486111109</v>
      </c>
      <c r="U1149">
        <f t="shared" si="159"/>
        <v>2016</v>
      </c>
      <c r="V1149" s="11">
        <f t="shared" si="160"/>
        <v>42572.333333333328</v>
      </c>
      <c r="W1149" s="15">
        <f t="shared" si="161"/>
        <v>52.347847222219571</v>
      </c>
    </row>
    <row r="1150" spans="1:23" ht="43.2" x14ac:dyDescent="0.3">
      <c r="A1150">
        <v>1318</v>
      </c>
      <c r="B1150" s="3" t="s">
        <v>1319</v>
      </c>
      <c r="C1150" s="3" t="s">
        <v>5428</v>
      </c>
      <c r="D1150">
        <v>40000</v>
      </c>
      <c r="E1150">
        <v>6130</v>
      </c>
      <c r="F1150" t="s">
        <v>8220</v>
      </c>
      <c r="G1150" t="s">
        <v>8224</v>
      </c>
      <c r="H1150" t="s">
        <v>8246</v>
      </c>
      <c r="I1150">
        <v>1420938172</v>
      </c>
      <c r="J1150">
        <v>1418346172</v>
      </c>
      <c r="K1150" t="b">
        <v>0</v>
      </c>
      <c r="L1150">
        <v>135</v>
      </c>
      <c r="M1150" t="b">
        <v>0</v>
      </c>
      <c r="N1150" t="s">
        <v>8273</v>
      </c>
      <c r="O1150" s="5">
        <f t="shared" si="153"/>
        <v>6.5252854812398047</v>
      </c>
      <c r="P1150" s="7">
        <f t="shared" si="154"/>
        <v>45.407407407407405</v>
      </c>
      <c r="Q1150" t="str">
        <f t="shared" si="155"/>
        <v>technology</v>
      </c>
      <c r="R1150" t="str">
        <f t="shared" si="156"/>
        <v>wearables</v>
      </c>
      <c r="S1150" s="10">
        <f t="shared" si="157"/>
        <v>42014.793657407412</v>
      </c>
      <c r="T1150" s="10">
        <f t="shared" si="158"/>
        <v>41984.793657407412</v>
      </c>
      <c r="U1150">
        <f t="shared" si="159"/>
        <v>2015</v>
      </c>
      <c r="V1150" s="11">
        <f t="shared" si="160"/>
        <v>42014.793657407412</v>
      </c>
      <c r="W1150" s="15">
        <f t="shared" si="161"/>
        <v>30</v>
      </c>
    </row>
    <row r="1151" spans="1:23" ht="43.2" x14ac:dyDescent="0.3">
      <c r="A1151">
        <v>1319</v>
      </c>
      <c r="B1151" s="3" t="s">
        <v>1320</v>
      </c>
      <c r="C1151" s="3" t="s">
        <v>5429</v>
      </c>
      <c r="D1151">
        <v>5800</v>
      </c>
      <c r="E1151">
        <v>876</v>
      </c>
      <c r="F1151" t="s">
        <v>8220</v>
      </c>
      <c r="G1151" t="s">
        <v>8225</v>
      </c>
      <c r="H1151" t="s">
        <v>8247</v>
      </c>
      <c r="I1151">
        <v>1405094400</v>
      </c>
      <c r="J1151">
        <v>1403810965</v>
      </c>
      <c r="K1151" t="b">
        <v>0</v>
      </c>
      <c r="L1151">
        <v>9</v>
      </c>
      <c r="M1151" t="b">
        <v>0</v>
      </c>
      <c r="N1151" t="s">
        <v>8273</v>
      </c>
      <c r="O1151" s="5">
        <f t="shared" si="153"/>
        <v>6.6210045662100461</v>
      </c>
      <c r="P1151" s="7">
        <f t="shared" si="154"/>
        <v>97.333333333333329</v>
      </c>
      <c r="Q1151" t="str">
        <f t="shared" si="155"/>
        <v>technology</v>
      </c>
      <c r="R1151" t="str">
        <f t="shared" si="156"/>
        <v>wearables</v>
      </c>
      <c r="S1151" s="10">
        <f t="shared" si="157"/>
        <v>41831.416666666664</v>
      </c>
      <c r="T1151" s="10">
        <f t="shared" si="158"/>
        <v>41816.562094907407</v>
      </c>
      <c r="U1151">
        <f t="shared" si="159"/>
        <v>2014</v>
      </c>
      <c r="V1151" s="11">
        <f t="shared" si="160"/>
        <v>41831.416666666664</v>
      </c>
      <c r="W1151" s="15">
        <f t="shared" si="161"/>
        <v>14.854571759256942</v>
      </c>
    </row>
    <row r="1152" spans="1:23" ht="43.2" x14ac:dyDescent="0.3">
      <c r="A1152">
        <v>1320</v>
      </c>
      <c r="B1152" s="3" t="s">
        <v>1321</v>
      </c>
      <c r="C1152" s="3" t="s">
        <v>5430</v>
      </c>
      <c r="D1152">
        <v>100000</v>
      </c>
      <c r="E1152">
        <v>503</v>
      </c>
      <c r="F1152" t="s">
        <v>8220</v>
      </c>
      <c r="G1152" t="s">
        <v>8233</v>
      </c>
      <c r="H1152" t="s">
        <v>8249</v>
      </c>
      <c r="I1152">
        <v>1483138800</v>
      </c>
      <c r="J1152">
        <v>1480610046</v>
      </c>
      <c r="K1152" t="b">
        <v>0</v>
      </c>
      <c r="L1152">
        <v>3</v>
      </c>
      <c r="M1152" t="b">
        <v>0</v>
      </c>
      <c r="N1152" t="s">
        <v>8273</v>
      </c>
      <c r="O1152" s="5">
        <f t="shared" si="153"/>
        <v>198.80715705765408</v>
      </c>
      <c r="P1152" s="7">
        <f t="shared" si="154"/>
        <v>167.66666666666666</v>
      </c>
      <c r="Q1152" t="str">
        <f t="shared" si="155"/>
        <v>technology</v>
      </c>
      <c r="R1152" t="str">
        <f t="shared" si="156"/>
        <v>wearables</v>
      </c>
      <c r="S1152" s="10">
        <f t="shared" si="157"/>
        <v>42734.708333333328</v>
      </c>
      <c r="T1152" s="10">
        <f t="shared" si="158"/>
        <v>42705.440347222218</v>
      </c>
      <c r="U1152">
        <f t="shared" si="159"/>
        <v>2016</v>
      </c>
      <c r="V1152" s="11">
        <f t="shared" si="160"/>
        <v>42734.708333333328</v>
      </c>
      <c r="W1152" s="15">
        <f t="shared" si="161"/>
        <v>29.267986111110076</v>
      </c>
    </row>
    <row r="1153" spans="1:23" ht="57.6" x14ac:dyDescent="0.3">
      <c r="A1153">
        <v>1321</v>
      </c>
      <c r="B1153" s="3" t="s">
        <v>1322</v>
      </c>
      <c r="C1153" s="3" t="s">
        <v>5431</v>
      </c>
      <c r="D1153">
        <v>462000</v>
      </c>
      <c r="E1153">
        <v>6019</v>
      </c>
      <c r="F1153" t="s">
        <v>8220</v>
      </c>
      <c r="G1153" t="s">
        <v>8235</v>
      </c>
      <c r="H1153" t="s">
        <v>8255</v>
      </c>
      <c r="I1153">
        <v>1482515937</v>
      </c>
      <c r="J1153">
        <v>1479923937</v>
      </c>
      <c r="K1153" t="b">
        <v>0</v>
      </c>
      <c r="L1153">
        <v>7</v>
      </c>
      <c r="M1153" t="b">
        <v>0</v>
      </c>
      <c r="N1153" t="s">
        <v>8273</v>
      </c>
      <c r="O1153" s="5">
        <f t="shared" si="153"/>
        <v>76.756936368167473</v>
      </c>
      <c r="P1153" s="7">
        <f t="shared" si="154"/>
        <v>859.85714285714289</v>
      </c>
      <c r="Q1153" t="str">
        <f t="shared" si="155"/>
        <v>technology</v>
      </c>
      <c r="R1153" t="str">
        <f t="shared" si="156"/>
        <v>wearables</v>
      </c>
      <c r="S1153" s="10">
        <f t="shared" si="157"/>
        <v>42727.49927083333</v>
      </c>
      <c r="T1153" s="10">
        <f t="shared" si="158"/>
        <v>42697.49927083333</v>
      </c>
      <c r="U1153">
        <f t="shared" si="159"/>
        <v>2016</v>
      </c>
      <c r="V1153" s="11">
        <f t="shared" si="160"/>
        <v>42727.49927083333</v>
      </c>
      <c r="W1153" s="15">
        <f t="shared" si="161"/>
        <v>30</v>
      </c>
    </row>
    <row r="1154" spans="1:23" ht="43.2" x14ac:dyDescent="0.3">
      <c r="A1154">
        <v>1322</v>
      </c>
      <c r="B1154" s="3" t="s">
        <v>1323</v>
      </c>
      <c r="C1154" s="3" t="s">
        <v>5432</v>
      </c>
      <c r="D1154">
        <v>35000</v>
      </c>
      <c r="E1154">
        <v>106</v>
      </c>
      <c r="F1154" t="s">
        <v>8220</v>
      </c>
      <c r="G1154" t="s">
        <v>8225</v>
      </c>
      <c r="H1154" t="s">
        <v>8247</v>
      </c>
      <c r="I1154">
        <v>1432223125</v>
      </c>
      <c r="J1154">
        <v>1429631125</v>
      </c>
      <c r="K1154" t="b">
        <v>0</v>
      </c>
      <c r="L1154">
        <v>4</v>
      </c>
      <c r="M1154" t="b">
        <v>0</v>
      </c>
      <c r="N1154" t="s">
        <v>8273</v>
      </c>
      <c r="O1154" s="5">
        <f t="shared" ref="O1154:O1217" si="162">$D1154/$E1154</f>
        <v>330.18867924528303</v>
      </c>
      <c r="P1154" s="7">
        <f t="shared" ref="P1154:P1217" si="163">$E1154/$L1154</f>
        <v>26.5</v>
      </c>
      <c r="Q1154" t="str">
        <f t="shared" ref="Q1154:Q1217" si="164">LEFT($N1154,SEARCH("/",$N1154,1)-1)</f>
        <v>technology</v>
      </c>
      <c r="R1154" t="str">
        <f t="shared" ref="R1154:R1217" si="165">MID($N1154,FIND("/",$N1154)+1,256)</f>
        <v>wearables</v>
      </c>
      <c r="S1154" s="10">
        <f t="shared" ref="S1154:S1217" si="166">((($I1154/60)/60)/24)+DATE(1970,1,1)+(-6/24)</f>
        <v>42145.406539351854</v>
      </c>
      <c r="T1154" s="10">
        <f t="shared" ref="T1154:T1217" si="167">((($J1154/60)/60)/24)+DATE(1970,1,1)+(-6/24)</f>
        <v>42115.406539351854</v>
      </c>
      <c r="U1154">
        <f t="shared" ref="U1154:U1217" si="168">YEAR(S1154)</f>
        <v>2015</v>
      </c>
      <c r="V1154" s="11">
        <f t="shared" ref="V1154:V1217" si="169">S1154</f>
        <v>42145.406539351854</v>
      </c>
      <c r="W1154" s="15">
        <f t="shared" si="161"/>
        <v>30</v>
      </c>
    </row>
    <row r="1155" spans="1:23" ht="43.2" x14ac:dyDescent="0.3">
      <c r="A1155">
        <v>1323</v>
      </c>
      <c r="B1155" s="3" t="s">
        <v>1324</v>
      </c>
      <c r="C1155" s="3" t="s">
        <v>5433</v>
      </c>
      <c r="D1155">
        <v>15000</v>
      </c>
      <c r="E1155">
        <v>1332</v>
      </c>
      <c r="F1155" t="s">
        <v>8220</v>
      </c>
      <c r="G1155" t="s">
        <v>8224</v>
      </c>
      <c r="H1155" t="s">
        <v>8246</v>
      </c>
      <c r="I1155">
        <v>1461653700</v>
      </c>
      <c r="J1155">
        <v>1458665146</v>
      </c>
      <c r="K1155" t="b">
        <v>0</v>
      </c>
      <c r="L1155">
        <v>44</v>
      </c>
      <c r="M1155" t="b">
        <v>0</v>
      </c>
      <c r="N1155" t="s">
        <v>8273</v>
      </c>
      <c r="O1155" s="5">
        <f t="shared" si="162"/>
        <v>11.261261261261261</v>
      </c>
      <c r="P1155" s="7">
        <f t="shared" si="163"/>
        <v>30.272727272727273</v>
      </c>
      <c r="Q1155" t="str">
        <f t="shared" si="164"/>
        <v>technology</v>
      </c>
      <c r="R1155" t="str">
        <f t="shared" si="165"/>
        <v>wearables</v>
      </c>
      <c r="S1155" s="10">
        <f t="shared" si="166"/>
        <v>42486.038194444445</v>
      </c>
      <c r="T1155" s="10">
        <f t="shared" si="167"/>
        <v>42451.448449074072</v>
      </c>
      <c r="U1155">
        <f t="shared" si="168"/>
        <v>2016</v>
      </c>
      <c r="V1155" s="11">
        <f t="shared" si="169"/>
        <v>42486.038194444445</v>
      </c>
      <c r="W1155" s="15">
        <f t="shared" ref="W1155:W1218" si="170">S1155-T1155</f>
        <v>34.589745370372839</v>
      </c>
    </row>
    <row r="1156" spans="1:23" ht="43.2" x14ac:dyDescent="0.3">
      <c r="A1156">
        <v>1324</v>
      </c>
      <c r="B1156" s="3" t="s">
        <v>1325</v>
      </c>
      <c r="C1156" s="3" t="s">
        <v>5434</v>
      </c>
      <c r="D1156">
        <v>50000</v>
      </c>
      <c r="E1156">
        <v>4920</v>
      </c>
      <c r="F1156" t="s">
        <v>8220</v>
      </c>
      <c r="G1156" t="s">
        <v>8224</v>
      </c>
      <c r="H1156" t="s">
        <v>8246</v>
      </c>
      <c r="I1156">
        <v>1476371552</v>
      </c>
      <c r="J1156">
        <v>1473779552</v>
      </c>
      <c r="K1156" t="b">
        <v>0</v>
      </c>
      <c r="L1156">
        <v>90</v>
      </c>
      <c r="M1156" t="b">
        <v>0</v>
      </c>
      <c r="N1156" t="s">
        <v>8273</v>
      </c>
      <c r="O1156" s="5">
        <f t="shared" si="162"/>
        <v>10.16260162601626</v>
      </c>
      <c r="P1156" s="7">
        <f t="shared" si="163"/>
        <v>54.666666666666664</v>
      </c>
      <c r="Q1156" t="str">
        <f t="shared" si="164"/>
        <v>technology</v>
      </c>
      <c r="R1156" t="str">
        <f t="shared" si="165"/>
        <v>wearables</v>
      </c>
      <c r="S1156" s="10">
        <f t="shared" si="166"/>
        <v>42656.383703703701</v>
      </c>
      <c r="T1156" s="10">
        <f t="shared" si="167"/>
        <v>42626.383703703701</v>
      </c>
      <c r="U1156">
        <f t="shared" si="168"/>
        <v>2016</v>
      </c>
      <c r="V1156" s="11">
        <f t="shared" si="169"/>
        <v>42656.383703703701</v>
      </c>
      <c r="W1156" s="15">
        <f t="shared" si="170"/>
        <v>30</v>
      </c>
    </row>
    <row r="1157" spans="1:23" ht="43.2" x14ac:dyDescent="0.3">
      <c r="A1157">
        <v>1325</v>
      </c>
      <c r="B1157" s="3" t="s">
        <v>1326</v>
      </c>
      <c r="C1157" s="3" t="s">
        <v>5435</v>
      </c>
      <c r="D1157">
        <v>20000</v>
      </c>
      <c r="E1157">
        <v>486</v>
      </c>
      <c r="F1157" t="s">
        <v>8220</v>
      </c>
      <c r="G1157" t="s">
        <v>8224</v>
      </c>
      <c r="H1157" t="s">
        <v>8246</v>
      </c>
      <c r="I1157">
        <v>1483063435</v>
      </c>
      <c r="J1157">
        <v>1480471435</v>
      </c>
      <c r="K1157" t="b">
        <v>0</v>
      </c>
      <c r="L1157">
        <v>8</v>
      </c>
      <c r="M1157" t="b">
        <v>0</v>
      </c>
      <c r="N1157" t="s">
        <v>8273</v>
      </c>
      <c r="O1157" s="5">
        <f t="shared" si="162"/>
        <v>41.152263374485599</v>
      </c>
      <c r="P1157" s="7">
        <f t="shared" si="163"/>
        <v>60.75</v>
      </c>
      <c r="Q1157" t="str">
        <f t="shared" si="164"/>
        <v>technology</v>
      </c>
      <c r="R1157" t="str">
        <f t="shared" si="165"/>
        <v>wearables</v>
      </c>
      <c r="S1157" s="10">
        <f t="shared" si="166"/>
        <v>42733.836053240739</v>
      </c>
      <c r="T1157" s="10">
        <f t="shared" si="167"/>
        <v>42703.836053240739</v>
      </c>
      <c r="U1157">
        <f t="shared" si="168"/>
        <v>2016</v>
      </c>
      <c r="V1157" s="11">
        <f t="shared" si="169"/>
        <v>42733.836053240739</v>
      </c>
      <c r="W1157" s="15">
        <f t="shared" si="170"/>
        <v>30</v>
      </c>
    </row>
    <row r="1158" spans="1:23" ht="43.2" x14ac:dyDescent="0.3">
      <c r="A1158">
        <v>1326</v>
      </c>
      <c r="B1158" s="3" t="s">
        <v>1327</v>
      </c>
      <c r="C1158" s="3" t="s">
        <v>5436</v>
      </c>
      <c r="D1158">
        <v>100000</v>
      </c>
      <c r="E1158">
        <v>1130</v>
      </c>
      <c r="F1158" t="s">
        <v>8220</v>
      </c>
      <c r="G1158" t="s">
        <v>8224</v>
      </c>
      <c r="H1158" t="s">
        <v>8246</v>
      </c>
      <c r="I1158">
        <v>1421348428</v>
      </c>
      <c r="J1158">
        <v>1417460428</v>
      </c>
      <c r="K1158" t="b">
        <v>0</v>
      </c>
      <c r="L1158">
        <v>11</v>
      </c>
      <c r="M1158" t="b">
        <v>0</v>
      </c>
      <c r="N1158" t="s">
        <v>8273</v>
      </c>
      <c r="O1158" s="5">
        <f t="shared" si="162"/>
        <v>88.495575221238937</v>
      </c>
      <c r="P1158" s="7">
        <f t="shared" si="163"/>
        <v>102.72727272727273</v>
      </c>
      <c r="Q1158" t="str">
        <f t="shared" si="164"/>
        <v>technology</v>
      </c>
      <c r="R1158" t="str">
        <f t="shared" si="165"/>
        <v>wearables</v>
      </c>
      <c r="S1158" s="10">
        <f t="shared" si="166"/>
        <v>42019.541990740734</v>
      </c>
      <c r="T1158" s="10">
        <f t="shared" si="167"/>
        <v>41974.541990740734</v>
      </c>
      <c r="U1158">
        <f t="shared" si="168"/>
        <v>2015</v>
      </c>
      <c r="V1158" s="11">
        <f t="shared" si="169"/>
        <v>42019.541990740734</v>
      </c>
      <c r="W1158" s="15">
        <f t="shared" si="170"/>
        <v>45</v>
      </c>
    </row>
    <row r="1159" spans="1:23" ht="43.2" x14ac:dyDescent="0.3">
      <c r="A1159">
        <v>1327</v>
      </c>
      <c r="B1159" s="3" t="s">
        <v>1328</v>
      </c>
      <c r="C1159" s="3" t="s">
        <v>5437</v>
      </c>
      <c r="D1159">
        <v>48000</v>
      </c>
      <c r="E1159">
        <v>1705</v>
      </c>
      <c r="F1159" t="s">
        <v>8220</v>
      </c>
      <c r="G1159" t="s">
        <v>8224</v>
      </c>
      <c r="H1159" t="s">
        <v>8246</v>
      </c>
      <c r="I1159">
        <v>1432916235</v>
      </c>
      <c r="J1159">
        <v>1430324235</v>
      </c>
      <c r="K1159" t="b">
        <v>0</v>
      </c>
      <c r="L1159">
        <v>41</v>
      </c>
      <c r="M1159" t="b">
        <v>0</v>
      </c>
      <c r="N1159" t="s">
        <v>8273</v>
      </c>
      <c r="O1159" s="5">
        <f t="shared" si="162"/>
        <v>28.152492668621701</v>
      </c>
      <c r="P1159" s="7">
        <f t="shared" si="163"/>
        <v>41.585365853658537</v>
      </c>
      <c r="Q1159" t="str">
        <f t="shared" si="164"/>
        <v>technology</v>
      </c>
      <c r="R1159" t="str">
        <f t="shared" si="165"/>
        <v>wearables</v>
      </c>
      <c r="S1159" s="10">
        <f t="shared" si="166"/>
        <v>42153.428645833337</v>
      </c>
      <c r="T1159" s="10">
        <f t="shared" si="167"/>
        <v>42123.428645833337</v>
      </c>
      <c r="U1159">
        <f t="shared" si="168"/>
        <v>2015</v>
      </c>
      <c r="V1159" s="11">
        <f t="shared" si="169"/>
        <v>42153.428645833337</v>
      </c>
      <c r="W1159" s="15">
        <f t="shared" si="170"/>
        <v>30</v>
      </c>
    </row>
    <row r="1160" spans="1:23" ht="43.2" x14ac:dyDescent="0.3">
      <c r="A1160">
        <v>1328</v>
      </c>
      <c r="B1160" s="3" t="s">
        <v>1329</v>
      </c>
      <c r="C1160" s="3" t="s">
        <v>5438</v>
      </c>
      <c r="D1160">
        <v>75000</v>
      </c>
      <c r="E1160">
        <v>1748</v>
      </c>
      <c r="F1160" t="s">
        <v>8220</v>
      </c>
      <c r="G1160" t="s">
        <v>8224</v>
      </c>
      <c r="H1160" t="s">
        <v>8246</v>
      </c>
      <c r="I1160">
        <v>1476458734</v>
      </c>
      <c r="J1160">
        <v>1472570734</v>
      </c>
      <c r="K1160" t="b">
        <v>0</v>
      </c>
      <c r="L1160">
        <v>15</v>
      </c>
      <c r="M1160" t="b">
        <v>0</v>
      </c>
      <c r="N1160" t="s">
        <v>8273</v>
      </c>
      <c r="O1160" s="5">
        <f t="shared" si="162"/>
        <v>42.906178489702519</v>
      </c>
      <c r="P1160" s="7">
        <f t="shared" si="163"/>
        <v>116.53333333333333</v>
      </c>
      <c r="Q1160" t="str">
        <f t="shared" si="164"/>
        <v>technology</v>
      </c>
      <c r="R1160" t="str">
        <f t="shared" si="165"/>
        <v>wearables</v>
      </c>
      <c r="S1160" s="10">
        <f t="shared" si="166"/>
        <v>42657.392754629633</v>
      </c>
      <c r="T1160" s="10">
        <f t="shared" si="167"/>
        <v>42612.392754629633</v>
      </c>
      <c r="U1160">
        <f t="shared" si="168"/>
        <v>2016</v>
      </c>
      <c r="V1160" s="11">
        <f t="shared" si="169"/>
        <v>42657.392754629633</v>
      </c>
      <c r="W1160" s="15">
        <f t="shared" si="170"/>
        <v>45</v>
      </c>
    </row>
    <row r="1161" spans="1:23" ht="43.2" x14ac:dyDescent="0.3">
      <c r="A1161">
        <v>1329</v>
      </c>
      <c r="B1161" s="3" t="s">
        <v>1330</v>
      </c>
      <c r="C1161" s="3" t="s">
        <v>5439</v>
      </c>
      <c r="D1161">
        <v>50000</v>
      </c>
      <c r="E1161">
        <v>408</v>
      </c>
      <c r="F1161" t="s">
        <v>8220</v>
      </c>
      <c r="G1161" t="s">
        <v>8224</v>
      </c>
      <c r="H1161" t="s">
        <v>8246</v>
      </c>
      <c r="I1161">
        <v>1417501145</v>
      </c>
      <c r="J1161">
        <v>1414041545</v>
      </c>
      <c r="K1161" t="b">
        <v>0</v>
      </c>
      <c r="L1161">
        <v>9</v>
      </c>
      <c r="M1161" t="b">
        <v>0</v>
      </c>
      <c r="N1161" t="s">
        <v>8273</v>
      </c>
      <c r="O1161" s="5">
        <f t="shared" si="162"/>
        <v>122.54901960784314</v>
      </c>
      <c r="P1161" s="7">
        <f t="shared" si="163"/>
        <v>45.333333333333336</v>
      </c>
      <c r="Q1161" t="str">
        <f t="shared" si="164"/>
        <v>technology</v>
      </c>
      <c r="R1161" t="str">
        <f t="shared" si="165"/>
        <v>wearables</v>
      </c>
      <c r="S1161" s="10">
        <f t="shared" si="166"/>
        <v>41975.013252314813</v>
      </c>
      <c r="T1161" s="10">
        <f t="shared" si="167"/>
        <v>41934.971585648149</v>
      </c>
      <c r="U1161">
        <f t="shared" si="168"/>
        <v>2014</v>
      </c>
      <c r="V1161" s="11">
        <f t="shared" si="169"/>
        <v>41975.013252314813</v>
      </c>
      <c r="W1161" s="15">
        <f t="shared" si="170"/>
        <v>40.041666666664241</v>
      </c>
    </row>
    <row r="1162" spans="1:23" ht="43.2" x14ac:dyDescent="0.3">
      <c r="A1162">
        <v>1330</v>
      </c>
      <c r="B1162" s="3" t="s">
        <v>1331</v>
      </c>
      <c r="C1162" s="3" t="s">
        <v>5440</v>
      </c>
      <c r="D1162">
        <v>35000</v>
      </c>
      <c r="E1162">
        <v>7873</v>
      </c>
      <c r="F1162" t="s">
        <v>8220</v>
      </c>
      <c r="G1162" t="s">
        <v>8224</v>
      </c>
      <c r="H1162" t="s">
        <v>8246</v>
      </c>
      <c r="I1162">
        <v>1467432000</v>
      </c>
      <c r="J1162">
        <v>1464763109</v>
      </c>
      <c r="K1162" t="b">
        <v>0</v>
      </c>
      <c r="L1162">
        <v>50</v>
      </c>
      <c r="M1162" t="b">
        <v>0</v>
      </c>
      <c r="N1162" t="s">
        <v>8273</v>
      </c>
      <c r="O1162" s="5">
        <f t="shared" si="162"/>
        <v>4.4455734789787886</v>
      </c>
      <c r="P1162" s="7">
        <f t="shared" si="163"/>
        <v>157.46</v>
      </c>
      <c r="Q1162" t="str">
        <f t="shared" si="164"/>
        <v>technology</v>
      </c>
      <c r="R1162" t="str">
        <f t="shared" si="165"/>
        <v>wearables</v>
      </c>
      <c r="S1162" s="10">
        <f t="shared" si="166"/>
        <v>42552.916666666672</v>
      </c>
      <c r="T1162" s="10">
        <f t="shared" si="167"/>
        <v>42522.026724537034</v>
      </c>
      <c r="U1162">
        <f t="shared" si="168"/>
        <v>2016</v>
      </c>
      <c r="V1162" s="11">
        <f t="shared" si="169"/>
        <v>42552.916666666672</v>
      </c>
      <c r="W1162" s="15">
        <f t="shared" si="170"/>
        <v>30.889942129637348</v>
      </c>
    </row>
    <row r="1163" spans="1:23" ht="43.2" x14ac:dyDescent="0.3">
      <c r="A1163">
        <v>1331</v>
      </c>
      <c r="B1163" s="3" t="s">
        <v>1332</v>
      </c>
      <c r="C1163" s="3" t="s">
        <v>5441</v>
      </c>
      <c r="D1163">
        <v>250000</v>
      </c>
      <c r="E1163">
        <v>3417</v>
      </c>
      <c r="F1163" t="s">
        <v>8220</v>
      </c>
      <c r="G1163" t="s">
        <v>8224</v>
      </c>
      <c r="H1163" t="s">
        <v>8246</v>
      </c>
      <c r="I1163">
        <v>1471435554</v>
      </c>
      <c r="J1163">
        <v>1468843554</v>
      </c>
      <c r="K1163" t="b">
        <v>0</v>
      </c>
      <c r="L1163">
        <v>34</v>
      </c>
      <c r="M1163" t="b">
        <v>0</v>
      </c>
      <c r="N1163" t="s">
        <v>8273</v>
      </c>
      <c r="O1163" s="5">
        <f t="shared" si="162"/>
        <v>73.163593795727252</v>
      </c>
      <c r="P1163" s="7">
        <f t="shared" si="163"/>
        <v>100.5</v>
      </c>
      <c r="Q1163" t="str">
        <f t="shared" si="164"/>
        <v>technology</v>
      </c>
      <c r="R1163" t="str">
        <f t="shared" si="165"/>
        <v>wearables</v>
      </c>
      <c r="S1163" s="10">
        <f t="shared" si="166"/>
        <v>42599.25409722222</v>
      </c>
      <c r="T1163" s="10">
        <f t="shared" si="167"/>
        <v>42569.25409722222</v>
      </c>
      <c r="U1163">
        <f t="shared" si="168"/>
        <v>2016</v>
      </c>
      <c r="V1163" s="11">
        <f t="shared" si="169"/>
        <v>42599.25409722222</v>
      </c>
      <c r="W1163" s="15">
        <f t="shared" si="170"/>
        <v>30</v>
      </c>
    </row>
    <row r="1164" spans="1:23" ht="43.2" x14ac:dyDescent="0.3">
      <c r="A1164">
        <v>1332</v>
      </c>
      <c r="B1164" s="3" t="s">
        <v>1333</v>
      </c>
      <c r="C1164" s="3" t="s">
        <v>5442</v>
      </c>
      <c r="D1164">
        <v>10115</v>
      </c>
      <c r="E1164">
        <v>0</v>
      </c>
      <c r="F1164" t="s">
        <v>8220</v>
      </c>
      <c r="G1164" t="s">
        <v>8240</v>
      </c>
      <c r="H1164" t="s">
        <v>8257</v>
      </c>
      <c r="I1164">
        <v>1485480408</v>
      </c>
      <c r="J1164">
        <v>1482888408</v>
      </c>
      <c r="K1164" t="b">
        <v>0</v>
      </c>
      <c r="L1164">
        <v>0</v>
      </c>
      <c r="M1164" t="b">
        <v>0</v>
      </c>
      <c r="N1164" t="s">
        <v>8273</v>
      </c>
      <c r="O1164" s="5" t="e">
        <f t="shared" si="162"/>
        <v>#DIV/0!</v>
      </c>
      <c r="P1164" s="7" t="e">
        <f t="shared" si="163"/>
        <v>#DIV/0!</v>
      </c>
      <c r="Q1164" t="str">
        <f t="shared" si="164"/>
        <v>technology</v>
      </c>
      <c r="R1164" t="str">
        <f t="shared" si="165"/>
        <v>wearables</v>
      </c>
      <c r="S1164" s="10">
        <f t="shared" si="166"/>
        <v>42761.810277777782</v>
      </c>
      <c r="T1164" s="10">
        <f t="shared" si="167"/>
        <v>42731.810277777782</v>
      </c>
      <c r="U1164">
        <f t="shared" si="168"/>
        <v>2017</v>
      </c>
      <c r="V1164" s="11">
        <f t="shared" si="169"/>
        <v>42761.810277777782</v>
      </c>
      <c r="W1164" s="15">
        <f t="shared" si="170"/>
        <v>30</v>
      </c>
    </row>
    <row r="1165" spans="1:23" ht="43.2" x14ac:dyDescent="0.3">
      <c r="A1165">
        <v>1333</v>
      </c>
      <c r="B1165" s="3" t="s">
        <v>1334</v>
      </c>
      <c r="C1165" s="3" t="s">
        <v>5443</v>
      </c>
      <c r="D1165">
        <v>2500</v>
      </c>
      <c r="E1165">
        <v>0</v>
      </c>
      <c r="F1165" t="s">
        <v>8220</v>
      </c>
      <c r="G1165" t="s">
        <v>8226</v>
      </c>
      <c r="H1165" t="s">
        <v>8248</v>
      </c>
      <c r="I1165">
        <v>1405478025</v>
      </c>
      <c r="J1165">
        <v>1402886025</v>
      </c>
      <c r="K1165" t="b">
        <v>0</v>
      </c>
      <c r="L1165">
        <v>0</v>
      </c>
      <c r="M1165" t="b">
        <v>0</v>
      </c>
      <c r="N1165" t="s">
        <v>8273</v>
      </c>
      <c r="O1165" s="5" t="e">
        <f t="shared" si="162"/>
        <v>#DIV/0!</v>
      </c>
      <c r="P1165" s="7" t="e">
        <f t="shared" si="163"/>
        <v>#DIV/0!</v>
      </c>
      <c r="Q1165" t="str">
        <f t="shared" si="164"/>
        <v>technology</v>
      </c>
      <c r="R1165" t="str">
        <f t="shared" si="165"/>
        <v>wearables</v>
      </c>
      <c r="S1165" s="10">
        <f t="shared" si="166"/>
        <v>41835.856770833336</v>
      </c>
      <c r="T1165" s="10">
        <f t="shared" si="167"/>
        <v>41805.856770833336</v>
      </c>
      <c r="U1165">
        <f t="shared" si="168"/>
        <v>2014</v>
      </c>
      <c r="V1165" s="11">
        <f t="shared" si="169"/>
        <v>41835.856770833336</v>
      </c>
      <c r="W1165" s="15">
        <f t="shared" si="170"/>
        <v>30</v>
      </c>
    </row>
    <row r="1166" spans="1:23" ht="43.2" x14ac:dyDescent="0.3">
      <c r="A1166">
        <v>1334</v>
      </c>
      <c r="B1166" s="3" t="s">
        <v>1335</v>
      </c>
      <c r="C1166" s="3" t="s">
        <v>5444</v>
      </c>
      <c r="D1166">
        <v>133000</v>
      </c>
      <c r="E1166">
        <v>14303</v>
      </c>
      <c r="F1166" t="s">
        <v>8220</v>
      </c>
      <c r="G1166" t="s">
        <v>8224</v>
      </c>
      <c r="H1166" t="s">
        <v>8246</v>
      </c>
      <c r="I1166">
        <v>1457721287</v>
      </c>
      <c r="J1166">
        <v>1455129287</v>
      </c>
      <c r="K1166" t="b">
        <v>0</v>
      </c>
      <c r="L1166">
        <v>276</v>
      </c>
      <c r="M1166" t="b">
        <v>0</v>
      </c>
      <c r="N1166" t="s">
        <v>8273</v>
      </c>
      <c r="O1166" s="5">
        <f t="shared" si="162"/>
        <v>9.2987485142976993</v>
      </c>
      <c r="P1166" s="7">
        <f t="shared" si="163"/>
        <v>51.822463768115945</v>
      </c>
      <c r="Q1166" t="str">
        <f t="shared" si="164"/>
        <v>technology</v>
      </c>
      <c r="R1166" t="str">
        <f t="shared" si="165"/>
        <v>wearables</v>
      </c>
      <c r="S1166" s="10">
        <f t="shared" si="166"/>
        <v>42440.524155092593</v>
      </c>
      <c r="T1166" s="10">
        <f t="shared" si="167"/>
        <v>42410.524155092593</v>
      </c>
      <c r="U1166">
        <f t="shared" si="168"/>
        <v>2016</v>
      </c>
      <c r="V1166" s="11">
        <f t="shared" si="169"/>
        <v>42440.524155092593</v>
      </c>
      <c r="W1166" s="15">
        <f t="shared" si="170"/>
        <v>30</v>
      </c>
    </row>
    <row r="1167" spans="1:23" ht="43.2" x14ac:dyDescent="0.3">
      <c r="A1167">
        <v>1335</v>
      </c>
      <c r="B1167" s="3" t="s">
        <v>1336</v>
      </c>
      <c r="C1167" s="3" t="s">
        <v>5445</v>
      </c>
      <c r="D1167">
        <v>25000</v>
      </c>
      <c r="E1167">
        <v>4940</v>
      </c>
      <c r="F1167" t="s">
        <v>8220</v>
      </c>
      <c r="G1167" t="s">
        <v>8224</v>
      </c>
      <c r="H1167" t="s">
        <v>8246</v>
      </c>
      <c r="I1167">
        <v>1449354502</v>
      </c>
      <c r="J1167">
        <v>1446762502</v>
      </c>
      <c r="K1167" t="b">
        <v>0</v>
      </c>
      <c r="L1167">
        <v>16</v>
      </c>
      <c r="M1167" t="b">
        <v>0</v>
      </c>
      <c r="N1167" t="s">
        <v>8273</v>
      </c>
      <c r="O1167" s="5">
        <f t="shared" si="162"/>
        <v>5.0607287449392713</v>
      </c>
      <c r="P1167" s="7">
        <f t="shared" si="163"/>
        <v>308.75</v>
      </c>
      <c r="Q1167" t="str">
        <f t="shared" si="164"/>
        <v>technology</v>
      </c>
      <c r="R1167" t="str">
        <f t="shared" si="165"/>
        <v>wearables</v>
      </c>
      <c r="S1167" s="10">
        <f t="shared" si="166"/>
        <v>42343.686365740738</v>
      </c>
      <c r="T1167" s="10">
        <f t="shared" si="167"/>
        <v>42313.686365740738</v>
      </c>
      <c r="U1167">
        <f t="shared" si="168"/>
        <v>2015</v>
      </c>
      <c r="V1167" s="11">
        <f t="shared" si="169"/>
        <v>42343.686365740738</v>
      </c>
      <c r="W1167" s="15">
        <f t="shared" si="170"/>
        <v>30</v>
      </c>
    </row>
    <row r="1168" spans="1:23" ht="43.2" x14ac:dyDescent="0.3">
      <c r="A1168">
        <v>1336</v>
      </c>
      <c r="B1168" s="3" t="s">
        <v>1337</v>
      </c>
      <c r="C1168" s="3" t="s">
        <v>5446</v>
      </c>
      <c r="D1168">
        <v>100000</v>
      </c>
      <c r="E1168">
        <v>84947</v>
      </c>
      <c r="F1168" t="s">
        <v>8220</v>
      </c>
      <c r="G1168" t="s">
        <v>8224</v>
      </c>
      <c r="H1168" t="s">
        <v>8246</v>
      </c>
      <c r="I1168">
        <v>1418849028</v>
      </c>
      <c r="J1168">
        <v>1415825028</v>
      </c>
      <c r="K1168" t="b">
        <v>0</v>
      </c>
      <c r="L1168">
        <v>224</v>
      </c>
      <c r="M1168" t="b">
        <v>0</v>
      </c>
      <c r="N1168" t="s">
        <v>8273</v>
      </c>
      <c r="O1168" s="5">
        <f t="shared" si="162"/>
        <v>1.1772046099332525</v>
      </c>
      <c r="P1168" s="7">
        <f t="shared" si="163"/>
        <v>379.22767857142856</v>
      </c>
      <c r="Q1168" t="str">
        <f t="shared" si="164"/>
        <v>technology</v>
      </c>
      <c r="R1168" t="str">
        <f t="shared" si="165"/>
        <v>wearables</v>
      </c>
      <c r="S1168" s="10">
        <f t="shared" si="166"/>
        <v>41990.613750000004</v>
      </c>
      <c r="T1168" s="10">
        <f t="shared" si="167"/>
        <v>41955.613750000004</v>
      </c>
      <c r="U1168">
        <f t="shared" si="168"/>
        <v>2014</v>
      </c>
      <c r="V1168" s="11">
        <f t="shared" si="169"/>
        <v>41990.613750000004</v>
      </c>
      <c r="W1168" s="15">
        <f t="shared" si="170"/>
        <v>35</v>
      </c>
    </row>
    <row r="1169" spans="1:23" ht="43.2" x14ac:dyDescent="0.3">
      <c r="A1169">
        <v>1337</v>
      </c>
      <c r="B1169" s="3" t="s">
        <v>1338</v>
      </c>
      <c r="C1169" s="3" t="s">
        <v>5447</v>
      </c>
      <c r="D1169">
        <v>50000</v>
      </c>
      <c r="E1169">
        <v>24691</v>
      </c>
      <c r="F1169" t="s">
        <v>8220</v>
      </c>
      <c r="G1169" t="s">
        <v>8224</v>
      </c>
      <c r="H1169" t="s">
        <v>8246</v>
      </c>
      <c r="I1169">
        <v>1488549079</v>
      </c>
      <c r="J1169">
        <v>1485957079</v>
      </c>
      <c r="K1169" t="b">
        <v>0</v>
      </c>
      <c r="L1169">
        <v>140</v>
      </c>
      <c r="M1169" t="b">
        <v>0</v>
      </c>
      <c r="N1169" t="s">
        <v>8273</v>
      </c>
      <c r="O1169" s="5">
        <f t="shared" si="162"/>
        <v>2.0250293629257623</v>
      </c>
      <c r="P1169" s="7">
        <f t="shared" si="163"/>
        <v>176.36428571428573</v>
      </c>
      <c r="Q1169" t="str">
        <f t="shared" si="164"/>
        <v>technology</v>
      </c>
      <c r="R1169" t="str">
        <f t="shared" si="165"/>
        <v>wearables</v>
      </c>
      <c r="S1169" s="10">
        <f t="shared" si="166"/>
        <v>42797.327303240745</v>
      </c>
      <c r="T1169" s="10">
        <f t="shared" si="167"/>
        <v>42767.327303240745</v>
      </c>
      <c r="U1169">
        <f t="shared" si="168"/>
        <v>2017</v>
      </c>
      <c r="V1169" s="11">
        <f t="shared" si="169"/>
        <v>42797.327303240745</v>
      </c>
      <c r="W1169" s="15">
        <f t="shared" si="170"/>
        <v>30</v>
      </c>
    </row>
    <row r="1170" spans="1:23" ht="57.6" x14ac:dyDescent="0.3">
      <c r="A1170">
        <v>1338</v>
      </c>
      <c r="B1170" s="3" t="s">
        <v>1339</v>
      </c>
      <c r="C1170" s="3" t="s">
        <v>5448</v>
      </c>
      <c r="D1170">
        <v>30000</v>
      </c>
      <c r="E1170">
        <v>991</v>
      </c>
      <c r="F1170" t="s">
        <v>8220</v>
      </c>
      <c r="G1170" t="s">
        <v>8224</v>
      </c>
      <c r="H1170" t="s">
        <v>8246</v>
      </c>
      <c r="I1170">
        <v>1438543033</v>
      </c>
      <c r="J1170">
        <v>1435951033</v>
      </c>
      <c r="K1170" t="b">
        <v>0</v>
      </c>
      <c r="L1170">
        <v>15</v>
      </c>
      <c r="M1170" t="b">
        <v>0</v>
      </c>
      <c r="N1170" t="s">
        <v>8273</v>
      </c>
      <c r="O1170" s="5">
        <f t="shared" si="162"/>
        <v>30.272452068617557</v>
      </c>
      <c r="P1170" s="7">
        <f t="shared" si="163"/>
        <v>66.066666666666663</v>
      </c>
      <c r="Q1170" t="str">
        <f t="shared" si="164"/>
        <v>technology</v>
      </c>
      <c r="R1170" t="str">
        <f t="shared" si="165"/>
        <v>wearables</v>
      </c>
      <c r="S1170" s="10">
        <f t="shared" si="166"/>
        <v>42218.553622685184</v>
      </c>
      <c r="T1170" s="10">
        <f t="shared" si="167"/>
        <v>42188.553622685184</v>
      </c>
      <c r="U1170">
        <f t="shared" si="168"/>
        <v>2015</v>
      </c>
      <c r="V1170" s="11">
        <f t="shared" si="169"/>
        <v>42218.553622685184</v>
      </c>
      <c r="W1170" s="15">
        <f t="shared" si="170"/>
        <v>30</v>
      </c>
    </row>
    <row r="1171" spans="1:23" ht="28.8" x14ac:dyDescent="0.3">
      <c r="A1171">
        <v>1339</v>
      </c>
      <c r="B1171" s="3" t="s">
        <v>1340</v>
      </c>
      <c r="C1171" s="3" t="s">
        <v>5449</v>
      </c>
      <c r="D1171">
        <v>50000</v>
      </c>
      <c r="E1171">
        <v>3317</v>
      </c>
      <c r="F1171" t="s">
        <v>8220</v>
      </c>
      <c r="G1171" t="s">
        <v>8224</v>
      </c>
      <c r="H1171" t="s">
        <v>8246</v>
      </c>
      <c r="I1171">
        <v>1418056315</v>
      </c>
      <c r="J1171">
        <v>1414164715</v>
      </c>
      <c r="K1171" t="b">
        <v>0</v>
      </c>
      <c r="L1171">
        <v>37</v>
      </c>
      <c r="M1171" t="b">
        <v>0</v>
      </c>
      <c r="N1171" t="s">
        <v>8273</v>
      </c>
      <c r="O1171" s="5">
        <f t="shared" si="162"/>
        <v>15.073861923424781</v>
      </c>
      <c r="P1171" s="7">
        <f t="shared" si="163"/>
        <v>89.648648648648646</v>
      </c>
      <c r="Q1171" t="str">
        <f t="shared" si="164"/>
        <v>technology</v>
      </c>
      <c r="R1171" t="str">
        <f t="shared" si="165"/>
        <v>wearables</v>
      </c>
      <c r="S1171" s="10">
        <f t="shared" si="166"/>
        <v>41981.438831018517</v>
      </c>
      <c r="T1171" s="10">
        <f t="shared" si="167"/>
        <v>41936.397164351853</v>
      </c>
      <c r="U1171">
        <f t="shared" si="168"/>
        <v>2014</v>
      </c>
      <c r="V1171" s="11">
        <f t="shared" si="169"/>
        <v>41981.438831018517</v>
      </c>
      <c r="W1171" s="15">
        <f t="shared" si="170"/>
        <v>45.041666666664241</v>
      </c>
    </row>
    <row r="1172" spans="1:23" ht="43.2" x14ac:dyDescent="0.3">
      <c r="A1172">
        <v>1340</v>
      </c>
      <c r="B1172" s="3" t="s">
        <v>1341</v>
      </c>
      <c r="C1172" s="3" t="s">
        <v>5450</v>
      </c>
      <c r="D1172">
        <v>1680</v>
      </c>
      <c r="E1172">
        <v>0</v>
      </c>
      <c r="F1172" t="s">
        <v>8220</v>
      </c>
      <c r="G1172" t="s">
        <v>8224</v>
      </c>
      <c r="H1172" t="s">
        <v>8246</v>
      </c>
      <c r="I1172">
        <v>1408112253</v>
      </c>
      <c r="J1172">
        <v>1405520253</v>
      </c>
      <c r="K1172" t="b">
        <v>0</v>
      </c>
      <c r="L1172">
        <v>0</v>
      </c>
      <c r="M1172" t="b">
        <v>0</v>
      </c>
      <c r="N1172" t="s">
        <v>8273</v>
      </c>
      <c r="O1172" s="5" t="e">
        <f t="shared" si="162"/>
        <v>#DIV/0!</v>
      </c>
      <c r="P1172" s="7" t="e">
        <f t="shared" si="163"/>
        <v>#DIV/0!</v>
      </c>
      <c r="Q1172" t="str">
        <f t="shared" si="164"/>
        <v>technology</v>
      </c>
      <c r="R1172" t="str">
        <f t="shared" si="165"/>
        <v>wearables</v>
      </c>
      <c r="S1172" s="10">
        <f t="shared" si="166"/>
        <v>41866.345520833333</v>
      </c>
      <c r="T1172" s="10">
        <f t="shared" si="167"/>
        <v>41836.345520833333</v>
      </c>
      <c r="U1172">
        <f t="shared" si="168"/>
        <v>2014</v>
      </c>
      <c r="V1172" s="11">
        <f t="shared" si="169"/>
        <v>41866.345520833333</v>
      </c>
      <c r="W1172" s="15">
        <f t="shared" si="170"/>
        <v>30</v>
      </c>
    </row>
    <row r="1173" spans="1:23" ht="57.6" x14ac:dyDescent="0.3">
      <c r="A1173">
        <v>1341</v>
      </c>
      <c r="B1173" s="3" t="s">
        <v>1342</v>
      </c>
      <c r="C1173" s="3" t="s">
        <v>5451</v>
      </c>
      <c r="D1173">
        <v>25000</v>
      </c>
      <c r="E1173">
        <v>17590</v>
      </c>
      <c r="F1173" t="s">
        <v>8220</v>
      </c>
      <c r="G1173" t="s">
        <v>8225</v>
      </c>
      <c r="H1173" t="s">
        <v>8247</v>
      </c>
      <c r="I1173">
        <v>1475333917</v>
      </c>
      <c r="J1173">
        <v>1472569117</v>
      </c>
      <c r="K1173" t="b">
        <v>0</v>
      </c>
      <c r="L1173">
        <v>46</v>
      </c>
      <c r="M1173" t="b">
        <v>0</v>
      </c>
      <c r="N1173" t="s">
        <v>8273</v>
      </c>
      <c r="O1173" s="5">
        <f t="shared" si="162"/>
        <v>1.4212620807276861</v>
      </c>
      <c r="P1173" s="7">
        <f t="shared" si="163"/>
        <v>382.39130434782606</v>
      </c>
      <c r="Q1173" t="str">
        <f t="shared" si="164"/>
        <v>technology</v>
      </c>
      <c r="R1173" t="str">
        <f t="shared" si="165"/>
        <v>wearables</v>
      </c>
      <c r="S1173" s="10">
        <f t="shared" si="166"/>
        <v>42644.374039351853</v>
      </c>
      <c r="T1173" s="10">
        <f t="shared" si="167"/>
        <v>42612.374039351853</v>
      </c>
      <c r="U1173">
        <f t="shared" si="168"/>
        <v>2016</v>
      </c>
      <c r="V1173" s="11">
        <f t="shared" si="169"/>
        <v>42644.374039351853</v>
      </c>
      <c r="W1173" s="15">
        <f t="shared" si="170"/>
        <v>32</v>
      </c>
    </row>
    <row r="1174" spans="1:23" ht="43.2" x14ac:dyDescent="0.3">
      <c r="A1174">
        <v>1342</v>
      </c>
      <c r="B1174" s="3" t="s">
        <v>1343</v>
      </c>
      <c r="C1174" s="3" t="s">
        <v>5452</v>
      </c>
      <c r="D1174">
        <v>50000</v>
      </c>
      <c r="E1174">
        <v>100</v>
      </c>
      <c r="F1174" t="s">
        <v>8220</v>
      </c>
      <c r="G1174" t="s">
        <v>8224</v>
      </c>
      <c r="H1174" t="s">
        <v>8246</v>
      </c>
      <c r="I1174">
        <v>1437161739</v>
      </c>
      <c r="J1174">
        <v>1434569739</v>
      </c>
      <c r="K1174" t="b">
        <v>0</v>
      </c>
      <c r="L1174">
        <v>1</v>
      </c>
      <c r="M1174" t="b">
        <v>0</v>
      </c>
      <c r="N1174" t="s">
        <v>8273</v>
      </c>
      <c r="O1174" s="5">
        <f t="shared" si="162"/>
        <v>500</v>
      </c>
      <c r="P1174" s="7">
        <f t="shared" si="163"/>
        <v>100</v>
      </c>
      <c r="Q1174" t="str">
        <f t="shared" si="164"/>
        <v>technology</v>
      </c>
      <c r="R1174" t="str">
        <f t="shared" si="165"/>
        <v>wearables</v>
      </c>
      <c r="S1174" s="10">
        <f t="shared" si="166"/>
        <v>42202.566423611104</v>
      </c>
      <c r="T1174" s="10">
        <f t="shared" si="167"/>
        <v>42172.566423611104</v>
      </c>
      <c r="U1174">
        <f t="shared" si="168"/>
        <v>2015</v>
      </c>
      <c r="V1174" s="11">
        <f t="shared" si="169"/>
        <v>42202.566423611104</v>
      </c>
      <c r="W1174" s="15">
        <f t="shared" si="170"/>
        <v>30</v>
      </c>
    </row>
    <row r="1175" spans="1:23" ht="43.2" x14ac:dyDescent="0.3">
      <c r="A1175">
        <v>1343</v>
      </c>
      <c r="B1175" s="3" t="s">
        <v>1344</v>
      </c>
      <c r="C1175" s="3" t="s">
        <v>5453</v>
      </c>
      <c r="D1175">
        <v>50000</v>
      </c>
      <c r="E1175">
        <v>51149</v>
      </c>
      <c r="F1175" t="s">
        <v>8220</v>
      </c>
      <c r="G1175" t="s">
        <v>8224</v>
      </c>
      <c r="H1175" t="s">
        <v>8246</v>
      </c>
      <c r="I1175">
        <v>1471579140</v>
      </c>
      <c r="J1175">
        <v>1466512683</v>
      </c>
      <c r="K1175" t="b">
        <v>0</v>
      </c>
      <c r="L1175">
        <v>323</v>
      </c>
      <c r="M1175" t="b">
        <v>0</v>
      </c>
      <c r="N1175" t="s">
        <v>8273</v>
      </c>
      <c r="O1175" s="5">
        <f t="shared" si="162"/>
        <v>0.97753621771686638</v>
      </c>
      <c r="P1175" s="7">
        <f t="shared" si="163"/>
        <v>158.35603715170279</v>
      </c>
      <c r="Q1175" t="str">
        <f t="shared" si="164"/>
        <v>technology</v>
      </c>
      <c r="R1175" t="str">
        <f t="shared" si="165"/>
        <v>wearables</v>
      </c>
      <c r="S1175" s="10">
        <f t="shared" si="166"/>
        <v>42600.915972222225</v>
      </c>
      <c r="T1175" s="10">
        <f t="shared" si="167"/>
        <v>42542.276423611111</v>
      </c>
      <c r="U1175">
        <f t="shared" si="168"/>
        <v>2016</v>
      </c>
      <c r="V1175" s="11">
        <f t="shared" si="169"/>
        <v>42600.915972222225</v>
      </c>
      <c r="W1175" s="15">
        <f t="shared" si="170"/>
        <v>58.639548611114151</v>
      </c>
    </row>
    <row r="1176" spans="1:23" ht="43.2" x14ac:dyDescent="0.3">
      <c r="A1176">
        <v>1344</v>
      </c>
      <c r="B1176" s="3" t="s">
        <v>1345</v>
      </c>
      <c r="C1176" s="3" t="s">
        <v>5454</v>
      </c>
      <c r="D1176">
        <v>1500</v>
      </c>
      <c r="E1176">
        <v>5666</v>
      </c>
      <c r="F1176" t="s">
        <v>8219</v>
      </c>
      <c r="G1176" t="s">
        <v>8229</v>
      </c>
      <c r="H1176" t="s">
        <v>8251</v>
      </c>
      <c r="I1176">
        <v>1467313039</v>
      </c>
      <c r="J1176">
        <v>1464807439</v>
      </c>
      <c r="K1176" t="b">
        <v>0</v>
      </c>
      <c r="L1176">
        <v>139</v>
      </c>
      <c r="M1176" t="b">
        <v>1</v>
      </c>
      <c r="N1176" t="s">
        <v>8274</v>
      </c>
      <c r="O1176" s="5">
        <f t="shared" si="162"/>
        <v>0.26473702788563358</v>
      </c>
      <c r="P1176" s="7">
        <f t="shared" si="163"/>
        <v>40.762589928057551</v>
      </c>
      <c r="Q1176" t="str">
        <f t="shared" si="164"/>
        <v>publishing</v>
      </c>
      <c r="R1176" t="str">
        <f t="shared" si="165"/>
        <v>nonfiction</v>
      </c>
      <c r="S1176" s="10">
        <f t="shared" si="166"/>
        <v>42551.539803240739</v>
      </c>
      <c r="T1176" s="10">
        <f t="shared" si="167"/>
        <v>42522.539803240739</v>
      </c>
      <c r="U1176">
        <f t="shared" si="168"/>
        <v>2016</v>
      </c>
      <c r="V1176" s="11">
        <f t="shared" si="169"/>
        <v>42551.539803240739</v>
      </c>
      <c r="W1176" s="15">
        <f t="shared" si="170"/>
        <v>29</v>
      </c>
    </row>
    <row r="1177" spans="1:23" ht="43.2" x14ac:dyDescent="0.3">
      <c r="A1177">
        <v>1345</v>
      </c>
      <c r="B1177" s="3" t="s">
        <v>1346</v>
      </c>
      <c r="C1177" s="3" t="s">
        <v>5455</v>
      </c>
      <c r="D1177">
        <v>300</v>
      </c>
      <c r="E1177">
        <v>375</v>
      </c>
      <c r="F1177" t="s">
        <v>8219</v>
      </c>
      <c r="G1177" t="s">
        <v>8224</v>
      </c>
      <c r="H1177" t="s">
        <v>8246</v>
      </c>
      <c r="I1177">
        <v>1405366359</v>
      </c>
      <c r="J1177">
        <v>1402342359</v>
      </c>
      <c r="K1177" t="b">
        <v>0</v>
      </c>
      <c r="L1177">
        <v>7</v>
      </c>
      <c r="M1177" t="b">
        <v>1</v>
      </c>
      <c r="N1177" t="s">
        <v>8274</v>
      </c>
      <c r="O1177" s="5">
        <f t="shared" si="162"/>
        <v>0.8</v>
      </c>
      <c r="P1177" s="7">
        <f t="shared" si="163"/>
        <v>53.571428571428569</v>
      </c>
      <c r="Q1177" t="str">
        <f t="shared" si="164"/>
        <v>publishing</v>
      </c>
      <c r="R1177" t="str">
        <f t="shared" si="165"/>
        <v>nonfiction</v>
      </c>
      <c r="S1177" s="10">
        <f t="shared" si="166"/>
        <v>41834.564340277779</v>
      </c>
      <c r="T1177" s="10">
        <f t="shared" si="167"/>
        <v>41799.564340277779</v>
      </c>
      <c r="U1177">
        <f t="shared" si="168"/>
        <v>2014</v>
      </c>
      <c r="V1177" s="11">
        <f t="shared" si="169"/>
        <v>41834.564340277779</v>
      </c>
      <c r="W1177" s="15">
        <f t="shared" si="170"/>
        <v>35</v>
      </c>
    </row>
    <row r="1178" spans="1:23" ht="43.2" x14ac:dyDescent="0.3">
      <c r="A1178">
        <v>1346</v>
      </c>
      <c r="B1178" s="3" t="s">
        <v>1347</v>
      </c>
      <c r="C1178" s="3" t="s">
        <v>5456</v>
      </c>
      <c r="D1178">
        <v>4900</v>
      </c>
      <c r="E1178">
        <v>7219</v>
      </c>
      <c r="F1178" t="s">
        <v>8219</v>
      </c>
      <c r="G1178" t="s">
        <v>8224</v>
      </c>
      <c r="H1178" t="s">
        <v>8246</v>
      </c>
      <c r="I1178">
        <v>1372297751</v>
      </c>
      <c r="J1178">
        <v>1369705751</v>
      </c>
      <c r="K1178" t="b">
        <v>0</v>
      </c>
      <c r="L1178">
        <v>149</v>
      </c>
      <c r="M1178" t="b">
        <v>1</v>
      </c>
      <c r="N1178" t="s">
        <v>8274</v>
      </c>
      <c r="O1178" s="5">
        <f t="shared" si="162"/>
        <v>0.67876437179664773</v>
      </c>
      <c r="P1178" s="7">
        <f t="shared" si="163"/>
        <v>48.449664429530202</v>
      </c>
      <c r="Q1178" t="str">
        <f t="shared" si="164"/>
        <v>publishing</v>
      </c>
      <c r="R1178" t="str">
        <f t="shared" si="165"/>
        <v>nonfiction</v>
      </c>
      <c r="S1178" s="10">
        <f t="shared" si="166"/>
        <v>41451.825821759259</v>
      </c>
      <c r="T1178" s="10">
        <f t="shared" si="167"/>
        <v>41421.825821759259</v>
      </c>
      <c r="U1178">
        <f t="shared" si="168"/>
        <v>2013</v>
      </c>
      <c r="V1178" s="11">
        <f t="shared" si="169"/>
        <v>41451.825821759259</v>
      </c>
      <c r="W1178" s="15">
        <f t="shared" si="170"/>
        <v>30</v>
      </c>
    </row>
    <row r="1179" spans="1:23" ht="43.2" x14ac:dyDescent="0.3">
      <c r="A1179">
        <v>1347</v>
      </c>
      <c r="B1179" s="3" t="s">
        <v>1348</v>
      </c>
      <c r="C1179" s="3" t="s">
        <v>5457</v>
      </c>
      <c r="D1179">
        <v>2500</v>
      </c>
      <c r="E1179">
        <v>2555</v>
      </c>
      <c r="F1179" t="s">
        <v>8219</v>
      </c>
      <c r="G1179" t="s">
        <v>8224</v>
      </c>
      <c r="H1179" t="s">
        <v>8246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8274</v>
      </c>
      <c r="O1179" s="5">
        <f t="shared" si="162"/>
        <v>0.97847358121330719</v>
      </c>
      <c r="P1179" s="7">
        <f t="shared" si="163"/>
        <v>82.41935483870968</v>
      </c>
      <c r="Q1179" t="str">
        <f t="shared" si="164"/>
        <v>publishing</v>
      </c>
      <c r="R1179" t="str">
        <f t="shared" si="165"/>
        <v>nonfiction</v>
      </c>
      <c r="S1179" s="10">
        <f t="shared" si="166"/>
        <v>42070.388020833328</v>
      </c>
      <c r="T1179" s="10">
        <f t="shared" si="167"/>
        <v>42040.388020833328</v>
      </c>
      <c r="U1179">
        <f t="shared" si="168"/>
        <v>2015</v>
      </c>
      <c r="V1179" s="11">
        <f t="shared" si="169"/>
        <v>42070.388020833328</v>
      </c>
      <c r="W1179" s="15">
        <f t="shared" si="170"/>
        <v>30</v>
      </c>
    </row>
    <row r="1180" spans="1:23" ht="43.2" x14ac:dyDescent="0.3">
      <c r="A1180">
        <v>1348</v>
      </c>
      <c r="B1180" s="3" t="s">
        <v>1349</v>
      </c>
      <c r="C1180" s="3" t="s">
        <v>5458</v>
      </c>
      <c r="D1180">
        <v>5875</v>
      </c>
      <c r="E1180">
        <v>5985</v>
      </c>
      <c r="F1180" t="s">
        <v>8219</v>
      </c>
      <c r="G1180" t="s">
        <v>8224</v>
      </c>
      <c r="H1180" t="s">
        <v>8246</v>
      </c>
      <c r="I1180">
        <v>1418904533</v>
      </c>
      <c r="J1180">
        <v>1416485333</v>
      </c>
      <c r="K1180" t="b">
        <v>0</v>
      </c>
      <c r="L1180">
        <v>26</v>
      </c>
      <c r="M1180" t="b">
        <v>1</v>
      </c>
      <c r="N1180" t="s">
        <v>8274</v>
      </c>
      <c r="O1180" s="5">
        <f t="shared" si="162"/>
        <v>0.98162071846282373</v>
      </c>
      <c r="P1180" s="7">
        <f t="shared" si="163"/>
        <v>230.19230769230768</v>
      </c>
      <c r="Q1180" t="str">
        <f t="shared" si="164"/>
        <v>publishing</v>
      </c>
      <c r="R1180" t="str">
        <f t="shared" si="165"/>
        <v>nonfiction</v>
      </c>
      <c r="S1180" s="10">
        <f t="shared" si="166"/>
        <v>41991.256168981476</v>
      </c>
      <c r="T1180" s="10">
        <f t="shared" si="167"/>
        <v>41963.256168981476</v>
      </c>
      <c r="U1180">
        <f t="shared" si="168"/>
        <v>2014</v>
      </c>
      <c r="V1180" s="11">
        <f t="shared" si="169"/>
        <v>41991.256168981476</v>
      </c>
      <c r="W1180" s="15">
        <f t="shared" si="170"/>
        <v>28</v>
      </c>
    </row>
    <row r="1181" spans="1:23" ht="43.2" x14ac:dyDescent="0.3">
      <c r="A1181">
        <v>1349</v>
      </c>
      <c r="B1181" s="3" t="s">
        <v>1350</v>
      </c>
      <c r="C1181" s="3" t="s">
        <v>5459</v>
      </c>
      <c r="D1181">
        <v>5000</v>
      </c>
      <c r="E1181">
        <v>10210</v>
      </c>
      <c r="F1181" t="s">
        <v>8219</v>
      </c>
      <c r="G1181" t="s">
        <v>8229</v>
      </c>
      <c r="H1181" t="s">
        <v>8251</v>
      </c>
      <c r="I1181">
        <v>1450249140</v>
      </c>
      <c r="J1181">
        <v>1447055935</v>
      </c>
      <c r="K1181" t="b">
        <v>0</v>
      </c>
      <c r="L1181">
        <v>172</v>
      </c>
      <c r="M1181" t="b">
        <v>1</v>
      </c>
      <c r="N1181" t="s">
        <v>8274</v>
      </c>
      <c r="O1181" s="5">
        <f t="shared" si="162"/>
        <v>0.48971596474045054</v>
      </c>
      <c r="P1181" s="7">
        <f t="shared" si="163"/>
        <v>59.360465116279073</v>
      </c>
      <c r="Q1181" t="str">
        <f t="shared" si="164"/>
        <v>publishing</v>
      </c>
      <c r="R1181" t="str">
        <f t="shared" si="165"/>
        <v>nonfiction</v>
      </c>
      <c r="S1181" s="10">
        <f t="shared" si="166"/>
        <v>42354.040972222225</v>
      </c>
      <c r="T1181" s="10">
        <f t="shared" si="167"/>
        <v>42317.08258101852</v>
      </c>
      <c r="U1181">
        <f t="shared" si="168"/>
        <v>2015</v>
      </c>
      <c r="V1181" s="11">
        <f t="shared" si="169"/>
        <v>42354.040972222225</v>
      </c>
      <c r="W1181" s="15">
        <f t="shared" si="170"/>
        <v>36.958391203705105</v>
      </c>
    </row>
    <row r="1182" spans="1:23" ht="43.2" x14ac:dyDescent="0.3">
      <c r="A1182">
        <v>1350</v>
      </c>
      <c r="B1182" s="3" t="s">
        <v>1351</v>
      </c>
      <c r="C1182" s="3" t="s">
        <v>5460</v>
      </c>
      <c r="D1182">
        <v>5000</v>
      </c>
      <c r="E1182">
        <v>5202.5</v>
      </c>
      <c r="F1182" t="s">
        <v>8219</v>
      </c>
      <c r="G1182" t="s">
        <v>8224</v>
      </c>
      <c r="H1182" t="s">
        <v>8246</v>
      </c>
      <c r="I1182">
        <v>1451089134</v>
      </c>
      <c r="J1182">
        <v>1448497134</v>
      </c>
      <c r="K1182" t="b">
        <v>0</v>
      </c>
      <c r="L1182">
        <v>78</v>
      </c>
      <c r="M1182" t="b">
        <v>1</v>
      </c>
      <c r="N1182" t="s">
        <v>8274</v>
      </c>
      <c r="O1182" s="5">
        <f t="shared" si="162"/>
        <v>0.96107640557424312</v>
      </c>
      <c r="P1182" s="7">
        <f t="shared" si="163"/>
        <v>66.698717948717942</v>
      </c>
      <c r="Q1182" t="str">
        <f t="shared" si="164"/>
        <v>publishing</v>
      </c>
      <c r="R1182" t="str">
        <f t="shared" si="165"/>
        <v>nonfiction</v>
      </c>
      <c r="S1182" s="10">
        <f t="shared" si="166"/>
        <v>42363.763124999998</v>
      </c>
      <c r="T1182" s="10">
        <f t="shared" si="167"/>
        <v>42333.763124999998</v>
      </c>
      <c r="U1182">
        <f t="shared" si="168"/>
        <v>2015</v>
      </c>
      <c r="V1182" s="11">
        <f t="shared" si="169"/>
        <v>42363.763124999998</v>
      </c>
      <c r="W1182" s="15">
        <f t="shared" si="170"/>
        <v>30</v>
      </c>
    </row>
    <row r="1183" spans="1:23" ht="28.8" x14ac:dyDescent="0.3">
      <c r="A1183">
        <v>1351</v>
      </c>
      <c r="B1183" s="3" t="s">
        <v>1352</v>
      </c>
      <c r="C1183" s="3" t="s">
        <v>5461</v>
      </c>
      <c r="D1183">
        <v>20000</v>
      </c>
      <c r="E1183">
        <v>20253</v>
      </c>
      <c r="F1183" t="s">
        <v>8219</v>
      </c>
      <c r="G1183" t="s">
        <v>8224</v>
      </c>
      <c r="H1183" t="s">
        <v>8246</v>
      </c>
      <c r="I1183">
        <v>1455299144</v>
      </c>
      <c r="J1183">
        <v>1452707144</v>
      </c>
      <c r="K1183" t="b">
        <v>0</v>
      </c>
      <c r="L1183">
        <v>120</v>
      </c>
      <c r="M1183" t="b">
        <v>1</v>
      </c>
      <c r="N1183" t="s">
        <v>8274</v>
      </c>
      <c r="O1183" s="5">
        <f t="shared" si="162"/>
        <v>0.98750802350269096</v>
      </c>
      <c r="P1183" s="7">
        <f t="shared" si="163"/>
        <v>168.77500000000001</v>
      </c>
      <c r="Q1183" t="str">
        <f t="shared" si="164"/>
        <v>publishing</v>
      </c>
      <c r="R1183" t="str">
        <f t="shared" si="165"/>
        <v>nonfiction</v>
      </c>
      <c r="S1183" s="10">
        <f t="shared" si="166"/>
        <v>42412.49009259259</v>
      </c>
      <c r="T1183" s="10">
        <f t="shared" si="167"/>
        <v>42382.49009259259</v>
      </c>
      <c r="U1183">
        <f t="shared" si="168"/>
        <v>2016</v>
      </c>
      <c r="V1183" s="11">
        <f t="shared" si="169"/>
        <v>42412.49009259259</v>
      </c>
      <c r="W1183" s="15">
        <f t="shared" si="170"/>
        <v>30</v>
      </c>
    </row>
    <row r="1184" spans="1:23" ht="43.2" x14ac:dyDescent="0.3">
      <c r="A1184">
        <v>1352</v>
      </c>
      <c r="B1184" s="3" t="s">
        <v>1353</v>
      </c>
      <c r="C1184" s="3" t="s">
        <v>5462</v>
      </c>
      <c r="D1184">
        <v>10000</v>
      </c>
      <c r="E1184">
        <v>13614</v>
      </c>
      <c r="F1184" t="s">
        <v>8219</v>
      </c>
      <c r="G1184" t="s">
        <v>8224</v>
      </c>
      <c r="H1184" t="s">
        <v>8246</v>
      </c>
      <c r="I1184">
        <v>1441425540</v>
      </c>
      <c r="J1184">
        <v>1436968366</v>
      </c>
      <c r="K1184" t="b">
        <v>0</v>
      </c>
      <c r="L1184">
        <v>227</v>
      </c>
      <c r="M1184" t="b">
        <v>1</v>
      </c>
      <c r="N1184" t="s">
        <v>8274</v>
      </c>
      <c r="O1184" s="5">
        <f t="shared" si="162"/>
        <v>0.73453797561333922</v>
      </c>
      <c r="P1184" s="7">
        <f t="shared" si="163"/>
        <v>59.973568281938327</v>
      </c>
      <c r="Q1184" t="str">
        <f t="shared" si="164"/>
        <v>publishing</v>
      </c>
      <c r="R1184" t="str">
        <f t="shared" si="165"/>
        <v>nonfiction</v>
      </c>
      <c r="S1184" s="10">
        <f t="shared" si="166"/>
        <v>42251.915972222225</v>
      </c>
      <c r="T1184" s="10">
        <f t="shared" si="167"/>
        <v>42200.328310185185</v>
      </c>
      <c r="U1184">
        <f t="shared" si="168"/>
        <v>2015</v>
      </c>
      <c r="V1184" s="11">
        <f t="shared" si="169"/>
        <v>42251.915972222225</v>
      </c>
      <c r="W1184" s="15">
        <f t="shared" si="170"/>
        <v>51.587662037039991</v>
      </c>
    </row>
    <row r="1185" spans="1:23" ht="43.2" x14ac:dyDescent="0.3">
      <c r="A1185">
        <v>1353</v>
      </c>
      <c r="B1185" s="3" t="s">
        <v>1354</v>
      </c>
      <c r="C1185" s="3" t="s">
        <v>5463</v>
      </c>
      <c r="D1185">
        <v>1000</v>
      </c>
      <c r="E1185">
        <v>1336</v>
      </c>
      <c r="F1185" t="s">
        <v>8219</v>
      </c>
      <c r="G1185" t="s">
        <v>8224</v>
      </c>
      <c r="H1185" t="s">
        <v>8246</v>
      </c>
      <c r="I1185">
        <v>1362960000</v>
      </c>
      <c r="J1185">
        <v>1359946188</v>
      </c>
      <c r="K1185" t="b">
        <v>0</v>
      </c>
      <c r="L1185">
        <v>42</v>
      </c>
      <c r="M1185" t="b">
        <v>1</v>
      </c>
      <c r="N1185" t="s">
        <v>8274</v>
      </c>
      <c r="O1185" s="5">
        <f t="shared" si="162"/>
        <v>0.74850299401197606</v>
      </c>
      <c r="P1185" s="7">
        <f t="shared" si="163"/>
        <v>31.80952380952381</v>
      </c>
      <c r="Q1185" t="str">
        <f t="shared" si="164"/>
        <v>publishing</v>
      </c>
      <c r="R1185" t="str">
        <f t="shared" si="165"/>
        <v>nonfiction</v>
      </c>
      <c r="S1185" s="10">
        <f t="shared" si="166"/>
        <v>41343.75</v>
      </c>
      <c r="T1185" s="10">
        <f t="shared" si="167"/>
        <v>41308.86791666667</v>
      </c>
      <c r="U1185">
        <f t="shared" si="168"/>
        <v>2013</v>
      </c>
      <c r="V1185" s="11">
        <f t="shared" si="169"/>
        <v>41343.75</v>
      </c>
      <c r="W1185" s="15">
        <f t="shared" si="170"/>
        <v>34.882083333330229</v>
      </c>
    </row>
    <row r="1186" spans="1:23" ht="43.2" x14ac:dyDescent="0.3">
      <c r="A1186">
        <v>1354</v>
      </c>
      <c r="B1186" s="3" t="s">
        <v>1355</v>
      </c>
      <c r="C1186" s="3" t="s">
        <v>5464</v>
      </c>
      <c r="D1186">
        <v>1200</v>
      </c>
      <c r="E1186">
        <v>1563</v>
      </c>
      <c r="F1186" t="s">
        <v>8219</v>
      </c>
      <c r="G1186" t="s">
        <v>8225</v>
      </c>
      <c r="H1186" t="s">
        <v>8247</v>
      </c>
      <c r="I1186">
        <v>1465672979</v>
      </c>
      <c r="J1186">
        <v>1463080979</v>
      </c>
      <c r="K1186" t="b">
        <v>0</v>
      </c>
      <c r="L1186">
        <v>64</v>
      </c>
      <c r="M1186" t="b">
        <v>1</v>
      </c>
      <c r="N1186" t="s">
        <v>8274</v>
      </c>
      <c r="O1186" s="5">
        <f t="shared" si="162"/>
        <v>0.76775431861804222</v>
      </c>
      <c r="P1186" s="7">
        <f t="shared" si="163"/>
        <v>24.421875</v>
      </c>
      <c r="Q1186" t="str">
        <f t="shared" si="164"/>
        <v>publishing</v>
      </c>
      <c r="R1186" t="str">
        <f t="shared" si="165"/>
        <v>nonfiction</v>
      </c>
      <c r="S1186" s="10">
        <f t="shared" si="166"/>
        <v>42532.557627314818</v>
      </c>
      <c r="T1186" s="10">
        <f t="shared" si="167"/>
        <v>42502.557627314818</v>
      </c>
      <c r="U1186">
        <f t="shared" si="168"/>
        <v>2016</v>
      </c>
      <c r="V1186" s="11">
        <f t="shared" si="169"/>
        <v>42532.557627314818</v>
      </c>
      <c r="W1186" s="15">
        <f t="shared" si="170"/>
        <v>30</v>
      </c>
    </row>
    <row r="1187" spans="1:23" ht="57.6" x14ac:dyDescent="0.3">
      <c r="A1187">
        <v>1355</v>
      </c>
      <c r="B1187" s="3" t="s">
        <v>1356</v>
      </c>
      <c r="C1187" s="3" t="s">
        <v>5465</v>
      </c>
      <c r="D1187">
        <v>2500</v>
      </c>
      <c r="E1187">
        <v>3067</v>
      </c>
      <c r="F1187" t="s">
        <v>8219</v>
      </c>
      <c r="G1187" t="s">
        <v>8225</v>
      </c>
      <c r="H1187" t="s">
        <v>8247</v>
      </c>
      <c r="I1187">
        <v>1354269600</v>
      </c>
      <c r="J1187">
        <v>1351663605</v>
      </c>
      <c r="K1187" t="b">
        <v>0</v>
      </c>
      <c r="L1187">
        <v>121</v>
      </c>
      <c r="M1187" t="b">
        <v>1</v>
      </c>
      <c r="N1187" t="s">
        <v>8274</v>
      </c>
      <c r="O1187" s="5">
        <f t="shared" si="162"/>
        <v>0.81512879034887509</v>
      </c>
      <c r="P1187" s="7">
        <f t="shared" si="163"/>
        <v>25.347107438016529</v>
      </c>
      <c r="Q1187" t="str">
        <f t="shared" si="164"/>
        <v>publishing</v>
      </c>
      <c r="R1187" t="str">
        <f t="shared" si="165"/>
        <v>nonfiction</v>
      </c>
      <c r="S1187" s="10">
        <f t="shared" si="166"/>
        <v>41243.166666666664</v>
      </c>
      <c r="T1187" s="10">
        <f t="shared" si="167"/>
        <v>41213.004687499997</v>
      </c>
      <c r="U1187">
        <f t="shared" si="168"/>
        <v>2012</v>
      </c>
      <c r="V1187" s="11">
        <f t="shared" si="169"/>
        <v>41243.166666666664</v>
      </c>
      <c r="W1187" s="15">
        <f t="shared" si="170"/>
        <v>30.161979166667152</v>
      </c>
    </row>
    <row r="1188" spans="1:23" ht="43.2" x14ac:dyDescent="0.3">
      <c r="A1188">
        <v>1356</v>
      </c>
      <c r="B1188" s="3" t="s">
        <v>1357</v>
      </c>
      <c r="C1188" s="3" t="s">
        <v>5466</v>
      </c>
      <c r="D1188">
        <v>3400</v>
      </c>
      <c r="E1188">
        <v>6215.56</v>
      </c>
      <c r="F1188" t="s">
        <v>8219</v>
      </c>
      <c r="G1188" t="s">
        <v>8224</v>
      </c>
      <c r="H1188" t="s">
        <v>8246</v>
      </c>
      <c r="I1188">
        <v>1372985760</v>
      </c>
      <c r="J1188">
        <v>1370393760</v>
      </c>
      <c r="K1188" t="b">
        <v>0</v>
      </c>
      <c r="L1188">
        <v>87</v>
      </c>
      <c r="M1188" t="b">
        <v>1</v>
      </c>
      <c r="N1188" t="s">
        <v>8274</v>
      </c>
      <c r="O1188" s="5">
        <f t="shared" si="162"/>
        <v>0.54701426741918668</v>
      </c>
      <c r="P1188" s="7">
        <f t="shared" si="163"/>
        <v>71.443218390804603</v>
      </c>
      <c r="Q1188" t="str">
        <f t="shared" si="164"/>
        <v>publishing</v>
      </c>
      <c r="R1188" t="str">
        <f t="shared" si="165"/>
        <v>nonfiction</v>
      </c>
      <c r="S1188" s="10">
        <f t="shared" si="166"/>
        <v>41459.788888888892</v>
      </c>
      <c r="T1188" s="10">
        <f t="shared" si="167"/>
        <v>41429.788888888892</v>
      </c>
      <c r="U1188">
        <f t="shared" si="168"/>
        <v>2013</v>
      </c>
      <c r="V1188" s="11">
        <f t="shared" si="169"/>
        <v>41459.788888888892</v>
      </c>
      <c r="W1188" s="15">
        <f t="shared" si="170"/>
        <v>30</v>
      </c>
    </row>
    <row r="1189" spans="1:23" ht="43.2" x14ac:dyDescent="0.3">
      <c r="A1189">
        <v>1357</v>
      </c>
      <c r="B1189" s="3" t="s">
        <v>1358</v>
      </c>
      <c r="C1189" s="3" t="s">
        <v>5467</v>
      </c>
      <c r="D1189">
        <v>2000</v>
      </c>
      <c r="E1189">
        <v>2506</v>
      </c>
      <c r="F1189" t="s">
        <v>8219</v>
      </c>
      <c r="G1189" t="s">
        <v>8224</v>
      </c>
      <c r="H1189" t="s">
        <v>8246</v>
      </c>
      <c r="I1189">
        <v>1362117540</v>
      </c>
      <c r="J1189">
        <v>1359587137</v>
      </c>
      <c r="K1189" t="b">
        <v>0</v>
      </c>
      <c r="L1189">
        <v>65</v>
      </c>
      <c r="M1189" t="b">
        <v>1</v>
      </c>
      <c r="N1189" t="s">
        <v>8274</v>
      </c>
      <c r="O1189" s="5">
        <f t="shared" si="162"/>
        <v>0.79808459696727851</v>
      </c>
      <c r="P1189" s="7">
        <f t="shared" si="163"/>
        <v>38.553846153846152</v>
      </c>
      <c r="Q1189" t="str">
        <f t="shared" si="164"/>
        <v>publishing</v>
      </c>
      <c r="R1189" t="str">
        <f t="shared" si="165"/>
        <v>nonfiction</v>
      </c>
      <c r="S1189" s="10">
        <f t="shared" si="166"/>
        <v>41333.999305555553</v>
      </c>
      <c r="T1189" s="10">
        <f t="shared" si="167"/>
        <v>41304.712233796294</v>
      </c>
      <c r="U1189">
        <f t="shared" si="168"/>
        <v>2013</v>
      </c>
      <c r="V1189" s="11">
        <f t="shared" si="169"/>
        <v>41333.999305555553</v>
      </c>
      <c r="W1189" s="15">
        <f t="shared" si="170"/>
        <v>29.287071759259561</v>
      </c>
    </row>
    <row r="1190" spans="1:23" ht="43.2" x14ac:dyDescent="0.3">
      <c r="A1190">
        <v>1358</v>
      </c>
      <c r="B1190" s="3" t="s">
        <v>1359</v>
      </c>
      <c r="C1190" s="3" t="s">
        <v>5468</v>
      </c>
      <c r="D1190">
        <v>3000</v>
      </c>
      <c r="E1190">
        <v>3350</v>
      </c>
      <c r="F1190" t="s">
        <v>8219</v>
      </c>
      <c r="G1190" t="s">
        <v>8224</v>
      </c>
      <c r="H1190" t="s">
        <v>8246</v>
      </c>
      <c r="I1190">
        <v>1309009323</v>
      </c>
      <c r="J1190">
        <v>1306417323</v>
      </c>
      <c r="K1190" t="b">
        <v>0</v>
      </c>
      <c r="L1190">
        <v>49</v>
      </c>
      <c r="M1190" t="b">
        <v>1</v>
      </c>
      <c r="N1190" t="s">
        <v>8274</v>
      </c>
      <c r="O1190" s="5">
        <f t="shared" si="162"/>
        <v>0.89552238805970152</v>
      </c>
      <c r="P1190" s="7">
        <f t="shared" si="163"/>
        <v>68.367346938775512</v>
      </c>
      <c r="Q1190" t="str">
        <f t="shared" si="164"/>
        <v>publishing</v>
      </c>
      <c r="R1190" t="str">
        <f t="shared" si="165"/>
        <v>nonfiction</v>
      </c>
      <c r="S1190" s="10">
        <f t="shared" si="166"/>
        <v>40719.320868055554</v>
      </c>
      <c r="T1190" s="10">
        <f t="shared" si="167"/>
        <v>40689.320868055554</v>
      </c>
      <c r="U1190">
        <f t="shared" si="168"/>
        <v>2011</v>
      </c>
      <c r="V1190" s="11">
        <f t="shared" si="169"/>
        <v>40719.320868055554</v>
      </c>
      <c r="W1190" s="15">
        <f t="shared" si="170"/>
        <v>30</v>
      </c>
    </row>
    <row r="1191" spans="1:23" ht="43.2" x14ac:dyDescent="0.3">
      <c r="A1191">
        <v>1359</v>
      </c>
      <c r="B1191" s="3" t="s">
        <v>1360</v>
      </c>
      <c r="C1191" s="3" t="s">
        <v>5469</v>
      </c>
      <c r="D1191">
        <v>660</v>
      </c>
      <c r="E1191">
        <v>764</v>
      </c>
      <c r="F1191" t="s">
        <v>8219</v>
      </c>
      <c r="G1191" t="s">
        <v>8224</v>
      </c>
      <c r="H1191" t="s">
        <v>8246</v>
      </c>
      <c r="I1191">
        <v>1309980790</v>
      </c>
      <c r="J1191">
        <v>1304623990</v>
      </c>
      <c r="K1191" t="b">
        <v>0</v>
      </c>
      <c r="L1191">
        <v>19</v>
      </c>
      <c r="M1191" t="b">
        <v>1</v>
      </c>
      <c r="N1191" t="s">
        <v>8274</v>
      </c>
      <c r="O1191" s="5">
        <f t="shared" si="162"/>
        <v>0.86387434554973819</v>
      </c>
      <c r="P1191" s="7">
        <f t="shared" si="163"/>
        <v>40.210526315789473</v>
      </c>
      <c r="Q1191" t="str">
        <f t="shared" si="164"/>
        <v>publishing</v>
      </c>
      <c r="R1191" t="str">
        <f t="shared" si="165"/>
        <v>nonfiction</v>
      </c>
      <c r="S1191" s="10">
        <f t="shared" si="166"/>
        <v>40730.564699074072</v>
      </c>
      <c r="T1191" s="10">
        <f t="shared" si="167"/>
        <v>40668.564699074072</v>
      </c>
      <c r="U1191">
        <f t="shared" si="168"/>
        <v>2011</v>
      </c>
      <c r="V1191" s="11">
        <f t="shared" si="169"/>
        <v>40730.564699074072</v>
      </c>
      <c r="W1191" s="15">
        <f t="shared" si="170"/>
        <v>62</v>
      </c>
    </row>
    <row r="1192" spans="1:23" ht="28.8" x14ac:dyDescent="0.3">
      <c r="A1192">
        <v>1360</v>
      </c>
      <c r="B1192" s="3" t="s">
        <v>1361</v>
      </c>
      <c r="C1192" s="3" t="s">
        <v>5470</v>
      </c>
      <c r="D1192">
        <v>1500</v>
      </c>
      <c r="E1192">
        <v>2598</v>
      </c>
      <c r="F1192" t="s">
        <v>8219</v>
      </c>
      <c r="G1192" t="s">
        <v>8224</v>
      </c>
      <c r="H1192" t="s">
        <v>8246</v>
      </c>
      <c r="I1192">
        <v>1343943420</v>
      </c>
      <c r="J1192">
        <v>1341524220</v>
      </c>
      <c r="K1192" t="b">
        <v>0</v>
      </c>
      <c r="L1192">
        <v>81</v>
      </c>
      <c r="M1192" t="b">
        <v>1</v>
      </c>
      <c r="N1192" t="s">
        <v>8274</v>
      </c>
      <c r="O1192" s="5">
        <f t="shared" si="162"/>
        <v>0.57736720554272514</v>
      </c>
      <c r="P1192" s="7">
        <f t="shared" si="163"/>
        <v>32.074074074074076</v>
      </c>
      <c r="Q1192" t="str">
        <f t="shared" si="164"/>
        <v>publishing</v>
      </c>
      <c r="R1192" t="str">
        <f t="shared" si="165"/>
        <v>nonfiction</v>
      </c>
      <c r="S1192" s="10">
        <f t="shared" si="166"/>
        <v>41123.650694444441</v>
      </c>
      <c r="T1192" s="10">
        <f t="shared" si="167"/>
        <v>41095.650694444441</v>
      </c>
      <c r="U1192">
        <f t="shared" si="168"/>
        <v>2012</v>
      </c>
      <c r="V1192" s="11">
        <f t="shared" si="169"/>
        <v>41123.650694444441</v>
      </c>
      <c r="W1192" s="15">
        <f t="shared" si="170"/>
        <v>28</v>
      </c>
    </row>
    <row r="1193" spans="1:23" ht="43.2" x14ac:dyDescent="0.3">
      <c r="A1193">
        <v>1361</v>
      </c>
      <c r="B1193" s="3" t="s">
        <v>1362</v>
      </c>
      <c r="C1193" s="3" t="s">
        <v>5471</v>
      </c>
      <c r="D1193">
        <v>6000</v>
      </c>
      <c r="E1193">
        <v>7559</v>
      </c>
      <c r="F1193" t="s">
        <v>8219</v>
      </c>
      <c r="G1193" t="s">
        <v>8225</v>
      </c>
      <c r="H1193" t="s">
        <v>8247</v>
      </c>
      <c r="I1193">
        <v>1403370772</v>
      </c>
      <c r="J1193">
        <v>1400778772</v>
      </c>
      <c r="K1193" t="b">
        <v>0</v>
      </c>
      <c r="L1193">
        <v>264</v>
      </c>
      <c r="M1193" t="b">
        <v>1</v>
      </c>
      <c r="N1193" t="s">
        <v>8274</v>
      </c>
      <c r="O1193" s="5">
        <f t="shared" si="162"/>
        <v>0.79375578780261935</v>
      </c>
      <c r="P1193" s="7">
        <f t="shared" si="163"/>
        <v>28.632575757575758</v>
      </c>
      <c r="Q1193" t="str">
        <f t="shared" si="164"/>
        <v>publishing</v>
      </c>
      <c r="R1193" t="str">
        <f t="shared" si="165"/>
        <v>nonfiction</v>
      </c>
      <c r="S1193" s="10">
        <f t="shared" si="166"/>
        <v>41811.467268518521</v>
      </c>
      <c r="T1193" s="10">
        <f t="shared" si="167"/>
        <v>41781.467268518521</v>
      </c>
      <c r="U1193">
        <f t="shared" si="168"/>
        <v>2014</v>
      </c>
      <c r="V1193" s="11">
        <f t="shared" si="169"/>
        <v>41811.467268518521</v>
      </c>
      <c r="W1193" s="15">
        <f t="shared" si="170"/>
        <v>30</v>
      </c>
    </row>
    <row r="1194" spans="1:23" ht="43.2" x14ac:dyDescent="0.3">
      <c r="A1194">
        <v>1362</v>
      </c>
      <c r="B1194" s="3" t="s">
        <v>1363</v>
      </c>
      <c r="C1194" s="3" t="s">
        <v>5472</v>
      </c>
      <c r="D1194">
        <v>1000</v>
      </c>
      <c r="E1194">
        <v>1091</v>
      </c>
      <c r="F1194" t="s">
        <v>8219</v>
      </c>
      <c r="G1194" t="s">
        <v>8224</v>
      </c>
      <c r="H1194" t="s">
        <v>8246</v>
      </c>
      <c r="I1194">
        <v>1378592731</v>
      </c>
      <c r="J1194">
        <v>1373408731</v>
      </c>
      <c r="K1194" t="b">
        <v>0</v>
      </c>
      <c r="L1194">
        <v>25</v>
      </c>
      <c r="M1194" t="b">
        <v>1</v>
      </c>
      <c r="N1194" t="s">
        <v>8274</v>
      </c>
      <c r="O1194" s="5">
        <f t="shared" si="162"/>
        <v>0.91659028414298804</v>
      </c>
      <c r="P1194" s="7">
        <f t="shared" si="163"/>
        <v>43.64</v>
      </c>
      <c r="Q1194" t="str">
        <f t="shared" si="164"/>
        <v>publishing</v>
      </c>
      <c r="R1194" t="str">
        <f t="shared" si="165"/>
        <v>nonfiction</v>
      </c>
      <c r="S1194" s="10">
        <f t="shared" si="166"/>
        <v>41524.684386574074</v>
      </c>
      <c r="T1194" s="10">
        <f t="shared" si="167"/>
        <v>41464.684386574074</v>
      </c>
      <c r="U1194">
        <f t="shared" si="168"/>
        <v>2013</v>
      </c>
      <c r="V1194" s="11">
        <f t="shared" si="169"/>
        <v>41524.684386574074</v>
      </c>
      <c r="W1194" s="15">
        <f t="shared" si="170"/>
        <v>60</v>
      </c>
    </row>
    <row r="1195" spans="1:23" ht="43.2" x14ac:dyDescent="0.3">
      <c r="A1195">
        <v>1363</v>
      </c>
      <c r="B1195" s="3" t="s">
        <v>1364</v>
      </c>
      <c r="C1195" s="3" t="s">
        <v>5473</v>
      </c>
      <c r="D1195">
        <v>200</v>
      </c>
      <c r="E1195">
        <v>200</v>
      </c>
      <c r="F1195" t="s">
        <v>8219</v>
      </c>
      <c r="G1195" t="s">
        <v>8224</v>
      </c>
      <c r="H1195" t="s">
        <v>8246</v>
      </c>
      <c r="I1195">
        <v>1455523140</v>
      </c>
      <c r="J1195">
        <v>1453925727</v>
      </c>
      <c r="K1195" t="b">
        <v>0</v>
      </c>
      <c r="L1195">
        <v>5</v>
      </c>
      <c r="M1195" t="b">
        <v>1</v>
      </c>
      <c r="N1195" t="s">
        <v>8274</v>
      </c>
      <c r="O1195" s="5">
        <f t="shared" si="162"/>
        <v>1</v>
      </c>
      <c r="P1195" s="7">
        <f t="shared" si="163"/>
        <v>40</v>
      </c>
      <c r="Q1195" t="str">
        <f t="shared" si="164"/>
        <v>publishing</v>
      </c>
      <c r="R1195" t="str">
        <f t="shared" si="165"/>
        <v>nonfiction</v>
      </c>
      <c r="S1195" s="10">
        <f t="shared" si="166"/>
        <v>42415.082638888889</v>
      </c>
      <c r="T1195" s="10">
        <f t="shared" si="167"/>
        <v>42396.5940625</v>
      </c>
      <c r="U1195">
        <f t="shared" si="168"/>
        <v>2016</v>
      </c>
      <c r="V1195" s="11">
        <f t="shared" si="169"/>
        <v>42415.082638888889</v>
      </c>
      <c r="W1195" s="15">
        <f t="shared" si="170"/>
        <v>18.48857638888876</v>
      </c>
    </row>
    <row r="1196" spans="1:23" ht="57.6" x14ac:dyDescent="0.3">
      <c r="A1196">
        <v>1364</v>
      </c>
      <c r="B1196" s="3" t="s">
        <v>1365</v>
      </c>
      <c r="C1196" s="3" t="s">
        <v>5474</v>
      </c>
      <c r="D1196">
        <v>42000</v>
      </c>
      <c r="E1196">
        <v>49830</v>
      </c>
      <c r="F1196" t="s">
        <v>8219</v>
      </c>
      <c r="G1196" t="s">
        <v>8232</v>
      </c>
      <c r="H1196" t="s">
        <v>8253</v>
      </c>
      <c r="I1196">
        <v>1420648906</v>
      </c>
      <c r="J1196">
        <v>1415464906</v>
      </c>
      <c r="K1196" t="b">
        <v>0</v>
      </c>
      <c r="L1196">
        <v>144</v>
      </c>
      <c r="M1196" t="b">
        <v>1</v>
      </c>
      <c r="N1196" t="s">
        <v>8276</v>
      </c>
      <c r="O1196" s="5">
        <f t="shared" si="162"/>
        <v>0.84286574352799515</v>
      </c>
      <c r="P1196" s="7">
        <f t="shared" si="163"/>
        <v>346.04166666666669</v>
      </c>
      <c r="Q1196" t="str">
        <f t="shared" si="164"/>
        <v>music</v>
      </c>
      <c r="R1196" t="str">
        <f t="shared" si="165"/>
        <v>rock</v>
      </c>
      <c r="S1196" s="10">
        <f t="shared" si="166"/>
        <v>42011.4456712963</v>
      </c>
      <c r="T1196" s="10">
        <f t="shared" si="167"/>
        <v>41951.445671296293</v>
      </c>
      <c r="U1196">
        <f t="shared" si="168"/>
        <v>2015</v>
      </c>
      <c r="V1196" s="11">
        <f t="shared" si="169"/>
        <v>42011.4456712963</v>
      </c>
      <c r="W1196" s="15">
        <f t="shared" si="170"/>
        <v>60.000000000007276</v>
      </c>
    </row>
    <row r="1197" spans="1:23" ht="43.2" x14ac:dyDescent="0.3">
      <c r="A1197">
        <v>1365</v>
      </c>
      <c r="B1197" s="3" t="s">
        <v>1366</v>
      </c>
      <c r="C1197" s="3" t="s">
        <v>5475</v>
      </c>
      <c r="D1197">
        <v>7500</v>
      </c>
      <c r="E1197">
        <v>7520</v>
      </c>
      <c r="F1197" t="s">
        <v>8219</v>
      </c>
      <c r="G1197" t="s">
        <v>8224</v>
      </c>
      <c r="H1197" t="s">
        <v>8246</v>
      </c>
      <c r="I1197">
        <v>1426523752</v>
      </c>
      <c r="J1197">
        <v>1423935352</v>
      </c>
      <c r="K1197" t="b">
        <v>0</v>
      </c>
      <c r="L1197">
        <v>92</v>
      </c>
      <c r="M1197" t="b">
        <v>1</v>
      </c>
      <c r="N1197" t="s">
        <v>8276</v>
      </c>
      <c r="O1197" s="5">
        <f t="shared" si="162"/>
        <v>0.99734042553191493</v>
      </c>
      <c r="P1197" s="7">
        <f t="shared" si="163"/>
        <v>81.739130434782609</v>
      </c>
      <c r="Q1197" t="str">
        <f t="shared" si="164"/>
        <v>music</v>
      </c>
      <c r="R1197" t="str">
        <f t="shared" si="165"/>
        <v>rock</v>
      </c>
      <c r="S1197" s="10">
        <f t="shared" si="166"/>
        <v>42079.441574074073</v>
      </c>
      <c r="T1197" s="10">
        <f t="shared" si="167"/>
        <v>42049.483240740738</v>
      </c>
      <c r="U1197">
        <f t="shared" si="168"/>
        <v>2015</v>
      </c>
      <c r="V1197" s="11">
        <f t="shared" si="169"/>
        <v>42079.441574074073</v>
      </c>
      <c r="W1197" s="15">
        <f t="shared" si="170"/>
        <v>29.958333333335759</v>
      </c>
    </row>
    <row r="1198" spans="1:23" x14ac:dyDescent="0.3">
      <c r="A1198">
        <v>1366</v>
      </c>
      <c r="B1198" s="3" t="s">
        <v>1367</v>
      </c>
      <c r="C1198" s="3" t="s">
        <v>5476</v>
      </c>
      <c r="D1198">
        <v>7500</v>
      </c>
      <c r="E1198">
        <v>9486.69</v>
      </c>
      <c r="F1198" t="s">
        <v>8219</v>
      </c>
      <c r="G1198" t="s">
        <v>8224</v>
      </c>
      <c r="H1198" t="s">
        <v>8246</v>
      </c>
      <c r="I1198">
        <v>1417049663</v>
      </c>
      <c r="J1198">
        <v>1413158063</v>
      </c>
      <c r="K1198" t="b">
        <v>0</v>
      </c>
      <c r="L1198">
        <v>147</v>
      </c>
      <c r="M1198" t="b">
        <v>1</v>
      </c>
      <c r="N1198" t="s">
        <v>8276</v>
      </c>
      <c r="O1198" s="5">
        <f t="shared" si="162"/>
        <v>0.79058133026376953</v>
      </c>
      <c r="P1198" s="7">
        <f t="shared" si="163"/>
        <v>64.535306122448986</v>
      </c>
      <c r="Q1198" t="str">
        <f t="shared" si="164"/>
        <v>music</v>
      </c>
      <c r="R1198" t="str">
        <f t="shared" si="165"/>
        <v>rock</v>
      </c>
      <c r="S1198" s="10">
        <f t="shared" si="166"/>
        <v>41969.787766203706</v>
      </c>
      <c r="T1198" s="10">
        <f t="shared" si="167"/>
        <v>41924.746099537035</v>
      </c>
      <c r="U1198">
        <f t="shared" si="168"/>
        <v>2014</v>
      </c>
      <c r="V1198" s="11">
        <f t="shared" si="169"/>
        <v>41969.787766203706</v>
      </c>
      <c r="W1198" s="15">
        <f t="shared" si="170"/>
        <v>45.041666666671517</v>
      </c>
    </row>
    <row r="1199" spans="1:23" ht="43.2" x14ac:dyDescent="0.3">
      <c r="A1199">
        <v>1367</v>
      </c>
      <c r="B1199" s="3" t="s">
        <v>1368</v>
      </c>
      <c r="C1199" s="3" t="s">
        <v>5477</v>
      </c>
      <c r="D1199">
        <v>5000</v>
      </c>
      <c r="E1199">
        <v>5713</v>
      </c>
      <c r="F1199" t="s">
        <v>8219</v>
      </c>
      <c r="G1199" t="s">
        <v>8224</v>
      </c>
      <c r="H1199" t="s">
        <v>8246</v>
      </c>
      <c r="I1199">
        <v>1447463050</v>
      </c>
      <c r="J1199">
        <v>1444867450</v>
      </c>
      <c r="K1199" t="b">
        <v>0</v>
      </c>
      <c r="L1199">
        <v>90</v>
      </c>
      <c r="M1199" t="b">
        <v>1</v>
      </c>
      <c r="N1199" t="s">
        <v>8276</v>
      </c>
      <c r="O1199" s="5">
        <f t="shared" si="162"/>
        <v>0.87519691930684407</v>
      </c>
      <c r="P1199" s="7">
        <f t="shared" si="163"/>
        <v>63.477777777777774</v>
      </c>
      <c r="Q1199" t="str">
        <f t="shared" si="164"/>
        <v>music</v>
      </c>
      <c r="R1199" t="str">
        <f t="shared" si="165"/>
        <v>rock</v>
      </c>
      <c r="S1199" s="10">
        <f t="shared" si="166"/>
        <v>42321.794560185182</v>
      </c>
      <c r="T1199" s="10">
        <f t="shared" si="167"/>
        <v>42291.752893518518</v>
      </c>
      <c r="U1199">
        <f t="shared" si="168"/>
        <v>2015</v>
      </c>
      <c r="V1199" s="11">
        <f t="shared" si="169"/>
        <v>42321.794560185182</v>
      </c>
      <c r="W1199" s="15">
        <f t="shared" si="170"/>
        <v>30.041666666664241</v>
      </c>
    </row>
    <row r="1200" spans="1:23" ht="43.2" x14ac:dyDescent="0.3">
      <c r="A1200">
        <v>1368</v>
      </c>
      <c r="B1200" s="3" t="s">
        <v>1369</v>
      </c>
      <c r="C1200" s="3" t="s">
        <v>5478</v>
      </c>
      <c r="D1200">
        <v>5000</v>
      </c>
      <c r="E1200">
        <v>5535</v>
      </c>
      <c r="F1200" t="s">
        <v>8219</v>
      </c>
      <c r="G1200" t="s">
        <v>8224</v>
      </c>
      <c r="H1200" t="s">
        <v>8246</v>
      </c>
      <c r="I1200">
        <v>1434342894</v>
      </c>
      <c r="J1200">
        <v>1432269294</v>
      </c>
      <c r="K1200" t="b">
        <v>0</v>
      </c>
      <c r="L1200">
        <v>87</v>
      </c>
      <c r="M1200" t="b">
        <v>1</v>
      </c>
      <c r="N1200" t="s">
        <v>8276</v>
      </c>
      <c r="O1200" s="5">
        <f t="shared" si="162"/>
        <v>0.90334236675700086</v>
      </c>
      <c r="P1200" s="7">
        <f t="shared" si="163"/>
        <v>63.620689655172413</v>
      </c>
      <c r="Q1200" t="str">
        <f t="shared" si="164"/>
        <v>music</v>
      </c>
      <c r="R1200" t="str">
        <f t="shared" si="165"/>
        <v>rock</v>
      </c>
      <c r="S1200" s="10">
        <f t="shared" si="166"/>
        <v>42169.940902777773</v>
      </c>
      <c r="T1200" s="10">
        <f t="shared" si="167"/>
        <v>42145.940902777773</v>
      </c>
      <c r="U1200">
        <f t="shared" si="168"/>
        <v>2015</v>
      </c>
      <c r="V1200" s="11">
        <f t="shared" si="169"/>
        <v>42169.940902777773</v>
      </c>
      <c r="W1200" s="15">
        <f t="shared" si="170"/>
        <v>24</v>
      </c>
    </row>
    <row r="1201" spans="1:23" ht="43.2" x14ac:dyDescent="0.3">
      <c r="A1201">
        <v>1369</v>
      </c>
      <c r="B1201" s="3" t="s">
        <v>1370</v>
      </c>
      <c r="C1201" s="3" t="s">
        <v>5479</v>
      </c>
      <c r="D1201">
        <v>32360</v>
      </c>
      <c r="E1201">
        <v>34090.629999999997</v>
      </c>
      <c r="F1201" t="s">
        <v>8219</v>
      </c>
      <c r="G1201" t="s">
        <v>8224</v>
      </c>
      <c r="H1201" t="s">
        <v>8246</v>
      </c>
      <c r="I1201">
        <v>1397225746</v>
      </c>
      <c r="J1201">
        <v>1394633746</v>
      </c>
      <c r="K1201" t="b">
        <v>0</v>
      </c>
      <c r="L1201">
        <v>406</v>
      </c>
      <c r="M1201" t="b">
        <v>1</v>
      </c>
      <c r="N1201" t="s">
        <v>8276</v>
      </c>
      <c r="O1201" s="5">
        <f t="shared" si="162"/>
        <v>0.94923443773259697</v>
      </c>
      <c r="P1201" s="7">
        <f t="shared" si="163"/>
        <v>83.967068965517228</v>
      </c>
      <c r="Q1201" t="str">
        <f t="shared" si="164"/>
        <v>music</v>
      </c>
      <c r="R1201" t="str">
        <f t="shared" si="165"/>
        <v>rock</v>
      </c>
      <c r="S1201" s="10">
        <f t="shared" si="166"/>
        <v>41740.344282407408</v>
      </c>
      <c r="T1201" s="10">
        <f t="shared" si="167"/>
        <v>41710.344282407408</v>
      </c>
      <c r="U1201">
        <f t="shared" si="168"/>
        <v>2014</v>
      </c>
      <c r="V1201" s="11">
        <f t="shared" si="169"/>
        <v>41740.344282407408</v>
      </c>
      <c r="W1201" s="15">
        <f t="shared" si="170"/>
        <v>30</v>
      </c>
    </row>
    <row r="1202" spans="1:23" ht="28.8" x14ac:dyDescent="0.3">
      <c r="A1202">
        <v>1370</v>
      </c>
      <c r="B1202" s="3" t="s">
        <v>1371</v>
      </c>
      <c r="C1202" s="3" t="s">
        <v>5480</v>
      </c>
      <c r="D1202">
        <v>1500</v>
      </c>
      <c r="E1202">
        <v>1555</v>
      </c>
      <c r="F1202" t="s">
        <v>8219</v>
      </c>
      <c r="G1202" t="s">
        <v>8224</v>
      </c>
      <c r="H1202" t="s">
        <v>8246</v>
      </c>
      <c r="I1202">
        <v>1381881890</v>
      </c>
      <c r="J1202">
        <v>1380585890</v>
      </c>
      <c r="K1202" t="b">
        <v>0</v>
      </c>
      <c r="L1202">
        <v>20</v>
      </c>
      <c r="M1202" t="b">
        <v>1</v>
      </c>
      <c r="N1202" t="s">
        <v>8276</v>
      </c>
      <c r="O1202" s="5">
        <f t="shared" si="162"/>
        <v>0.96463022508038587</v>
      </c>
      <c r="P1202" s="7">
        <f t="shared" si="163"/>
        <v>77.75</v>
      </c>
      <c r="Q1202" t="str">
        <f t="shared" si="164"/>
        <v>music</v>
      </c>
      <c r="R1202" t="str">
        <f t="shared" si="165"/>
        <v>rock</v>
      </c>
      <c r="S1202" s="10">
        <f t="shared" si="166"/>
        <v>41562.75335648148</v>
      </c>
      <c r="T1202" s="10">
        <f t="shared" si="167"/>
        <v>41547.75335648148</v>
      </c>
      <c r="U1202">
        <f t="shared" si="168"/>
        <v>2013</v>
      </c>
      <c r="V1202" s="11">
        <f t="shared" si="169"/>
        <v>41562.75335648148</v>
      </c>
      <c r="W1202" s="15">
        <f t="shared" si="170"/>
        <v>15</v>
      </c>
    </row>
    <row r="1203" spans="1:23" ht="43.2" x14ac:dyDescent="0.3">
      <c r="A1203">
        <v>1371</v>
      </c>
      <c r="B1203" s="3" t="s">
        <v>1372</v>
      </c>
      <c r="C1203" s="3" t="s">
        <v>5481</v>
      </c>
      <c r="D1203">
        <v>6999</v>
      </c>
      <c r="E1203">
        <v>7495</v>
      </c>
      <c r="F1203" t="s">
        <v>8219</v>
      </c>
      <c r="G1203" t="s">
        <v>8224</v>
      </c>
      <c r="H1203" t="s">
        <v>8246</v>
      </c>
      <c r="I1203">
        <v>1431022342</v>
      </c>
      <c r="J1203">
        <v>1428430342</v>
      </c>
      <c r="K1203" t="b">
        <v>0</v>
      </c>
      <c r="L1203">
        <v>70</v>
      </c>
      <c r="M1203" t="b">
        <v>1</v>
      </c>
      <c r="N1203" t="s">
        <v>8276</v>
      </c>
      <c r="O1203" s="5">
        <f t="shared" si="162"/>
        <v>0.9338225483655771</v>
      </c>
      <c r="P1203" s="7">
        <f t="shared" si="163"/>
        <v>107.07142857142857</v>
      </c>
      <c r="Q1203" t="str">
        <f t="shared" si="164"/>
        <v>music</v>
      </c>
      <c r="R1203" t="str">
        <f t="shared" si="165"/>
        <v>rock</v>
      </c>
      <c r="S1203" s="10">
        <f t="shared" si="166"/>
        <v>42131.508587962962</v>
      </c>
      <c r="T1203" s="10">
        <f t="shared" si="167"/>
        <v>42101.508587962962</v>
      </c>
      <c r="U1203">
        <f t="shared" si="168"/>
        <v>2015</v>
      </c>
      <c r="V1203" s="11">
        <f t="shared" si="169"/>
        <v>42131.508587962962</v>
      </c>
      <c r="W1203" s="15">
        <f t="shared" si="170"/>
        <v>30</v>
      </c>
    </row>
    <row r="1204" spans="1:23" x14ac:dyDescent="0.3">
      <c r="A1204">
        <v>1372</v>
      </c>
      <c r="B1204" s="3" t="s">
        <v>1373</v>
      </c>
      <c r="C1204" s="3" t="s">
        <v>5482</v>
      </c>
      <c r="D1204">
        <v>500</v>
      </c>
      <c r="E1204">
        <v>620</v>
      </c>
      <c r="F1204" t="s">
        <v>8219</v>
      </c>
      <c r="G1204" t="s">
        <v>8224</v>
      </c>
      <c r="H1204" t="s">
        <v>8246</v>
      </c>
      <c r="I1204">
        <v>1342115132</v>
      </c>
      <c r="J1204">
        <v>1339523132</v>
      </c>
      <c r="K1204" t="b">
        <v>0</v>
      </c>
      <c r="L1204">
        <v>16</v>
      </c>
      <c r="M1204" t="b">
        <v>1</v>
      </c>
      <c r="N1204" t="s">
        <v>8276</v>
      </c>
      <c r="O1204" s="5">
        <f t="shared" si="162"/>
        <v>0.80645161290322576</v>
      </c>
      <c r="P1204" s="7">
        <f t="shared" si="163"/>
        <v>38.75</v>
      </c>
      <c r="Q1204" t="str">
        <f t="shared" si="164"/>
        <v>music</v>
      </c>
      <c r="R1204" t="str">
        <f t="shared" si="165"/>
        <v>rock</v>
      </c>
      <c r="S1204" s="10">
        <f t="shared" si="166"/>
        <v>41102.489953703705</v>
      </c>
      <c r="T1204" s="10">
        <f t="shared" si="167"/>
        <v>41072.489953703705</v>
      </c>
      <c r="U1204">
        <f t="shared" si="168"/>
        <v>2012</v>
      </c>
      <c r="V1204" s="11">
        <f t="shared" si="169"/>
        <v>41102.489953703705</v>
      </c>
      <c r="W1204" s="15">
        <f t="shared" si="170"/>
        <v>30</v>
      </c>
    </row>
    <row r="1205" spans="1:23" ht="28.8" x14ac:dyDescent="0.3">
      <c r="A1205">
        <v>1373</v>
      </c>
      <c r="B1205" s="3" t="s">
        <v>1374</v>
      </c>
      <c r="C1205" s="3" t="s">
        <v>5483</v>
      </c>
      <c r="D1205">
        <v>10000</v>
      </c>
      <c r="E1205">
        <v>10501</v>
      </c>
      <c r="F1205" t="s">
        <v>8219</v>
      </c>
      <c r="G1205" t="s">
        <v>8224</v>
      </c>
      <c r="H1205" t="s">
        <v>8246</v>
      </c>
      <c r="I1205">
        <v>1483138233</v>
      </c>
      <c r="J1205">
        <v>1480546233</v>
      </c>
      <c r="K1205" t="b">
        <v>0</v>
      </c>
      <c r="L1205">
        <v>52</v>
      </c>
      <c r="M1205" t="b">
        <v>1</v>
      </c>
      <c r="N1205" t="s">
        <v>8276</v>
      </c>
      <c r="O1205" s="5">
        <f t="shared" si="162"/>
        <v>0.95229025807065992</v>
      </c>
      <c r="P1205" s="7">
        <f t="shared" si="163"/>
        <v>201.94230769230768</v>
      </c>
      <c r="Q1205" t="str">
        <f t="shared" si="164"/>
        <v>music</v>
      </c>
      <c r="R1205" t="str">
        <f t="shared" si="165"/>
        <v>rock</v>
      </c>
      <c r="S1205" s="10">
        <f t="shared" si="166"/>
        <v>42734.70177083333</v>
      </c>
      <c r="T1205" s="10">
        <f t="shared" si="167"/>
        <v>42704.70177083333</v>
      </c>
      <c r="U1205">
        <f t="shared" si="168"/>
        <v>2016</v>
      </c>
      <c r="V1205" s="11">
        <f t="shared" si="169"/>
        <v>42734.70177083333</v>
      </c>
      <c r="W1205" s="15">
        <f t="shared" si="170"/>
        <v>30</v>
      </c>
    </row>
    <row r="1206" spans="1:23" ht="43.2" x14ac:dyDescent="0.3">
      <c r="A1206">
        <v>1374</v>
      </c>
      <c r="B1206" s="3" t="s">
        <v>1375</v>
      </c>
      <c r="C1206" s="3" t="s">
        <v>5484</v>
      </c>
      <c r="D1206">
        <v>1500</v>
      </c>
      <c r="E1206">
        <v>2842</v>
      </c>
      <c r="F1206" t="s">
        <v>8219</v>
      </c>
      <c r="G1206" t="s">
        <v>8224</v>
      </c>
      <c r="H1206" t="s">
        <v>8246</v>
      </c>
      <c r="I1206">
        <v>1458874388</v>
      </c>
      <c r="J1206">
        <v>1456285988</v>
      </c>
      <c r="K1206" t="b">
        <v>0</v>
      </c>
      <c r="L1206">
        <v>66</v>
      </c>
      <c r="M1206" t="b">
        <v>1</v>
      </c>
      <c r="N1206" t="s">
        <v>8276</v>
      </c>
      <c r="O1206" s="5">
        <f t="shared" si="162"/>
        <v>0.52779732582688244</v>
      </c>
      <c r="P1206" s="7">
        <f t="shared" si="163"/>
        <v>43.060606060606062</v>
      </c>
      <c r="Q1206" t="str">
        <f t="shared" si="164"/>
        <v>music</v>
      </c>
      <c r="R1206" t="str">
        <f t="shared" si="165"/>
        <v>rock</v>
      </c>
      <c r="S1206" s="10">
        <f t="shared" si="166"/>
        <v>42453.87023148148</v>
      </c>
      <c r="T1206" s="10">
        <f t="shared" si="167"/>
        <v>42423.911898148144</v>
      </c>
      <c r="U1206">
        <f t="shared" si="168"/>
        <v>2016</v>
      </c>
      <c r="V1206" s="11">
        <f t="shared" si="169"/>
        <v>42453.87023148148</v>
      </c>
      <c r="W1206" s="15">
        <f t="shared" si="170"/>
        <v>29.958333333335759</v>
      </c>
    </row>
    <row r="1207" spans="1:23" ht="57.6" x14ac:dyDescent="0.3">
      <c r="A1207">
        <v>1375</v>
      </c>
      <c r="B1207" s="3" t="s">
        <v>1376</v>
      </c>
      <c r="C1207" s="3" t="s">
        <v>5485</v>
      </c>
      <c r="D1207">
        <v>4000</v>
      </c>
      <c r="E1207">
        <v>6853</v>
      </c>
      <c r="F1207" t="s">
        <v>8219</v>
      </c>
      <c r="G1207" t="s">
        <v>8230</v>
      </c>
      <c r="H1207" t="s">
        <v>8249</v>
      </c>
      <c r="I1207">
        <v>1484444119</v>
      </c>
      <c r="J1207">
        <v>1481852119</v>
      </c>
      <c r="K1207" t="b">
        <v>0</v>
      </c>
      <c r="L1207">
        <v>109</v>
      </c>
      <c r="M1207" t="b">
        <v>1</v>
      </c>
      <c r="N1207" t="s">
        <v>8276</v>
      </c>
      <c r="O1207" s="5">
        <f t="shared" si="162"/>
        <v>0.58368597694440394</v>
      </c>
      <c r="P1207" s="7">
        <f t="shared" si="163"/>
        <v>62.871559633027523</v>
      </c>
      <c r="Q1207" t="str">
        <f t="shared" si="164"/>
        <v>music</v>
      </c>
      <c r="R1207" t="str">
        <f t="shared" si="165"/>
        <v>rock</v>
      </c>
      <c r="S1207" s="10">
        <f t="shared" si="166"/>
        <v>42749.816192129627</v>
      </c>
      <c r="T1207" s="10">
        <f t="shared" si="167"/>
        <v>42719.816192129627</v>
      </c>
      <c r="U1207">
        <f t="shared" si="168"/>
        <v>2017</v>
      </c>
      <c r="V1207" s="11">
        <f t="shared" si="169"/>
        <v>42749.816192129627</v>
      </c>
      <c r="W1207" s="15">
        <f t="shared" si="170"/>
        <v>30</v>
      </c>
    </row>
    <row r="1208" spans="1:23" ht="28.8" x14ac:dyDescent="0.3">
      <c r="A1208">
        <v>1376</v>
      </c>
      <c r="B1208" s="3" t="s">
        <v>1377</v>
      </c>
      <c r="C1208" s="3" t="s">
        <v>5486</v>
      </c>
      <c r="D1208">
        <v>3700</v>
      </c>
      <c r="E1208">
        <v>9342</v>
      </c>
      <c r="F1208" t="s">
        <v>8219</v>
      </c>
      <c r="G1208" t="s">
        <v>8225</v>
      </c>
      <c r="H1208" t="s">
        <v>8247</v>
      </c>
      <c r="I1208">
        <v>1480784606</v>
      </c>
      <c r="J1208">
        <v>1478189006</v>
      </c>
      <c r="K1208" t="b">
        <v>0</v>
      </c>
      <c r="L1208">
        <v>168</v>
      </c>
      <c r="M1208" t="b">
        <v>1</v>
      </c>
      <c r="N1208" t="s">
        <v>8276</v>
      </c>
      <c r="O1208" s="5">
        <f t="shared" si="162"/>
        <v>0.39606080068507815</v>
      </c>
      <c r="P1208" s="7">
        <f t="shared" si="163"/>
        <v>55.607142857142854</v>
      </c>
      <c r="Q1208" t="str">
        <f t="shared" si="164"/>
        <v>music</v>
      </c>
      <c r="R1208" t="str">
        <f t="shared" si="165"/>
        <v>rock</v>
      </c>
      <c r="S1208" s="10">
        <f t="shared" si="166"/>
        <v>42707.460717592592</v>
      </c>
      <c r="T1208" s="10">
        <f t="shared" si="167"/>
        <v>42677.419050925921</v>
      </c>
      <c r="U1208">
        <f t="shared" si="168"/>
        <v>2016</v>
      </c>
      <c r="V1208" s="11">
        <f t="shared" si="169"/>
        <v>42707.460717592592</v>
      </c>
      <c r="W1208" s="15">
        <f t="shared" si="170"/>
        <v>30.041666666671517</v>
      </c>
    </row>
    <row r="1209" spans="1:23" ht="43.2" x14ac:dyDescent="0.3">
      <c r="A1209">
        <v>1377</v>
      </c>
      <c r="B1209" s="3" t="s">
        <v>1378</v>
      </c>
      <c r="C1209" s="3" t="s">
        <v>5487</v>
      </c>
      <c r="D1209">
        <v>1300</v>
      </c>
      <c r="E1209">
        <v>1510</v>
      </c>
      <c r="F1209" t="s">
        <v>8219</v>
      </c>
      <c r="G1209" t="s">
        <v>8224</v>
      </c>
      <c r="H1209" t="s">
        <v>8246</v>
      </c>
      <c r="I1209">
        <v>1486095060</v>
      </c>
      <c r="J1209">
        <v>1484198170</v>
      </c>
      <c r="K1209" t="b">
        <v>0</v>
      </c>
      <c r="L1209">
        <v>31</v>
      </c>
      <c r="M1209" t="b">
        <v>1</v>
      </c>
      <c r="N1209" t="s">
        <v>8276</v>
      </c>
      <c r="O1209" s="5">
        <f t="shared" si="162"/>
        <v>0.86092715231788075</v>
      </c>
      <c r="P1209" s="7">
        <f t="shared" si="163"/>
        <v>48.70967741935484</v>
      </c>
      <c r="Q1209" t="str">
        <f t="shared" si="164"/>
        <v>music</v>
      </c>
      <c r="R1209" t="str">
        <f t="shared" si="165"/>
        <v>rock</v>
      </c>
      <c r="S1209" s="10">
        <f t="shared" si="166"/>
        <v>42768.924305555556</v>
      </c>
      <c r="T1209" s="10">
        <f t="shared" si="167"/>
        <v>42746.969560185185</v>
      </c>
      <c r="U1209">
        <f t="shared" si="168"/>
        <v>2017</v>
      </c>
      <c r="V1209" s="11">
        <f t="shared" si="169"/>
        <v>42768.924305555556</v>
      </c>
      <c r="W1209" s="15">
        <f t="shared" si="170"/>
        <v>21.954745370370802</v>
      </c>
    </row>
    <row r="1210" spans="1:23" x14ac:dyDescent="0.3">
      <c r="A1210">
        <v>1378</v>
      </c>
      <c r="B1210" s="3" t="s">
        <v>1379</v>
      </c>
      <c r="C1210" s="3" t="s">
        <v>5488</v>
      </c>
      <c r="D1210">
        <v>2000</v>
      </c>
      <c r="E1210">
        <v>4067</v>
      </c>
      <c r="F1210" t="s">
        <v>8219</v>
      </c>
      <c r="G1210" t="s">
        <v>8225</v>
      </c>
      <c r="H1210" t="s">
        <v>8247</v>
      </c>
      <c r="I1210">
        <v>1470075210</v>
      </c>
      <c r="J1210">
        <v>1468779210</v>
      </c>
      <c r="K1210" t="b">
        <v>0</v>
      </c>
      <c r="L1210">
        <v>133</v>
      </c>
      <c r="M1210" t="b">
        <v>1</v>
      </c>
      <c r="N1210" t="s">
        <v>8276</v>
      </c>
      <c r="O1210" s="5">
        <f t="shared" si="162"/>
        <v>0.49176297024834031</v>
      </c>
      <c r="P1210" s="7">
        <f t="shared" si="163"/>
        <v>30.578947368421051</v>
      </c>
      <c r="Q1210" t="str">
        <f t="shared" si="164"/>
        <v>music</v>
      </c>
      <c r="R1210" t="str">
        <f t="shared" si="165"/>
        <v>rock</v>
      </c>
      <c r="S1210" s="10">
        <f t="shared" si="166"/>
        <v>42583.509374999994</v>
      </c>
      <c r="T1210" s="10">
        <f t="shared" si="167"/>
        <v>42568.509374999994</v>
      </c>
      <c r="U1210">
        <f t="shared" si="168"/>
        <v>2016</v>
      </c>
      <c r="V1210" s="11">
        <f t="shared" si="169"/>
        <v>42583.509374999994</v>
      </c>
      <c r="W1210" s="15">
        <f t="shared" si="170"/>
        <v>15</v>
      </c>
    </row>
    <row r="1211" spans="1:23" ht="28.8" x14ac:dyDescent="0.3">
      <c r="A1211">
        <v>1379</v>
      </c>
      <c r="B1211" s="3" t="s">
        <v>1380</v>
      </c>
      <c r="C1211" s="3" t="s">
        <v>5489</v>
      </c>
      <c r="D1211">
        <v>10000</v>
      </c>
      <c r="E1211">
        <v>11160</v>
      </c>
      <c r="F1211" t="s">
        <v>8219</v>
      </c>
      <c r="G1211" t="s">
        <v>8224</v>
      </c>
      <c r="H1211" t="s">
        <v>8246</v>
      </c>
      <c r="I1211">
        <v>1433504876</v>
      </c>
      <c r="J1211">
        <v>1430912876</v>
      </c>
      <c r="K1211" t="b">
        <v>0</v>
      </c>
      <c r="L1211">
        <v>151</v>
      </c>
      <c r="M1211" t="b">
        <v>1</v>
      </c>
      <c r="N1211" t="s">
        <v>8276</v>
      </c>
      <c r="O1211" s="5">
        <f t="shared" si="162"/>
        <v>0.89605734767025091</v>
      </c>
      <c r="P1211" s="7">
        <f t="shared" si="163"/>
        <v>73.907284768211923</v>
      </c>
      <c r="Q1211" t="str">
        <f t="shared" si="164"/>
        <v>music</v>
      </c>
      <c r="R1211" t="str">
        <f t="shared" si="165"/>
        <v>rock</v>
      </c>
      <c r="S1211" s="10">
        <f t="shared" si="166"/>
        <v>42160.241620370376</v>
      </c>
      <c r="T1211" s="10">
        <f t="shared" si="167"/>
        <v>42130.241620370376</v>
      </c>
      <c r="U1211">
        <f t="shared" si="168"/>
        <v>2015</v>
      </c>
      <c r="V1211" s="11">
        <f t="shared" si="169"/>
        <v>42160.241620370376</v>
      </c>
      <c r="W1211" s="15">
        <f t="shared" si="170"/>
        <v>30</v>
      </c>
    </row>
    <row r="1212" spans="1:23" ht="43.2" x14ac:dyDescent="0.3">
      <c r="A1212">
        <v>1380</v>
      </c>
      <c r="B1212" s="3" t="s">
        <v>1381</v>
      </c>
      <c r="C1212" s="3" t="s">
        <v>5490</v>
      </c>
      <c r="D1212">
        <v>25</v>
      </c>
      <c r="E1212">
        <v>106</v>
      </c>
      <c r="F1212" t="s">
        <v>8219</v>
      </c>
      <c r="G1212" t="s">
        <v>8224</v>
      </c>
      <c r="H1212" t="s">
        <v>8246</v>
      </c>
      <c r="I1212">
        <v>1433815200</v>
      </c>
      <c r="J1212">
        <v>1431886706</v>
      </c>
      <c r="K1212" t="b">
        <v>0</v>
      </c>
      <c r="L1212">
        <v>5</v>
      </c>
      <c r="M1212" t="b">
        <v>1</v>
      </c>
      <c r="N1212" t="s">
        <v>8276</v>
      </c>
      <c r="O1212" s="5">
        <f t="shared" si="162"/>
        <v>0.23584905660377359</v>
      </c>
      <c r="P1212" s="7">
        <f t="shared" si="163"/>
        <v>21.2</v>
      </c>
      <c r="Q1212" t="str">
        <f t="shared" si="164"/>
        <v>music</v>
      </c>
      <c r="R1212" t="str">
        <f t="shared" si="165"/>
        <v>rock</v>
      </c>
      <c r="S1212" s="10">
        <f t="shared" si="166"/>
        <v>42163.833333333328</v>
      </c>
      <c r="T1212" s="10">
        <f t="shared" si="167"/>
        <v>42141.512800925921</v>
      </c>
      <c r="U1212">
        <f t="shared" si="168"/>
        <v>2015</v>
      </c>
      <c r="V1212" s="11">
        <f t="shared" si="169"/>
        <v>42163.833333333328</v>
      </c>
      <c r="W1212" s="15">
        <f t="shared" si="170"/>
        <v>22.320532407407882</v>
      </c>
    </row>
    <row r="1213" spans="1:23" ht="57.6" x14ac:dyDescent="0.3">
      <c r="A1213">
        <v>1381</v>
      </c>
      <c r="B1213" s="3" t="s">
        <v>1382</v>
      </c>
      <c r="C1213" s="3" t="s">
        <v>5491</v>
      </c>
      <c r="D1213">
        <v>5000</v>
      </c>
      <c r="E1213">
        <v>5355</v>
      </c>
      <c r="F1213" t="s">
        <v>8219</v>
      </c>
      <c r="G1213" t="s">
        <v>8224</v>
      </c>
      <c r="H1213" t="s">
        <v>8246</v>
      </c>
      <c r="I1213">
        <v>1482988125</v>
      </c>
      <c r="J1213">
        <v>1480396125</v>
      </c>
      <c r="K1213" t="b">
        <v>0</v>
      </c>
      <c r="L1213">
        <v>73</v>
      </c>
      <c r="M1213" t="b">
        <v>1</v>
      </c>
      <c r="N1213" t="s">
        <v>8276</v>
      </c>
      <c r="O1213" s="5">
        <f t="shared" si="162"/>
        <v>0.93370681605975725</v>
      </c>
      <c r="P1213" s="7">
        <f t="shared" si="163"/>
        <v>73.356164383561648</v>
      </c>
      <c r="Q1213" t="str">
        <f t="shared" si="164"/>
        <v>music</v>
      </c>
      <c r="R1213" t="str">
        <f t="shared" si="165"/>
        <v>rock</v>
      </c>
      <c r="S1213" s="10">
        <f t="shared" si="166"/>
        <v>42732.964409722219</v>
      </c>
      <c r="T1213" s="10">
        <f t="shared" si="167"/>
        <v>42702.964409722219</v>
      </c>
      <c r="U1213">
        <f t="shared" si="168"/>
        <v>2016</v>
      </c>
      <c r="V1213" s="11">
        <f t="shared" si="169"/>
        <v>42732.964409722219</v>
      </c>
      <c r="W1213" s="15">
        <f t="shared" si="170"/>
        <v>30</v>
      </c>
    </row>
    <row r="1214" spans="1:23" ht="43.2" x14ac:dyDescent="0.3">
      <c r="A1214">
        <v>1382</v>
      </c>
      <c r="B1214" s="3" t="s">
        <v>1383</v>
      </c>
      <c r="C1214" s="3" t="s">
        <v>5492</v>
      </c>
      <c r="D1214">
        <v>8000</v>
      </c>
      <c r="E1214">
        <v>8349</v>
      </c>
      <c r="F1214" t="s">
        <v>8219</v>
      </c>
      <c r="G1214" t="s">
        <v>8224</v>
      </c>
      <c r="H1214" t="s">
        <v>8246</v>
      </c>
      <c r="I1214">
        <v>1367867536</v>
      </c>
      <c r="J1214">
        <v>1365275536</v>
      </c>
      <c r="K1214" t="b">
        <v>0</v>
      </c>
      <c r="L1214">
        <v>148</v>
      </c>
      <c r="M1214" t="b">
        <v>1</v>
      </c>
      <c r="N1214" t="s">
        <v>8276</v>
      </c>
      <c r="O1214" s="5">
        <f t="shared" si="162"/>
        <v>0.95819858665708468</v>
      </c>
      <c r="P1214" s="7">
        <f t="shared" si="163"/>
        <v>56.412162162162161</v>
      </c>
      <c r="Q1214" t="str">
        <f t="shared" si="164"/>
        <v>music</v>
      </c>
      <c r="R1214" t="str">
        <f t="shared" si="165"/>
        <v>rock</v>
      </c>
      <c r="S1214" s="10">
        <f t="shared" si="166"/>
        <v>41400.550185185188</v>
      </c>
      <c r="T1214" s="10">
        <f t="shared" si="167"/>
        <v>41370.550185185188</v>
      </c>
      <c r="U1214">
        <f t="shared" si="168"/>
        <v>2013</v>
      </c>
      <c r="V1214" s="11">
        <f t="shared" si="169"/>
        <v>41400.550185185188</v>
      </c>
      <c r="W1214" s="15">
        <f t="shared" si="170"/>
        <v>30</v>
      </c>
    </row>
    <row r="1215" spans="1:23" ht="43.2" x14ac:dyDescent="0.3">
      <c r="A1215">
        <v>1383</v>
      </c>
      <c r="B1215" s="3" t="s">
        <v>1384</v>
      </c>
      <c r="C1215" s="3" t="s">
        <v>5493</v>
      </c>
      <c r="D1215">
        <v>2200</v>
      </c>
      <c r="E1215">
        <v>4673</v>
      </c>
      <c r="F1215" t="s">
        <v>8219</v>
      </c>
      <c r="G1215" t="s">
        <v>8229</v>
      </c>
      <c r="H1215" t="s">
        <v>8251</v>
      </c>
      <c r="I1215">
        <v>1482457678</v>
      </c>
      <c r="J1215">
        <v>1480729678</v>
      </c>
      <c r="K1215" t="b">
        <v>0</v>
      </c>
      <c r="L1215">
        <v>93</v>
      </c>
      <c r="M1215" t="b">
        <v>1</v>
      </c>
      <c r="N1215" t="s">
        <v>8276</v>
      </c>
      <c r="O1215" s="5">
        <f t="shared" si="162"/>
        <v>0.47078964262786216</v>
      </c>
      <c r="P1215" s="7">
        <f t="shared" si="163"/>
        <v>50.247311827956992</v>
      </c>
      <c r="Q1215" t="str">
        <f t="shared" si="164"/>
        <v>music</v>
      </c>
      <c r="R1215" t="str">
        <f t="shared" si="165"/>
        <v>rock</v>
      </c>
      <c r="S1215" s="10">
        <f t="shared" si="166"/>
        <v>42726.824976851851</v>
      </c>
      <c r="T1215" s="10">
        <f t="shared" si="167"/>
        <v>42706.824976851851</v>
      </c>
      <c r="U1215">
        <f t="shared" si="168"/>
        <v>2016</v>
      </c>
      <c r="V1215" s="11">
        <f t="shared" si="169"/>
        <v>42726.824976851851</v>
      </c>
      <c r="W1215" s="15">
        <f t="shared" si="170"/>
        <v>20</v>
      </c>
    </row>
    <row r="1216" spans="1:23" ht="43.2" x14ac:dyDescent="0.3">
      <c r="A1216">
        <v>1384</v>
      </c>
      <c r="B1216" s="3" t="s">
        <v>1385</v>
      </c>
      <c r="C1216" s="3" t="s">
        <v>5494</v>
      </c>
      <c r="D1216">
        <v>3500</v>
      </c>
      <c r="E1216">
        <v>4343</v>
      </c>
      <c r="F1216" t="s">
        <v>8219</v>
      </c>
      <c r="G1216" t="s">
        <v>8224</v>
      </c>
      <c r="H1216" t="s">
        <v>8246</v>
      </c>
      <c r="I1216">
        <v>1436117922</v>
      </c>
      <c r="J1216">
        <v>1433525922</v>
      </c>
      <c r="K1216" t="b">
        <v>0</v>
      </c>
      <c r="L1216">
        <v>63</v>
      </c>
      <c r="M1216" t="b">
        <v>1</v>
      </c>
      <c r="N1216" t="s">
        <v>8276</v>
      </c>
      <c r="O1216" s="5">
        <f t="shared" si="162"/>
        <v>0.80589454294266638</v>
      </c>
      <c r="P1216" s="7">
        <f t="shared" si="163"/>
        <v>68.936507936507937</v>
      </c>
      <c r="Q1216" t="str">
        <f t="shared" si="164"/>
        <v>music</v>
      </c>
      <c r="R1216" t="str">
        <f t="shared" si="165"/>
        <v>rock</v>
      </c>
      <c r="S1216" s="10">
        <f t="shared" si="166"/>
        <v>42190.485208333332</v>
      </c>
      <c r="T1216" s="10">
        <f t="shared" si="167"/>
        <v>42160.485208333332</v>
      </c>
      <c r="U1216">
        <f t="shared" si="168"/>
        <v>2015</v>
      </c>
      <c r="V1216" s="11">
        <f t="shared" si="169"/>
        <v>42190.485208333332</v>
      </c>
      <c r="W1216" s="15">
        <f t="shared" si="170"/>
        <v>30</v>
      </c>
    </row>
    <row r="1217" spans="1:23" ht="43.2" x14ac:dyDescent="0.3">
      <c r="A1217">
        <v>1385</v>
      </c>
      <c r="B1217" s="3" t="s">
        <v>1386</v>
      </c>
      <c r="C1217" s="3" t="s">
        <v>5495</v>
      </c>
      <c r="D1217">
        <v>8000</v>
      </c>
      <c r="E1217">
        <v>8832.49</v>
      </c>
      <c r="F1217" t="s">
        <v>8219</v>
      </c>
      <c r="G1217" t="s">
        <v>8236</v>
      </c>
      <c r="H1217" t="s">
        <v>8249</v>
      </c>
      <c r="I1217">
        <v>1461931860</v>
      </c>
      <c r="J1217">
        <v>1457109121</v>
      </c>
      <c r="K1217" t="b">
        <v>0</v>
      </c>
      <c r="L1217">
        <v>134</v>
      </c>
      <c r="M1217" t="b">
        <v>1</v>
      </c>
      <c r="N1217" t="s">
        <v>8276</v>
      </c>
      <c r="O1217" s="5">
        <f t="shared" si="162"/>
        <v>0.90574685054837312</v>
      </c>
      <c r="P1217" s="7">
        <f t="shared" si="163"/>
        <v>65.914104477611943</v>
      </c>
      <c r="Q1217" t="str">
        <f t="shared" si="164"/>
        <v>music</v>
      </c>
      <c r="R1217" t="str">
        <f t="shared" si="165"/>
        <v>rock</v>
      </c>
      <c r="S1217" s="10">
        <f t="shared" si="166"/>
        <v>42489.257638888885</v>
      </c>
      <c r="T1217" s="10">
        <f t="shared" si="167"/>
        <v>42433.438900462963</v>
      </c>
      <c r="U1217">
        <f t="shared" si="168"/>
        <v>2016</v>
      </c>
      <c r="V1217" s="11">
        <f t="shared" si="169"/>
        <v>42489.257638888885</v>
      </c>
      <c r="W1217" s="15">
        <f t="shared" si="170"/>
        <v>55.818738425921765</v>
      </c>
    </row>
    <row r="1218" spans="1:23" ht="28.8" x14ac:dyDescent="0.3">
      <c r="A1218">
        <v>1386</v>
      </c>
      <c r="B1218" s="3" t="s">
        <v>1387</v>
      </c>
      <c r="C1218" s="3" t="s">
        <v>5496</v>
      </c>
      <c r="D1218">
        <v>400</v>
      </c>
      <c r="E1218">
        <v>875</v>
      </c>
      <c r="F1218" t="s">
        <v>8219</v>
      </c>
      <c r="G1218" t="s">
        <v>8224</v>
      </c>
      <c r="H1218" t="s">
        <v>8246</v>
      </c>
      <c r="I1218">
        <v>1438183889</v>
      </c>
      <c r="J1218">
        <v>1435591889</v>
      </c>
      <c r="K1218" t="b">
        <v>0</v>
      </c>
      <c r="L1218">
        <v>14</v>
      </c>
      <c r="M1218" t="b">
        <v>1</v>
      </c>
      <c r="N1218" t="s">
        <v>8276</v>
      </c>
      <c r="O1218" s="5">
        <f t="shared" ref="O1218:O1281" si="171">$D1218/$E1218</f>
        <v>0.45714285714285713</v>
      </c>
      <c r="P1218" s="7">
        <f t="shared" ref="P1218:P1281" si="172">$E1218/$L1218</f>
        <v>62.5</v>
      </c>
      <c r="Q1218" t="str">
        <f t="shared" ref="Q1218:Q1281" si="173">LEFT($N1218,SEARCH("/",$N1218,1)-1)</f>
        <v>music</v>
      </c>
      <c r="R1218" t="str">
        <f t="shared" ref="R1218:R1281" si="174">MID($N1218,FIND("/",$N1218)+1,256)</f>
        <v>rock</v>
      </c>
      <c r="S1218" s="10">
        <f t="shared" ref="S1218:S1281" si="175">((($I1218/60)/60)/24)+DATE(1970,1,1)+(-6/24)</f>
        <v>42214.396863425922</v>
      </c>
      <c r="T1218" s="10">
        <f t="shared" ref="T1218:T1281" si="176">((($J1218/60)/60)/24)+DATE(1970,1,1)+(-6/24)</f>
        <v>42184.396863425922</v>
      </c>
      <c r="U1218">
        <f t="shared" ref="U1218:U1281" si="177">YEAR(S1218)</f>
        <v>2015</v>
      </c>
      <c r="V1218" s="11">
        <f t="shared" ref="V1218:V1281" si="178">S1218</f>
        <v>42214.396863425922</v>
      </c>
      <c r="W1218" s="15">
        <f t="shared" si="170"/>
        <v>30</v>
      </c>
    </row>
    <row r="1219" spans="1:23" ht="43.2" x14ac:dyDescent="0.3">
      <c r="A1219">
        <v>1387</v>
      </c>
      <c r="B1219" s="3" t="s">
        <v>1388</v>
      </c>
      <c r="C1219" s="3" t="s">
        <v>5497</v>
      </c>
      <c r="D1219">
        <v>4000</v>
      </c>
      <c r="E1219">
        <v>5465</v>
      </c>
      <c r="F1219" t="s">
        <v>8219</v>
      </c>
      <c r="G1219" t="s">
        <v>8224</v>
      </c>
      <c r="H1219" t="s">
        <v>8246</v>
      </c>
      <c r="I1219">
        <v>1433305800</v>
      </c>
      <c r="J1219">
        <v>1430604395</v>
      </c>
      <c r="K1219" t="b">
        <v>0</v>
      </c>
      <c r="L1219">
        <v>78</v>
      </c>
      <c r="M1219" t="b">
        <v>1</v>
      </c>
      <c r="N1219" t="s">
        <v>8276</v>
      </c>
      <c r="O1219" s="5">
        <f t="shared" si="171"/>
        <v>0.73193046660567251</v>
      </c>
      <c r="P1219" s="7">
        <f t="shared" si="172"/>
        <v>70.064102564102569</v>
      </c>
      <c r="Q1219" t="str">
        <f t="shared" si="173"/>
        <v>music</v>
      </c>
      <c r="R1219" t="str">
        <f t="shared" si="174"/>
        <v>rock</v>
      </c>
      <c r="S1219" s="10">
        <f t="shared" si="175"/>
        <v>42157.9375</v>
      </c>
      <c r="T1219" s="10">
        <f t="shared" si="176"/>
        <v>42126.67123842593</v>
      </c>
      <c r="U1219">
        <f t="shared" si="177"/>
        <v>2015</v>
      </c>
      <c r="V1219" s="11">
        <f t="shared" si="178"/>
        <v>42157.9375</v>
      </c>
      <c r="W1219" s="15">
        <f t="shared" ref="W1219:W1282" si="179">S1219-T1219</f>
        <v>31.266261574070086</v>
      </c>
    </row>
    <row r="1220" spans="1:23" ht="43.2" x14ac:dyDescent="0.3">
      <c r="A1220">
        <v>1388</v>
      </c>
      <c r="B1220" s="3" t="s">
        <v>1389</v>
      </c>
      <c r="C1220" s="3" t="s">
        <v>5498</v>
      </c>
      <c r="D1220">
        <v>5000</v>
      </c>
      <c r="E1220">
        <v>6740.37</v>
      </c>
      <c r="F1220" t="s">
        <v>8219</v>
      </c>
      <c r="G1220" t="s">
        <v>8224</v>
      </c>
      <c r="H1220" t="s">
        <v>8246</v>
      </c>
      <c r="I1220">
        <v>1476720840</v>
      </c>
      <c r="J1220">
        <v>1474469117</v>
      </c>
      <c r="K1220" t="b">
        <v>0</v>
      </c>
      <c r="L1220">
        <v>112</v>
      </c>
      <c r="M1220" t="b">
        <v>1</v>
      </c>
      <c r="N1220" t="s">
        <v>8276</v>
      </c>
      <c r="O1220" s="5">
        <f t="shared" si="171"/>
        <v>0.74179904070548053</v>
      </c>
      <c r="P1220" s="7">
        <f t="shared" si="172"/>
        <v>60.181874999999998</v>
      </c>
      <c r="Q1220" t="str">
        <f t="shared" si="173"/>
        <v>music</v>
      </c>
      <c r="R1220" t="str">
        <f t="shared" si="174"/>
        <v>rock</v>
      </c>
      <c r="S1220" s="10">
        <f t="shared" si="175"/>
        <v>42660.426388888889</v>
      </c>
      <c r="T1220" s="10">
        <f t="shared" si="176"/>
        <v>42634.364780092597</v>
      </c>
      <c r="U1220">
        <f t="shared" si="177"/>
        <v>2016</v>
      </c>
      <c r="V1220" s="11">
        <f t="shared" si="178"/>
        <v>42660.426388888889</v>
      </c>
      <c r="W1220" s="15">
        <f t="shared" si="179"/>
        <v>26.061608796291694</v>
      </c>
    </row>
    <row r="1221" spans="1:23" ht="28.8" x14ac:dyDescent="0.3">
      <c r="A1221">
        <v>1389</v>
      </c>
      <c r="B1221" s="3" t="s">
        <v>1390</v>
      </c>
      <c r="C1221" s="3" t="s">
        <v>5499</v>
      </c>
      <c r="D1221">
        <v>500</v>
      </c>
      <c r="E1221">
        <v>727</v>
      </c>
      <c r="F1221" t="s">
        <v>8219</v>
      </c>
      <c r="G1221" t="s">
        <v>8225</v>
      </c>
      <c r="H1221" t="s">
        <v>8247</v>
      </c>
      <c r="I1221">
        <v>1471087957</v>
      </c>
      <c r="J1221">
        <v>1468495957</v>
      </c>
      <c r="K1221" t="b">
        <v>0</v>
      </c>
      <c r="L1221">
        <v>34</v>
      </c>
      <c r="M1221" t="b">
        <v>1</v>
      </c>
      <c r="N1221" t="s">
        <v>8276</v>
      </c>
      <c r="O1221" s="5">
        <f t="shared" si="171"/>
        <v>0.68775790921595603</v>
      </c>
      <c r="P1221" s="7">
        <f t="shared" si="172"/>
        <v>21.382352941176471</v>
      </c>
      <c r="Q1221" t="str">
        <f t="shared" si="173"/>
        <v>music</v>
      </c>
      <c r="R1221" t="str">
        <f t="shared" si="174"/>
        <v>rock</v>
      </c>
      <c r="S1221" s="10">
        <f t="shared" si="175"/>
        <v>42595.230983796297</v>
      </c>
      <c r="T1221" s="10">
        <f t="shared" si="176"/>
        <v>42565.230983796297</v>
      </c>
      <c r="U1221">
        <f t="shared" si="177"/>
        <v>2016</v>
      </c>
      <c r="V1221" s="11">
        <f t="shared" si="178"/>
        <v>42595.230983796297</v>
      </c>
      <c r="W1221" s="15">
        <f t="shared" si="179"/>
        <v>30</v>
      </c>
    </row>
    <row r="1222" spans="1:23" ht="43.2" x14ac:dyDescent="0.3">
      <c r="A1222">
        <v>1390</v>
      </c>
      <c r="B1222" s="3" t="s">
        <v>1391</v>
      </c>
      <c r="C1222" s="3" t="s">
        <v>5500</v>
      </c>
      <c r="D1222">
        <v>2800</v>
      </c>
      <c r="E1222">
        <v>3055</v>
      </c>
      <c r="F1222" t="s">
        <v>8219</v>
      </c>
      <c r="G1222" t="s">
        <v>8224</v>
      </c>
      <c r="H1222" t="s">
        <v>8246</v>
      </c>
      <c r="I1222">
        <v>1430154720</v>
      </c>
      <c r="J1222">
        <v>1427224606</v>
      </c>
      <c r="K1222" t="b">
        <v>0</v>
      </c>
      <c r="L1222">
        <v>19</v>
      </c>
      <c r="M1222" t="b">
        <v>1</v>
      </c>
      <c r="N1222" t="s">
        <v>8276</v>
      </c>
      <c r="O1222" s="5">
        <f t="shared" si="171"/>
        <v>0.91653027823240585</v>
      </c>
      <c r="P1222" s="7">
        <f t="shared" si="172"/>
        <v>160.78947368421052</v>
      </c>
      <c r="Q1222" t="str">
        <f t="shared" si="173"/>
        <v>music</v>
      </c>
      <c r="R1222" t="str">
        <f t="shared" si="174"/>
        <v>rock</v>
      </c>
      <c r="S1222" s="10">
        <f t="shared" si="175"/>
        <v>42121.466666666667</v>
      </c>
      <c r="T1222" s="10">
        <f t="shared" si="176"/>
        <v>42087.553310185183</v>
      </c>
      <c r="U1222">
        <f t="shared" si="177"/>
        <v>2015</v>
      </c>
      <c r="V1222" s="11">
        <f t="shared" si="178"/>
        <v>42121.466666666667</v>
      </c>
      <c r="W1222" s="15">
        <f t="shared" si="179"/>
        <v>33.913356481483788</v>
      </c>
    </row>
    <row r="1223" spans="1:23" ht="43.2" x14ac:dyDescent="0.3">
      <c r="A1223">
        <v>1391</v>
      </c>
      <c r="B1223" s="3" t="s">
        <v>1392</v>
      </c>
      <c r="C1223" s="3" t="s">
        <v>5501</v>
      </c>
      <c r="D1223">
        <v>500</v>
      </c>
      <c r="E1223">
        <v>551</v>
      </c>
      <c r="F1223" t="s">
        <v>8219</v>
      </c>
      <c r="G1223" t="s">
        <v>8224</v>
      </c>
      <c r="H1223" t="s">
        <v>8246</v>
      </c>
      <c r="I1223">
        <v>1440219540</v>
      </c>
      <c r="J1223">
        <v>1436369818</v>
      </c>
      <c r="K1223" t="b">
        <v>0</v>
      </c>
      <c r="L1223">
        <v>13</v>
      </c>
      <c r="M1223" t="b">
        <v>1</v>
      </c>
      <c r="N1223" t="s">
        <v>8276</v>
      </c>
      <c r="O1223" s="5">
        <f t="shared" si="171"/>
        <v>0.90744101633393826</v>
      </c>
      <c r="P1223" s="7">
        <f t="shared" si="172"/>
        <v>42.384615384615387</v>
      </c>
      <c r="Q1223" t="str">
        <f t="shared" si="173"/>
        <v>music</v>
      </c>
      <c r="R1223" t="str">
        <f t="shared" si="174"/>
        <v>rock</v>
      </c>
      <c r="S1223" s="10">
        <f t="shared" si="175"/>
        <v>42237.957638888889</v>
      </c>
      <c r="T1223" s="10">
        <f t="shared" si="176"/>
        <v>42193.400671296295</v>
      </c>
      <c r="U1223">
        <f t="shared" si="177"/>
        <v>2015</v>
      </c>
      <c r="V1223" s="11">
        <f t="shared" si="178"/>
        <v>42237.957638888889</v>
      </c>
      <c r="W1223" s="15">
        <f t="shared" si="179"/>
        <v>44.556967592594447</v>
      </c>
    </row>
    <row r="1224" spans="1:23" ht="43.2" x14ac:dyDescent="0.3">
      <c r="A1224">
        <v>1392</v>
      </c>
      <c r="B1224" s="3" t="s">
        <v>1393</v>
      </c>
      <c r="C1224" s="3" t="s">
        <v>5502</v>
      </c>
      <c r="D1224">
        <v>2500</v>
      </c>
      <c r="E1224">
        <v>2841</v>
      </c>
      <c r="F1224" t="s">
        <v>8219</v>
      </c>
      <c r="G1224" t="s">
        <v>8224</v>
      </c>
      <c r="H1224" t="s">
        <v>8246</v>
      </c>
      <c r="I1224">
        <v>1456976586</v>
      </c>
      <c r="J1224">
        <v>1454298186</v>
      </c>
      <c r="K1224" t="b">
        <v>0</v>
      </c>
      <c r="L1224">
        <v>104</v>
      </c>
      <c r="M1224" t="b">
        <v>1</v>
      </c>
      <c r="N1224" t="s">
        <v>8276</v>
      </c>
      <c r="O1224" s="5">
        <f t="shared" si="171"/>
        <v>0.87997184090109115</v>
      </c>
      <c r="P1224" s="7">
        <f t="shared" si="172"/>
        <v>27.317307692307693</v>
      </c>
      <c r="Q1224" t="str">
        <f t="shared" si="173"/>
        <v>music</v>
      </c>
      <c r="R1224" t="str">
        <f t="shared" si="174"/>
        <v>rock</v>
      </c>
      <c r="S1224" s="10">
        <f t="shared" si="175"/>
        <v>42431.904930555553</v>
      </c>
      <c r="T1224" s="10">
        <f t="shared" si="176"/>
        <v>42400.904930555553</v>
      </c>
      <c r="U1224">
        <f t="shared" si="177"/>
        <v>2016</v>
      </c>
      <c r="V1224" s="11">
        <f t="shared" si="178"/>
        <v>42431.904930555553</v>
      </c>
      <c r="W1224" s="15">
        <f t="shared" si="179"/>
        <v>31</v>
      </c>
    </row>
    <row r="1225" spans="1:23" x14ac:dyDescent="0.3">
      <c r="A1225">
        <v>1393</v>
      </c>
      <c r="B1225" s="3" t="s">
        <v>1394</v>
      </c>
      <c r="C1225" s="3" t="s">
        <v>5503</v>
      </c>
      <c r="D1225">
        <v>10000</v>
      </c>
      <c r="E1225">
        <v>10235</v>
      </c>
      <c r="F1225" t="s">
        <v>8219</v>
      </c>
      <c r="G1225" t="s">
        <v>8224</v>
      </c>
      <c r="H1225" t="s">
        <v>8246</v>
      </c>
      <c r="I1225">
        <v>1470068523</v>
      </c>
      <c r="J1225">
        <v>1467476523</v>
      </c>
      <c r="K1225" t="b">
        <v>0</v>
      </c>
      <c r="L1225">
        <v>52</v>
      </c>
      <c r="M1225" t="b">
        <v>1</v>
      </c>
      <c r="N1225" t="s">
        <v>8276</v>
      </c>
      <c r="O1225" s="5">
        <f t="shared" si="171"/>
        <v>0.97703957010258913</v>
      </c>
      <c r="P1225" s="7">
        <f t="shared" si="172"/>
        <v>196.82692307692307</v>
      </c>
      <c r="Q1225" t="str">
        <f t="shared" si="173"/>
        <v>music</v>
      </c>
      <c r="R1225" t="str">
        <f t="shared" si="174"/>
        <v>rock</v>
      </c>
      <c r="S1225" s="10">
        <f t="shared" si="175"/>
        <v>42583.431979166664</v>
      </c>
      <c r="T1225" s="10">
        <f t="shared" si="176"/>
        <v>42553.431979166664</v>
      </c>
      <c r="U1225">
        <f t="shared" si="177"/>
        <v>2016</v>
      </c>
      <c r="V1225" s="11">
        <f t="shared" si="178"/>
        <v>42583.431979166664</v>
      </c>
      <c r="W1225" s="15">
        <f t="shared" si="179"/>
        <v>30</v>
      </c>
    </row>
    <row r="1226" spans="1:23" ht="43.2" x14ac:dyDescent="0.3">
      <c r="A1226">
        <v>1394</v>
      </c>
      <c r="B1226" s="3" t="s">
        <v>1395</v>
      </c>
      <c r="C1226" s="3" t="s">
        <v>5504</v>
      </c>
      <c r="D1226">
        <v>750</v>
      </c>
      <c r="E1226">
        <v>916</v>
      </c>
      <c r="F1226" t="s">
        <v>8219</v>
      </c>
      <c r="G1226" t="s">
        <v>8224</v>
      </c>
      <c r="H1226" t="s">
        <v>8246</v>
      </c>
      <c r="I1226">
        <v>1488337200</v>
      </c>
      <c r="J1226">
        <v>1484623726</v>
      </c>
      <c r="K1226" t="b">
        <v>0</v>
      </c>
      <c r="L1226">
        <v>17</v>
      </c>
      <c r="M1226" t="b">
        <v>1</v>
      </c>
      <c r="N1226" t="s">
        <v>8276</v>
      </c>
      <c r="O1226" s="5">
        <f t="shared" si="171"/>
        <v>0.81877729257641918</v>
      </c>
      <c r="P1226" s="7">
        <f t="shared" si="172"/>
        <v>53.882352941176471</v>
      </c>
      <c r="Q1226" t="str">
        <f t="shared" si="173"/>
        <v>music</v>
      </c>
      <c r="R1226" t="str">
        <f t="shared" si="174"/>
        <v>rock</v>
      </c>
      <c r="S1226" s="10">
        <f t="shared" si="175"/>
        <v>42794.875</v>
      </c>
      <c r="T1226" s="10">
        <f t="shared" si="176"/>
        <v>42751.894976851851</v>
      </c>
      <c r="U1226">
        <f t="shared" si="177"/>
        <v>2017</v>
      </c>
      <c r="V1226" s="11">
        <f t="shared" si="178"/>
        <v>42794.875</v>
      </c>
      <c r="W1226" s="15">
        <f t="shared" si="179"/>
        <v>42.980023148149485</v>
      </c>
    </row>
    <row r="1227" spans="1:23" x14ac:dyDescent="0.3">
      <c r="A1227">
        <v>1395</v>
      </c>
      <c r="B1227" s="3" t="s">
        <v>1396</v>
      </c>
      <c r="C1227" s="3" t="s">
        <v>5505</v>
      </c>
      <c r="D1227">
        <v>3500</v>
      </c>
      <c r="E1227">
        <v>3916</v>
      </c>
      <c r="F1227" t="s">
        <v>8219</v>
      </c>
      <c r="G1227" t="s">
        <v>8224</v>
      </c>
      <c r="H1227" t="s">
        <v>8246</v>
      </c>
      <c r="I1227">
        <v>1484430481</v>
      </c>
      <c r="J1227">
        <v>1481838481</v>
      </c>
      <c r="K1227" t="b">
        <v>0</v>
      </c>
      <c r="L1227">
        <v>82</v>
      </c>
      <c r="M1227" t="b">
        <v>1</v>
      </c>
      <c r="N1227" t="s">
        <v>8276</v>
      </c>
      <c r="O1227" s="5">
        <f t="shared" si="171"/>
        <v>0.89376915219611852</v>
      </c>
      <c r="P1227" s="7">
        <f t="shared" si="172"/>
        <v>47.756097560975611</v>
      </c>
      <c r="Q1227" t="str">
        <f t="shared" si="173"/>
        <v>music</v>
      </c>
      <c r="R1227" t="str">
        <f t="shared" si="174"/>
        <v>rock</v>
      </c>
      <c r="S1227" s="10">
        <f t="shared" si="175"/>
        <v>42749.65834490741</v>
      </c>
      <c r="T1227" s="10">
        <f t="shared" si="176"/>
        <v>42719.65834490741</v>
      </c>
      <c r="U1227">
        <f t="shared" si="177"/>
        <v>2017</v>
      </c>
      <c r="V1227" s="11">
        <f t="shared" si="178"/>
        <v>42749.65834490741</v>
      </c>
      <c r="W1227" s="15">
        <f t="shared" si="179"/>
        <v>30</v>
      </c>
    </row>
    <row r="1228" spans="1:23" ht="43.2" x14ac:dyDescent="0.3">
      <c r="A1228">
        <v>1396</v>
      </c>
      <c r="B1228" s="3" t="s">
        <v>1397</v>
      </c>
      <c r="C1228" s="3" t="s">
        <v>5506</v>
      </c>
      <c r="D1228">
        <v>6000</v>
      </c>
      <c r="E1228">
        <v>6438</v>
      </c>
      <c r="F1228" t="s">
        <v>8219</v>
      </c>
      <c r="G1228" t="s">
        <v>8224</v>
      </c>
      <c r="H1228" t="s">
        <v>8246</v>
      </c>
      <c r="I1228">
        <v>1423871882</v>
      </c>
      <c r="J1228">
        <v>1421279882</v>
      </c>
      <c r="K1228" t="b">
        <v>0</v>
      </c>
      <c r="L1228">
        <v>73</v>
      </c>
      <c r="M1228" t="b">
        <v>1</v>
      </c>
      <c r="N1228" t="s">
        <v>8276</v>
      </c>
      <c r="O1228" s="5">
        <f t="shared" si="171"/>
        <v>0.93196644920782856</v>
      </c>
      <c r="P1228" s="7">
        <f t="shared" si="172"/>
        <v>88.191780821917803</v>
      </c>
      <c r="Q1228" t="str">
        <f t="shared" si="173"/>
        <v>music</v>
      </c>
      <c r="R1228" t="str">
        <f t="shared" si="174"/>
        <v>rock</v>
      </c>
      <c r="S1228" s="10">
        <f t="shared" si="175"/>
        <v>42048.74863425926</v>
      </c>
      <c r="T1228" s="10">
        <f t="shared" si="176"/>
        <v>42018.74863425926</v>
      </c>
      <c r="U1228">
        <f t="shared" si="177"/>
        <v>2015</v>
      </c>
      <c r="V1228" s="11">
        <f t="shared" si="178"/>
        <v>42048.74863425926</v>
      </c>
      <c r="W1228" s="15">
        <f t="shared" si="179"/>
        <v>30</v>
      </c>
    </row>
    <row r="1229" spans="1:23" ht="43.2" x14ac:dyDescent="0.3">
      <c r="A1229">
        <v>1397</v>
      </c>
      <c r="B1229" s="3" t="s">
        <v>1398</v>
      </c>
      <c r="C1229" s="3" t="s">
        <v>5507</v>
      </c>
      <c r="D1229">
        <v>10000</v>
      </c>
      <c r="E1229">
        <v>11385</v>
      </c>
      <c r="F1229" t="s">
        <v>8219</v>
      </c>
      <c r="G1229" t="s">
        <v>8224</v>
      </c>
      <c r="H1229" t="s">
        <v>8246</v>
      </c>
      <c r="I1229">
        <v>1477603140</v>
      </c>
      <c r="J1229">
        <v>1475013710</v>
      </c>
      <c r="K1229" t="b">
        <v>0</v>
      </c>
      <c r="L1229">
        <v>158</v>
      </c>
      <c r="M1229" t="b">
        <v>1</v>
      </c>
      <c r="N1229" t="s">
        <v>8276</v>
      </c>
      <c r="O1229" s="5">
        <f t="shared" si="171"/>
        <v>0.87834870443566093</v>
      </c>
      <c r="P1229" s="7">
        <f t="shared" si="172"/>
        <v>72.056962025316452</v>
      </c>
      <c r="Q1229" t="str">
        <f t="shared" si="173"/>
        <v>music</v>
      </c>
      <c r="R1229" t="str">
        <f t="shared" si="174"/>
        <v>rock</v>
      </c>
      <c r="S1229" s="10">
        <f t="shared" si="175"/>
        <v>42670.638194444444</v>
      </c>
      <c r="T1229" s="10">
        <f t="shared" si="176"/>
        <v>42640.667939814812</v>
      </c>
      <c r="U1229">
        <f t="shared" si="177"/>
        <v>2016</v>
      </c>
      <c r="V1229" s="11">
        <f t="shared" si="178"/>
        <v>42670.638194444444</v>
      </c>
      <c r="W1229" s="15">
        <f t="shared" si="179"/>
        <v>29.970254629632109</v>
      </c>
    </row>
    <row r="1230" spans="1:23" ht="43.2" x14ac:dyDescent="0.3">
      <c r="A1230">
        <v>1398</v>
      </c>
      <c r="B1230" s="3" t="s">
        <v>1399</v>
      </c>
      <c r="C1230" s="3" t="s">
        <v>5508</v>
      </c>
      <c r="D1230">
        <v>4400</v>
      </c>
      <c r="E1230">
        <v>4826</v>
      </c>
      <c r="F1230" t="s">
        <v>8219</v>
      </c>
      <c r="G1230" t="s">
        <v>8224</v>
      </c>
      <c r="H1230" t="s">
        <v>8246</v>
      </c>
      <c r="I1230">
        <v>1467752334</v>
      </c>
      <c r="J1230">
        <v>1465160334</v>
      </c>
      <c r="K1230" t="b">
        <v>0</v>
      </c>
      <c r="L1230">
        <v>65</v>
      </c>
      <c r="M1230" t="b">
        <v>1</v>
      </c>
      <c r="N1230" t="s">
        <v>8276</v>
      </c>
      <c r="O1230" s="5">
        <f t="shared" si="171"/>
        <v>0.91172813924575213</v>
      </c>
      <c r="P1230" s="7">
        <f t="shared" si="172"/>
        <v>74.246153846153845</v>
      </c>
      <c r="Q1230" t="str">
        <f t="shared" si="173"/>
        <v>music</v>
      </c>
      <c r="R1230" t="str">
        <f t="shared" si="174"/>
        <v>rock</v>
      </c>
      <c r="S1230" s="10">
        <f t="shared" si="175"/>
        <v>42556.624236111107</v>
      </c>
      <c r="T1230" s="10">
        <f t="shared" si="176"/>
        <v>42526.624236111107</v>
      </c>
      <c r="U1230">
        <f t="shared" si="177"/>
        <v>2016</v>
      </c>
      <c r="V1230" s="11">
        <f t="shared" si="178"/>
        <v>42556.624236111107</v>
      </c>
      <c r="W1230" s="15">
        <f t="shared" si="179"/>
        <v>30</v>
      </c>
    </row>
    <row r="1231" spans="1:23" ht="43.2" x14ac:dyDescent="0.3">
      <c r="A1231">
        <v>1399</v>
      </c>
      <c r="B1231" s="3" t="s">
        <v>1400</v>
      </c>
      <c r="C1231" s="3" t="s">
        <v>5509</v>
      </c>
      <c r="D1231">
        <v>9000</v>
      </c>
      <c r="E1231">
        <v>11353</v>
      </c>
      <c r="F1231" t="s">
        <v>8219</v>
      </c>
      <c r="G1231" t="s">
        <v>8224</v>
      </c>
      <c r="H1231" t="s">
        <v>8246</v>
      </c>
      <c r="I1231">
        <v>1412640373</v>
      </c>
      <c r="J1231">
        <v>1410048373</v>
      </c>
      <c r="K1231" t="b">
        <v>0</v>
      </c>
      <c r="L1231">
        <v>184</v>
      </c>
      <c r="M1231" t="b">
        <v>1</v>
      </c>
      <c r="N1231" t="s">
        <v>8276</v>
      </c>
      <c r="O1231" s="5">
        <f t="shared" si="171"/>
        <v>0.79274200651810089</v>
      </c>
      <c r="P1231" s="7">
        <f t="shared" si="172"/>
        <v>61.701086956521742</v>
      </c>
      <c r="Q1231" t="str">
        <f t="shared" si="173"/>
        <v>music</v>
      </c>
      <c r="R1231" t="str">
        <f t="shared" si="174"/>
        <v>rock</v>
      </c>
      <c r="S1231" s="10">
        <f t="shared" si="175"/>
        <v>41918.754317129627</v>
      </c>
      <c r="T1231" s="10">
        <f t="shared" si="176"/>
        <v>41888.754317129627</v>
      </c>
      <c r="U1231">
        <f t="shared" si="177"/>
        <v>2014</v>
      </c>
      <c r="V1231" s="11">
        <f t="shared" si="178"/>
        <v>41918.754317129627</v>
      </c>
      <c r="W1231" s="15">
        <f t="shared" si="179"/>
        <v>30</v>
      </c>
    </row>
    <row r="1232" spans="1:23" ht="43.2" x14ac:dyDescent="0.3">
      <c r="A1232">
        <v>1400</v>
      </c>
      <c r="B1232" s="3" t="s">
        <v>1401</v>
      </c>
      <c r="C1232" s="3" t="s">
        <v>5510</v>
      </c>
      <c r="D1232">
        <v>350</v>
      </c>
      <c r="E1232">
        <v>586</v>
      </c>
      <c r="F1232" t="s">
        <v>8219</v>
      </c>
      <c r="G1232" t="s">
        <v>8225</v>
      </c>
      <c r="H1232" t="s">
        <v>8247</v>
      </c>
      <c r="I1232">
        <v>1465709400</v>
      </c>
      <c r="J1232">
        <v>1462695073</v>
      </c>
      <c r="K1232" t="b">
        <v>0</v>
      </c>
      <c r="L1232">
        <v>34</v>
      </c>
      <c r="M1232" t="b">
        <v>1</v>
      </c>
      <c r="N1232" t="s">
        <v>8276</v>
      </c>
      <c r="O1232" s="5">
        <f t="shared" si="171"/>
        <v>0.59726962457337884</v>
      </c>
      <c r="P1232" s="7">
        <f t="shared" si="172"/>
        <v>17.235294117647058</v>
      </c>
      <c r="Q1232" t="str">
        <f t="shared" si="173"/>
        <v>music</v>
      </c>
      <c r="R1232" t="str">
        <f t="shared" si="174"/>
        <v>rock</v>
      </c>
      <c r="S1232" s="10">
        <f t="shared" si="175"/>
        <v>42532.979166666672</v>
      </c>
      <c r="T1232" s="10">
        <f t="shared" si="176"/>
        <v>42498.091122685189</v>
      </c>
      <c r="U1232">
        <f t="shared" si="177"/>
        <v>2016</v>
      </c>
      <c r="V1232" s="11">
        <f t="shared" si="178"/>
        <v>42532.979166666672</v>
      </c>
      <c r="W1232" s="15">
        <f t="shared" si="179"/>
        <v>34.888043981482042</v>
      </c>
    </row>
    <row r="1233" spans="1:23" ht="57.6" x14ac:dyDescent="0.3">
      <c r="A1233">
        <v>1401</v>
      </c>
      <c r="B1233" s="3" t="s">
        <v>1402</v>
      </c>
      <c r="C1233" s="3" t="s">
        <v>5511</v>
      </c>
      <c r="D1233">
        <v>2500</v>
      </c>
      <c r="E1233">
        <v>12413</v>
      </c>
      <c r="F1233" t="s">
        <v>8219</v>
      </c>
      <c r="G1233" t="s">
        <v>8224</v>
      </c>
      <c r="H1233" t="s">
        <v>8246</v>
      </c>
      <c r="I1233">
        <v>1369612474</v>
      </c>
      <c r="J1233">
        <v>1367798074</v>
      </c>
      <c r="K1233" t="b">
        <v>0</v>
      </c>
      <c r="L1233">
        <v>240</v>
      </c>
      <c r="M1233" t="b">
        <v>1</v>
      </c>
      <c r="N1233" t="s">
        <v>8276</v>
      </c>
      <c r="O1233" s="5">
        <f t="shared" si="171"/>
        <v>0.20140175622331427</v>
      </c>
      <c r="P1233" s="7">
        <f t="shared" si="172"/>
        <v>51.720833333333331</v>
      </c>
      <c r="Q1233" t="str">
        <f t="shared" si="173"/>
        <v>music</v>
      </c>
      <c r="R1233" t="str">
        <f t="shared" si="174"/>
        <v>rock</v>
      </c>
      <c r="S1233" s="10">
        <f t="shared" si="175"/>
        <v>41420.74622685185</v>
      </c>
      <c r="T1233" s="10">
        <f t="shared" si="176"/>
        <v>41399.74622685185</v>
      </c>
      <c r="U1233">
        <f t="shared" si="177"/>
        <v>2013</v>
      </c>
      <c r="V1233" s="11">
        <f t="shared" si="178"/>
        <v>41420.74622685185</v>
      </c>
      <c r="W1233" s="15">
        <f t="shared" si="179"/>
        <v>21</v>
      </c>
    </row>
    <row r="1234" spans="1:23" ht="43.2" x14ac:dyDescent="0.3">
      <c r="A1234">
        <v>1402</v>
      </c>
      <c r="B1234" s="3" t="s">
        <v>1403</v>
      </c>
      <c r="C1234" s="3" t="s">
        <v>5512</v>
      </c>
      <c r="D1234">
        <v>2500</v>
      </c>
      <c r="E1234">
        <v>2729</v>
      </c>
      <c r="F1234" t="s">
        <v>8219</v>
      </c>
      <c r="G1234" t="s">
        <v>8225</v>
      </c>
      <c r="H1234" t="s">
        <v>8247</v>
      </c>
      <c r="I1234">
        <v>1430439411</v>
      </c>
      <c r="J1234">
        <v>1425259011</v>
      </c>
      <c r="K1234" t="b">
        <v>0</v>
      </c>
      <c r="L1234">
        <v>113</v>
      </c>
      <c r="M1234" t="b">
        <v>1</v>
      </c>
      <c r="N1234" t="s">
        <v>8276</v>
      </c>
      <c r="O1234" s="5">
        <f t="shared" si="171"/>
        <v>0.91608647856357639</v>
      </c>
      <c r="P1234" s="7">
        <f t="shared" si="172"/>
        <v>24.150442477876105</v>
      </c>
      <c r="Q1234" t="str">
        <f t="shared" si="173"/>
        <v>music</v>
      </c>
      <c r="R1234" t="str">
        <f t="shared" si="174"/>
        <v>rock</v>
      </c>
      <c r="S1234" s="10">
        <f t="shared" si="175"/>
        <v>42124.761701388896</v>
      </c>
      <c r="T1234" s="10">
        <f t="shared" si="176"/>
        <v>42064.803368055553</v>
      </c>
      <c r="U1234">
        <f t="shared" si="177"/>
        <v>2015</v>
      </c>
      <c r="V1234" s="11">
        <f t="shared" si="178"/>
        <v>42124.761701388896</v>
      </c>
      <c r="W1234" s="15">
        <f t="shared" si="179"/>
        <v>59.958333333343035</v>
      </c>
    </row>
    <row r="1235" spans="1:23" ht="43.2" x14ac:dyDescent="0.3">
      <c r="A1235">
        <v>1403</v>
      </c>
      <c r="B1235" s="3" t="s">
        <v>1404</v>
      </c>
      <c r="C1235" s="3" t="s">
        <v>5513</v>
      </c>
      <c r="D1235">
        <v>4000</v>
      </c>
      <c r="E1235">
        <v>4103</v>
      </c>
      <c r="F1235" t="s">
        <v>8219</v>
      </c>
      <c r="G1235" t="s">
        <v>8224</v>
      </c>
      <c r="H1235" t="s">
        <v>8246</v>
      </c>
      <c r="I1235">
        <v>1374802235</v>
      </c>
      <c r="J1235">
        <v>1372210235</v>
      </c>
      <c r="K1235" t="b">
        <v>0</v>
      </c>
      <c r="L1235">
        <v>66</v>
      </c>
      <c r="M1235" t="b">
        <v>1</v>
      </c>
      <c r="N1235" t="s">
        <v>8276</v>
      </c>
      <c r="O1235" s="5">
        <f t="shared" si="171"/>
        <v>0.97489641725566656</v>
      </c>
      <c r="P1235" s="7">
        <f t="shared" si="172"/>
        <v>62.166666666666664</v>
      </c>
      <c r="Q1235" t="str">
        <f t="shared" si="173"/>
        <v>music</v>
      </c>
      <c r="R1235" t="str">
        <f t="shared" si="174"/>
        <v>rock</v>
      </c>
      <c r="S1235" s="10">
        <f t="shared" si="175"/>
        <v>41480.812905092593</v>
      </c>
      <c r="T1235" s="10">
        <f t="shared" si="176"/>
        <v>41450.812905092593</v>
      </c>
      <c r="U1235">
        <f t="shared" si="177"/>
        <v>2013</v>
      </c>
      <c r="V1235" s="11">
        <f t="shared" si="178"/>
        <v>41480.812905092593</v>
      </c>
      <c r="W1235" s="15">
        <f t="shared" si="179"/>
        <v>30</v>
      </c>
    </row>
    <row r="1236" spans="1:23" x14ac:dyDescent="0.3">
      <c r="A1236">
        <v>1406</v>
      </c>
      <c r="B1236" s="3" t="s">
        <v>1407</v>
      </c>
      <c r="C1236" s="3" t="s">
        <v>5516</v>
      </c>
      <c r="D1236">
        <v>12000</v>
      </c>
      <c r="E1236">
        <v>15</v>
      </c>
      <c r="F1236" t="s">
        <v>8221</v>
      </c>
      <c r="G1236" t="s">
        <v>8237</v>
      </c>
      <c r="H1236" t="s">
        <v>8249</v>
      </c>
      <c r="I1236">
        <v>1449914400</v>
      </c>
      <c r="J1236">
        <v>1445336607</v>
      </c>
      <c r="K1236" t="b">
        <v>0</v>
      </c>
      <c r="L1236">
        <v>3</v>
      </c>
      <c r="M1236" t="b">
        <v>0</v>
      </c>
      <c r="N1236" t="s">
        <v>8287</v>
      </c>
      <c r="O1236" s="5">
        <f t="shared" si="171"/>
        <v>800</v>
      </c>
      <c r="P1236" s="7">
        <f t="shared" si="172"/>
        <v>5</v>
      </c>
      <c r="Q1236" t="str">
        <f t="shared" si="173"/>
        <v>publishing</v>
      </c>
      <c r="R1236" t="str">
        <f t="shared" si="174"/>
        <v>translations</v>
      </c>
      <c r="S1236" s="10">
        <f t="shared" si="175"/>
        <v>42350.166666666672</v>
      </c>
      <c r="T1236" s="10">
        <f t="shared" si="176"/>
        <v>42297.182951388888</v>
      </c>
      <c r="U1236">
        <f t="shared" si="177"/>
        <v>2015</v>
      </c>
      <c r="V1236" s="11">
        <f t="shared" si="178"/>
        <v>42350.166666666672</v>
      </c>
      <c r="W1236" s="15">
        <f t="shared" si="179"/>
        <v>52.983715277783631</v>
      </c>
    </row>
    <row r="1237" spans="1:23" ht="43.2" x14ac:dyDescent="0.3">
      <c r="A1237">
        <v>1407</v>
      </c>
      <c r="B1237" s="3" t="s">
        <v>1408</v>
      </c>
      <c r="C1237" s="3" t="s">
        <v>5517</v>
      </c>
      <c r="D1237">
        <v>3000</v>
      </c>
      <c r="E1237">
        <v>15</v>
      </c>
      <c r="F1237" t="s">
        <v>8221</v>
      </c>
      <c r="G1237" t="s">
        <v>8224</v>
      </c>
      <c r="H1237" t="s">
        <v>8246</v>
      </c>
      <c r="I1237">
        <v>1407847978</v>
      </c>
      <c r="J1237">
        <v>1405687978</v>
      </c>
      <c r="K1237" t="b">
        <v>0</v>
      </c>
      <c r="L1237">
        <v>2</v>
      </c>
      <c r="M1237" t="b">
        <v>0</v>
      </c>
      <c r="N1237" t="s">
        <v>8287</v>
      </c>
      <c r="O1237" s="5">
        <f t="shared" si="171"/>
        <v>200</v>
      </c>
      <c r="P1237" s="7">
        <f t="shared" si="172"/>
        <v>7.5</v>
      </c>
      <c r="Q1237" t="str">
        <f t="shared" si="173"/>
        <v>publishing</v>
      </c>
      <c r="R1237" t="str">
        <f t="shared" si="174"/>
        <v>translations</v>
      </c>
      <c r="S1237" s="10">
        <f t="shared" si="175"/>
        <v>41863.286782407406</v>
      </c>
      <c r="T1237" s="10">
        <f t="shared" si="176"/>
        <v>41838.286782407406</v>
      </c>
      <c r="U1237">
        <f t="shared" si="177"/>
        <v>2014</v>
      </c>
      <c r="V1237" s="11">
        <f t="shared" si="178"/>
        <v>41863.286782407406</v>
      </c>
      <c r="W1237" s="15">
        <f t="shared" si="179"/>
        <v>25</v>
      </c>
    </row>
    <row r="1238" spans="1:23" ht="43.2" x14ac:dyDescent="0.3">
      <c r="A1238">
        <v>1408</v>
      </c>
      <c r="B1238" s="3" t="s">
        <v>1409</v>
      </c>
      <c r="C1238" s="3" t="s">
        <v>5518</v>
      </c>
      <c r="D1238">
        <v>1000</v>
      </c>
      <c r="E1238">
        <v>72</v>
      </c>
      <c r="F1238" t="s">
        <v>8221</v>
      </c>
      <c r="G1238" t="s">
        <v>8225</v>
      </c>
      <c r="H1238" t="s">
        <v>8247</v>
      </c>
      <c r="I1238">
        <v>1447451756</v>
      </c>
      <c r="J1238">
        <v>1444856156</v>
      </c>
      <c r="K1238" t="b">
        <v>0</v>
      </c>
      <c r="L1238">
        <v>6</v>
      </c>
      <c r="M1238" t="b">
        <v>0</v>
      </c>
      <c r="N1238" t="s">
        <v>8287</v>
      </c>
      <c r="O1238" s="5">
        <f t="shared" si="171"/>
        <v>13.888888888888889</v>
      </c>
      <c r="P1238" s="7">
        <f t="shared" si="172"/>
        <v>12</v>
      </c>
      <c r="Q1238" t="str">
        <f t="shared" si="173"/>
        <v>publishing</v>
      </c>
      <c r="R1238" t="str">
        <f t="shared" si="174"/>
        <v>translations</v>
      </c>
      <c r="S1238" s="10">
        <f t="shared" si="175"/>
        <v>42321.663842592592</v>
      </c>
      <c r="T1238" s="10">
        <f t="shared" si="176"/>
        <v>42291.622175925921</v>
      </c>
      <c r="U1238">
        <f t="shared" si="177"/>
        <v>2015</v>
      </c>
      <c r="V1238" s="11">
        <f t="shared" si="178"/>
        <v>42321.663842592592</v>
      </c>
      <c r="W1238" s="15">
        <f t="shared" si="179"/>
        <v>30.041666666671517</v>
      </c>
    </row>
    <row r="1239" spans="1:23" ht="43.2" x14ac:dyDescent="0.3">
      <c r="A1239">
        <v>1409</v>
      </c>
      <c r="B1239" s="3" t="s">
        <v>1410</v>
      </c>
      <c r="C1239" s="3" t="s">
        <v>5519</v>
      </c>
      <c r="D1239">
        <v>4000</v>
      </c>
      <c r="E1239">
        <v>0</v>
      </c>
      <c r="F1239" t="s">
        <v>8221</v>
      </c>
      <c r="G1239" t="s">
        <v>8224</v>
      </c>
      <c r="H1239" t="s">
        <v>8246</v>
      </c>
      <c r="I1239">
        <v>1420085535</v>
      </c>
      <c r="J1239">
        <v>1414897935</v>
      </c>
      <c r="K1239" t="b">
        <v>0</v>
      </c>
      <c r="L1239">
        <v>0</v>
      </c>
      <c r="M1239" t="b">
        <v>0</v>
      </c>
      <c r="N1239" t="s">
        <v>8287</v>
      </c>
      <c r="O1239" s="5" t="e">
        <f t="shared" si="171"/>
        <v>#DIV/0!</v>
      </c>
      <c r="P1239" s="7" t="e">
        <f t="shared" si="172"/>
        <v>#DIV/0!</v>
      </c>
      <c r="Q1239" t="str">
        <f t="shared" si="173"/>
        <v>publishing</v>
      </c>
      <c r="R1239" t="str">
        <f t="shared" si="174"/>
        <v>translations</v>
      </c>
      <c r="S1239" s="10">
        <f t="shared" si="175"/>
        <v>42004.925173611111</v>
      </c>
      <c r="T1239" s="10">
        <f t="shared" si="176"/>
        <v>41944.883506944447</v>
      </c>
      <c r="U1239">
        <f t="shared" si="177"/>
        <v>2014</v>
      </c>
      <c r="V1239" s="11">
        <f t="shared" si="178"/>
        <v>42004.925173611111</v>
      </c>
      <c r="W1239" s="15">
        <f t="shared" si="179"/>
        <v>60.041666666664241</v>
      </c>
    </row>
    <row r="1240" spans="1:23" ht="43.2" x14ac:dyDescent="0.3">
      <c r="A1240">
        <v>1410</v>
      </c>
      <c r="B1240" s="3" t="s">
        <v>1411</v>
      </c>
      <c r="C1240" s="3" t="s">
        <v>5520</v>
      </c>
      <c r="D1240">
        <v>6000</v>
      </c>
      <c r="E1240">
        <v>1</v>
      </c>
      <c r="F1240" t="s">
        <v>8221</v>
      </c>
      <c r="G1240" t="s">
        <v>8237</v>
      </c>
      <c r="H1240" t="s">
        <v>8249</v>
      </c>
      <c r="I1240">
        <v>1464939520</v>
      </c>
      <c r="J1240">
        <v>1461051520</v>
      </c>
      <c r="K1240" t="b">
        <v>0</v>
      </c>
      <c r="L1240">
        <v>1</v>
      </c>
      <c r="M1240" t="b">
        <v>0</v>
      </c>
      <c r="N1240" t="s">
        <v>8287</v>
      </c>
      <c r="O1240" s="5">
        <f t="shared" si="171"/>
        <v>6000</v>
      </c>
      <c r="P1240" s="7">
        <f t="shared" si="172"/>
        <v>1</v>
      </c>
      <c r="Q1240" t="str">
        <f t="shared" si="173"/>
        <v>publishing</v>
      </c>
      <c r="R1240" t="str">
        <f t="shared" si="174"/>
        <v>translations</v>
      </c>
      <c r="S1240" s="10">
        <f t="shared" si="175"/>
        <v>42524.068518518514</v>
      </c>
      <c r="T1240" s="10">
        <f t="shared" si="176"/>
        <v>42479.068518518514</v>
      </c>
      <c r="U1240">
        <f t="shared" si="177"/>
        <v>2016</v>
      </c>
      <c r="V1240" s="11">
        <f t="shared" si="178"/>
        <v>42524.068518518514</v>
      </c>
      <c r="W1240" s="15">
        <f t="shared" si="179"/>
        <v>45</v>
      </c>
    </row>
    <row r="1241" spans="1:23" ht="57.6" x14ac:dyDescent="0.3">
      <c r="A1241">
        <v>1411</v>
      </c>
      <c r="B1241" s="3" t="s">
        <v>1412</v>
      </c>
      <c r="C1241" s="3" t="s">
        <v>5521</v>
      </c>
      <c r="D1241">
        <v>3000</v>
      </c>
      <c r="E1241">
        <v>7</v>
      </c>
      <c r="F1241" t="s">
        <v>8221</v>
      </c>
      <c r="G1241" t="s">
        <v>8225</v>
      </c>
      <c r="H1241" t="s">
        <v>8247</v>
      </c>
      <c r="I1241">
        <v>1423185900</v>
      </c>
      <c r="J1241">
        <v>1420766700</v>
      </c>
      <c r="K1241" t="b">
        <v>0</v>
      </c>
      <c r="L1241">
        <v>3</v>
      </c>
      <c r="M1241" t="b">
        <v>0</v>
      </c>
      <c r="N1241" t="s">
        <v>8287</v>
      </c>
      <c r="O1241" s="5">
        <f t="shared" si="171"/>
        <v>428.57142857142856</v>
      </c>
      <c r="P1241" s="7">
        <f t="shared" si="172"/>
        <v>2.3333333333333335</v>
      </c>
      <c r="Q1241" t="str">
        <f t="shared" si="173"/>
        <v>publishing</v>
      </c>
      <c r="R1241" t="str">
        <f t="shared" si="174"/>
        <v>translations</v>
      </c>
      <c r="S1241" s="10">
        <f t="shared" si="175"/>
        <v>42040.809027777781</v>
      </c>
      <c r="T1241" s="10">
        <f t="shared" si="176"/>
        <v>42012.809027777781</v>
      </c>
      <c r="U1241">
        <f t="shared" si="177"/>
        <v>2015</v>
      </c>
      <c r="V1241" s="11">
        <f t="shared" si="178"/>
        <v>42040.809027777781</v>
      </c>
      <c r="W1241" s="15">
        <f t="shared" si="179"/>
        <v>28</v>
      </c>
    </row>
    <row r="1242" spans="1:23" ht="28.8" x14ac:dyDescent="0.3">
      <c r="A1242">
        <v>1412</v>
      </c>
      <c r="B1242" s="3" t="s">
        <v>1413</v>
      </c>
      <c r="C1242" s="3" t="s">
        <v>5522</v>
      </c>
      <c r="D1242">
        <v>7000</v>
      </c>
      <c r="E1242">
        <v>320</v>
      </c>
      <c r="F1242" t="s">
        <v>8221</v>
      </c>
      <c r="G1242" t="s">
        <v>8224</v>
      </c>
      <c r="H1242" t="s">
        <v>8246</v>
      </c>
      <c r="I1242">
        <v>1417656699</v>
      </c>
      <c r="J1242">
        <v>1415064699</v>
      </c>
      <c r="K1242" t="b">
        <v>0</v>
      </c>
      <c r="L1242">
        <v>13</v>
      </c>
      <c r="M1242" t="b">
        <v>0</v>
      </c>
      <c r="N1242" t="s">
        <v>8287</v>
      </c>
      <c r="O1242" s="5">
        <f t="shared" si="171"/>
        <v>21.875</v>
      </c>
      <c r="P1242" s="7">
        <f t="shared" si="172"/>
        <v>24.615384615384617</v>
      </c>
      <c r="Q1242" t="str">
        <f t="shared" si="173"/>
        <v>publishing</v>
      </c>
      <c r="R1242" t="str">
        <f t="shared" si="174"/>
        <v>translations</v>
      </c>
      <c r="S1242" s="10">
        <f t="shared" si="175"/>
        <v>41976.813645833332</v>
      </c>
      <c r="T1242" s="10">
        <f t="shared" si="176"/>
        <v>41946.813645833332</v>
      </c>
      <c r="U1242">
        <f t="shared" si="177"/>
        <v>2014</v>
      </c>
      <c r="V1242" s="11">
        <f t="shared" si="178"/>
        <v>41976.813645833332</v>
      </c>
      <c r="W1242" s="15">
        <f t="shared" si="179"/>
        <v>30</v>
      </c>
    </row>
    <row r="1243" spans="1:23" ht="57.6" x14ac:dyDescent="0.3">
      <c r="A1243">
        <v>1413</v>
      </c>
      <c r="B1243" s="3" t="s">
        <v>1414</v>
      </c>
      <c r="C1243" s="3" t="s">
        <v>5523</v>
      </c>
      <c r="D1243">
        <v>2000</v>
      </c>
      <c r="E1243">
        <v>100</v>
      </c>
      <c r="F1243" t="s">
        <v>8221</v>
      </c>
      <c r="G1243" t="s">
        <v>8237</v>
      </c>
      <c r="H1243" t="s">
        <v>8249</v>
      </c>
      <c r="I1243">
        <v>1455964170</v>
      </c>
      <c r="J1243">
        <v>1450780170</v>
      </c>
      <c r="K1243" t="b">
        <v>0</v>
      </c>
      <c r="L1243">
        <v>1</v>
      </c>
      <c r="M1243" t="b">
        <v>0</v>
      </c>
      <c r="N1243" t="s">
        <v>8287</v>
      </c>
      <c r="O1243" s="5">
        <f t="shared" si="171"/>
        <v>20</v>
      </c>
      <c r="P1243" s="7">
        <f t="shared" si="172"/>
        <v>100</v>
      </c>
      <c r="Q1243" t="str">
        <f t="shared" si="173"/>
        <v>publishing</v>
      </c>
      <c r="R1243" t="str">
        <f t="shared" si="174"/>
        <v>translations</v>
      </c>
      <c r="S1243" s="10">
        <f t="shared" si="175"/>
        <v>42420.187152777777</v>
      </c>
      <c r="T1243" s="10">
        <f t="shared" si="176"/>
        <v>42360.187152777777</v>
      </c>
      <c r="U1243">
        <f t="shared" si="177"/>
        <v>2016</v>
      </c>
      <c r="V1243" s="11">
        <f t="shared" si="178"/>
        <v>42420.187152777777</v>
      </c>
      <c r="W1243" s="15">
        <f t="shared" si="179"/>
        <v>60</v>
      </c>
    </row>
    <row r="1244" spans="1:23" ht="43.2" x14ac:dyDescent="0.3">
      <c r="A1244">
        <v>1414</v>
      </c>
      <c r="B1244" s="3" t="s">
        <v>1415</v>
      </c>
      <c r="C1244" s="3" t="s">
        <v>5524</v>
      </c>
      <c r="D1244">
        <v>500</v>
      </c>
      <c r="E1244">
        <v>1</v>
      </c>
      <c r="F1244" t="s">
        <v>8221</v>
      </c>
      <c r="G1244" t="s">
        <v>8224</v>
      </c>
      <c r="H1244" t="s">
        <v>8246</v>
      </c>
      <c r="I1244">
        <v>1483423467</v>
      </c>
      <c r="J1244">
        <v>1480831467</v>
      </c>
      <c r="K1244" t="b">
        <v>0</v>
      </c>
      <c r="L1244">
        <v>1</v>
      </c>
      <c r="M1244" t="b">
        <v>0</v>
      </c>
      <c r="N1244" t="s">
        <v>8287</v>
      </c>
      <c r="O1244" s="5">
        <f t="shared" si="171"/>
        <v>500</v>
      </c>
      <c r="P1244" s="7">
        <f t="shared" si="172"/>
        <v>1</v>
      </c>
      <c r="Q1244" t="str">
        <f t="shared" si="173"/>
        <v>publishing</v>
      </c>
      <c r="R1244" t="str">
        <f t="shared" si="174"/>
        <v>translations</v>
      </c>
      <c r="S1244" s="10">
        <f t="shared" si="175"/>
        <v>42738.00309027778</v>
      </c>
      <c r="T1244" s="10">
        <f t="shared" si="176"/>
        <v>42708.00309027778</v>
      </c>
      <c r="U1244">
        <f t="shared" si="177"/>
        <v>2017</v>
      </c>
      <c r="V1244" s="11">
        <f t="shared" si="178"/>
        <v>42738.00309027778</v>
      </c>
      <c r="W1244" s="15">
        <f t="shared" si="179"/>
        <v>30</v>
      </c>
    </row>
    <row r="1245" spans="1:23" ht="43.2" x14ac:dyDescent="0.3">
      <c r="A1245">
        <v>1415</v>
      </c>
      <c r="B1245" s="3" t="s">
        <v>1416</v>
      </c>
      <c r="C1245" s="3" t="s">
        <v>5525</v>
      </c>
      <c r="D1245">
        <v>4400</v>
      </c>
      <c r="E1245">
        <v>800</v>
      </c>
      <c r="F1245" t="s">
        <v>8221</v>
      </c>
      <c r="G1245" t="s">
        <v>8224</v>
      </c>
      <c r="H1245" t="s">
        <v>8246</v>
      </c>
      <c r="I1245">
        <v>1439741591</v>
      </c>
      <c r="J1245">
        <v>1436285591</v>
      </c>
      <c r="K1245" t="b">
        <v>0</v>
      </c>
      <c r="L1245">
        <v>9</v>
      </c>
      <c r="M1245" t="b">
        <v>0</v>
      </c>
      <c r="N1245" t="s">
        <v>8287</v>
      </c>
      <c r="O1245" s="5">
        <f t="shared" si="171"/>
        <v>5.5</v>
      </c>
      <c r="P1245" s="7">
        <f t="shared" si="172"/>
        <v>88.888888888888886</v>
      </c>
      <c r="Q1245" t="str">
        <f t="shared" si="173"/>
        <v>publishing</v>
      </c>
      <c r="R1245" t="str">
        <f t="shared" si="174"/>
        <v>translations</v>
      </c>
      <c r="S1245" s="10">
        <f t="shared" si="175"/>
        <v>42232.425821759258</v>
      </c>
      <c r="T1245" s="10">
        <f t="shared" si="176"/>
        <v>42192.425821759258</v>
      </c>
      <c r="U1245">
        <f t="shared" si="177"/>
        <v>2015</v>
      </c>
      <c r="V1245" s="11">
        <f t="shared" si="178"/>
        <v>42232.425821759258</v>
      </c>
      <c r="W1245" s="15">
        <f t="shared" si="179"/>
        <v>40</v>
      </c>
    </row>
    <row r="1246" spans="1:23" ht="43.2" x14ac:dyDescent="0.3">
      <c r="A1246">
        <v>1416</v>
      </c>
      <c r="B1246" s="3" t="s">
        <v>1417</v>
      </c>
      <c r="C1246" s="3" t="s">
        <v>5526</v>
      </c>
      <c r="D1246">
        <v>50000</v>
      </c>
      <c r="E1246">
        <v>0</v>
      </c>
      <c r="F1246" t="s">
        <v>8221</v>
      </c>
      <c r="G1246" t="s">
        <v>8224</v>
      </c>
      <c r="H1246" t="s">
        <v>8246</v>
      </c>
      <c r="I1246">
        <v>1448147619</v>
      </c>
      <c r="J1246">
        <v>1445552019</v>
      </c>
      <c r="K1246" t="b">
        <v>0</v>
      </c>
      <c r="L1246">
        <v>0</v>
      </c>
      <c r="M1246" t="b">
        <v>0</v>
      </c>
      <c r="N1246" t="s">
        <v>8287</v>
      </c>
      <c r="O1246" s="5" t="e">
        <f t="shared" si="171"/>
        <v>#DIV/0!</v>
      </c>
      <c r="P1246" s="7" t="e">
        <f t="shared" si="172"/>
        <v>#DIV/0!</v>
      </c>
      <c r="Q1246" t="str">
        <f t="shared" si="173"/>
        <v>publishing</v>
      </c>
      <c r="R1246" t="str">
        <f t="shared" si="174"/>
        <v>translations</v>
      </c>
      <c r="S1246" s="10">
        <f t="shared" si="175"/>
        <v>42329.717812499999</v>
      </c>
      <c r="T1246" s="10">
        <f t="shared" si="176"/>
        <v>42299.676145833335</v>
      </c>
      <c r="U1246">
        <f t="shared" si="177"/>
        <v>2015</v>
      </c>
      <c r="V1246" s="11">
        <f t="shared" si="178"/>
        <v>42329.717812499999</v>
      </c>
      <c r="W1246" s="15">
        <f t="shared" si="179"/>
        <v>30.041666666664241</v>
      </c>
    </row>
    <row r="1247" spans="1:23" ht="43.2" x14ac:dyDescent="0.3">
      <c r="A1247">
        <v>1417</v>
      </c>
      <c r="B1247" s="3" t="s">
        <v>1418</v>
      </c>
      <c r="C1247" s="3" t="s">
        <v>5527</v>
      </c>
      <c r="D1247">
        <v>4500</v>
      </c>
      <c r="E1247">
        <v>55</v>
      </c>
      <c r="F1247" t="s">
        <v>8221</v>
      </c>
      <c r="G1247" t="s">
        <v>8224</v>
      </c>
      <c r="H1247" t="s">
        <v>8246</v>
      </c>
      <c r="I1247">
        <v>1442315460</v>
      </c>
      <c r="J1247">
        <v>1439696174</v>
      </c>
      <c r="K1247" t="b">
        <v>0</v>
      </c>
      <c r="L1247">
        <v>2</v>
      </c>
      <c r="M1247" t="b">
        <v>0</v>
      </c>
      <c r="N1247" t="s">
        <v>8287</v>
      </c>
      <c r="O1247" s="5">
        <f t="shared" si="171"/>
        <v>81.818181818181813</v>
      </c>
      <c r="P1247" s="7">
        <f t="shared" si="172"/>
        <v>27.5</v>
      </c>
      <c r="Q1247" t="str">
        <f t="shared" si="173"/>
        <v>publishing</v>
      </c>
      <c r="R1247" t="str">
        <f t="shared" si="174"/>
        <v>translations</v>
      </c>
      <c r="S1247" s="10">
        <f t="shared" si="175"/>
        <v>42262.215972222228</v>
      </c>
      <c r="T1247" s="10">
        <f t="shared" si="176"/>
        <v>42231.90016203704</v>
      </c>
      <c r="U1247">
        <f t="shared" si="177"/>
        <v>2015</v>
      </c>
      <c r="V1247" s="11">
        <f t="shared" si="178"/>
        <v>42262.215972222228</v>
      </c>
      <c r="W1247" s="15">
        <f t="shared" si="179"/>
        <v>30.315810185187729</v>
      </c>
    </row>
    <row r="1248" spans="1:23" ht="57.6" x14ac:dyDescent="0.3">
      <c r="A1248">
        <v>1418</v>
      </c>
      <c r="B1248" s="3" t="s">
        <v>1419</v>
      </c>
      <c r="C1248" s="3" t="s">
        <v>5528</v>
      </c>
      <c r="D1248">
        <v>3000</v>
      </c>
      <c r="E1248">
        <v>6</v>
      </c>
      <c r="F1248" t="s">
        <v>8221</v>
      </c>
      <c r="G1248" t="s">
        <v>8227</v>
      </c>
      <c r="H1248" t="s">
        <v>8249</v>
      </c>
      <c r="I1248">
        <v>1456397834</v>
      </c>
      <c r="J1248">
        <v>1453805834</v>
      </c>
      <c r="K1248" t="b">
        <v>0</v>
      </c>
      <c r="L1248">
        <v>1</v>
      </c>
      <c r="M1248" t="b">
        <v>0</v>
      </c>
      <c r="N1248" t="s">
        <v>8287</v>
      </c>
      <c r="O1248" s="5">
        <f t="shared" si="171"/>
        <v>500</v>
      </c>
      <c r="P1248" s="7">
        <f t="shared" si="172"/>
        <v>6</v>
      </c>
      <c r="Q1248" t="str">
        <f t="shared" si="173"/>
        <v>publishing</v>
      </c>
      <c r="R1248" t="str">
        <f t="shared" si="174"/>
        <v>translations</v>
      </c>
      <c r="S1248" s="10">
        <f t="shared" si="175"/>
        <v>42425.206412037034</v>
      </c>
      <c r="T1248" s="10">
        <f t="shared" si="176"/>
        <v>42395.206412037034</v>
      </c>
      <c r="U1248">
        <f t="shared" si="177"/>
        <v>2016</v>
      </c>
      <c r="V1248" s="11">
        <f t="shared" si="178"/>
        <v>42425.206412037034</v>
      </c>
      <c r="W1248" s="15">
        <f t="shared" si="179"/>
        <v>30</v>
      </c>
    </row>
    <row r="1249" spans="1:23" ht="57.6" x14ac:dyDescent="0.3">
      <c r="A1249">
        <v>1419</v>
      </c>
      <c r="B1249" s="3" t="s">
        <v>1420</v>
      </c>
      <c r="C1249" s="3" t="s">
        <v>5529</v>
      </c>
      <c r="D1249">
        <v>6300</v>
      </c>
      <c r="E1249">
        <v>445</v>
      </c>
      <c r="F1249" t="s">
        <v>8221</v>
      </c>
      <c r="G1249" t="s">
        <v>8224</v>
      </c>
      <c r="H1249" t="s">
        <v>8246</v>
      </c>
      <c r="I1249">
        <v>1476010619</v>
      </c>
      <c r="J1249">
        <v>1473418619</v>
      </c>
      <c r="K1249" t="b">
        <v>0</v>
      </c>
      <c r="L1249">
        <v>10</v>
      </c>
      <c r="M1249" t="b">
        <v>0</v>
      </c>
      <c r="N1249" t="s">
        <v>8287</v>
      </c>
      <c r="O1249" s="5">
        <f t="shared" si="171"/>
        <v>14.157303370786517</v>
      </c>
      <c r="P1249" s="7">
        <f t="shared" si="172"/>
        <v>44.5</v>
      </c>
      <c r="Q1249" t="str">
        <f t="shared" si="173"/>
        <v>publishing</v>
      </c>
      <c r="R1249" t="str">
        <f t="shared" si="174"/>
        <v>translations</v>
      </c>
      <c r="S1249" s="10">
        <f t="shared" si="175"/>
        <v>42652.206238425926</v>
      </c>
      <c r="T1249" s="10">
        <f t="shared" si="176"/>
        <v>42622.206238425926</v>
      </c>
      <c r="U1249">
        <f t="shared" si="177"/>
        <v>2016</v>
      </c>
      <c r="V1249" s="11">
        <f t="shared" si="178"/>
        <v>42652.206238425926</v>
      </c>
      <c r="W1249" s="15">
        <f t="shared" si="179"/>
        <v>30</v>
      </c>
    </row>
    <row r="1250" spans="1:23" ht="28.8" x14ac:dyDescent="0.3">
      <c r="A1250">
        <v>1420</v>
      </c>
      <c r="B1250" s="3" t="s">
        <v>1421</v>
      </c>
      <c r="C1250" s="3" t="s">
        <v>5530</v>
      </c>
      <c r="D1250">
        <v>110</v>
      </c>
      <c r="E1250">
        <v>3</v>
      </c>
      <c r="F1250" t="s">
        <v>8221</v>
      </c>
      <c r="G1250" t="s">
        <v>8224</v>
      </c>
      <c r="H1250" t="s">
        <v>8246</v>
      </c>
      <c r="I1250">
        <v>1467129686</v>
      </c>
      <c r="J1250">
        <v>1464969686</v>
      </c>
      <c r="K1250" t="b">
        <v>0</v>
      </c>
      <c r="L1250">
        <v>3</v>
      </c>
      <c r="M1250" t="b">
        <v>0</v>
      </c>
      <c r="N1250" t="s">
        <v>8287</v>
      </c>
      <c r="O1250" s="5">
        <f t="shared" si="171"/>
        <v>36.666666666666664</v>
      </c>
      <c r="P1250" s="7">
        <f t="shared" si="172"/>
        <v>1</v>
      </c>
      <c r="Q1250" t="str">
        <f t="shared" si="173"/>
        <v>publishing</v>
      </c>
      <c r="R1250" t="str">
        <f t="shared" si="174"/>
        <v>translations</v>
      </c>
      <c r="S1250" s="10">
        <f t="shared" si="175"/>
        <v>42549.417662037042</v>
      </c>
      <c r="T1250" s="10">
        <f t="shared" si="176"/>
        <v>42524.417662037042</v>
      </c>
      <c r="U1250">
        <f t="shared" si="177"/>
        <v>2016</v>
      </c>
      <c r="V1250" s="11">
        <f t="shared" si="178"/>
        <v>42549.417662037042</v>
      </c>
      <c r="W1250" s="15">
        <f t="shared" si="179"/>
        <v>25</v>
      </c>
    </row>
    <row r="1251" spans="1:23" ht="57.6" x14ac:dyDescent="0.3">
      <c r="A1251">
        <v>1421</v>
      </c>
      <c r="B1251" s="3" t="s">
        <v>1422</v>
      </c>
      <c r="C1251" s="3" t="s">
        <v>5531</v>
      </c>
      <c r="D1251">
        <v>200000</v>
      </c>
      <c r="E1251">
        <v>200</v>
      </c>
      <c r="F1251" t="s">
        <v>8221</v>
      </c>
      <c r="G1251" t="s">
        <v>8235</v>
      </c>
      <c r="H1251" t="s">
        <v>8255</v>
      </c>
      <c r="I1251">
        <v>1423432709</v>
      </c>
      <c r="J1251">
        <v>1420840709</v>
      </c>
      <c r="K1251" t="b">
        <v>0</v>
      </c>
      <c r="L1251">
        <v>2</v>
      </c>
      <c r="M1251" t="b">
        <v>0</v>
      </c>
      <c r="N1251" t="s">
        <v>8287</v>
      </c>
      <c r="O1251" s="5">
        <f t="shared" si="171"/>
        <v>1000</v>
      </c>
      <c r="P1251" s="7">
        <f t="shared" si="172"/>
        <v>100</v>
      </c>
      <c r="Q1251" t="str">
        <f t="shared" si="173"/>
        <v>publishing</v>
      </c>
      <c r="R1251" t="str">
        <f t="shared" si="174"/>
        <v>translations</v>
      </c>
      <c r="S1251" s="10">
        <f t="shared" si="175"/>
        <v>42043.665613425925</v>
      </c>
      <c r="T1251" s="10">
        <f t="shared" si="176"/>
        <v>42013.665613425925</v>
      </c>
      <c r="U1251">
        <f t="shared" si="177"/>
        <v>2015</v>
      </c>
      <c r="V1251" s="11">
        <f t="shared" si="178"/>
        <v>42043.665613425925</v>
      </c>
      <c r="W1251" s="15">
        <f t="shared" si="179"/>
        <v>30</v>
      </c>
    </row>
    <row r="1252" spans="1:23" ht="43.2" x14ac:dyDescent="0.3">
      <c r="A1252">
        <v>1422</v>
      </c>
      <c r="B1252" s="3" t="s">
        <v>1423</v>
      </c>
      <c r="C1252" s="3" t="s">
        <v>5532</v>
      </c>
      <c r="D1252">
        <v>25000</v>
      </c>
      <c r="E1252">
        <v>26</v>
      </c>
      <c r="F1252" t="s">
        <v>8221</v>
      </c>
      <c r="G1252" t="s">
        <v>8228</v>
      </c>
      <c r="H1252" t="s">
        <v>8250</v>
      </c>
      <c r="I1252">
        <v>1474436704</v>
      </c>
      <c r="J1252">
        <v>1471844704</v>
      </c>
      <c r="K1252" t="b">
        <v>0</v>
      </c>
      <c r="L1252">
        <v>2</v>
      </c>
      <c r="M1252" t="b">
        <v>0</v>
      </c>
      <c r="N1252" t="s">
        <v>8287</v>
      </c>
      <c r="O1252" s="5">
        <f t="shared" si="171"/>
        <v>961.53846153846155</v>
      </c>
      <c r="P1252" s="7">
        <f t="shared" si="172"/>
        <v>13</v>
      </c>
      <c r="Q1252" t="str">
        <f t="shared" si="173"/>
        <v>publishing</v>
      </c>
      <c r="R1252" t="str">
        <f t="shared" si="174"/>
        <v>translations</v>
      </c>
      <c r="S1252" s="10">
        <f t="shared" si="175"/>
        <v>42633.989629629628</v>
      </c>
      <c r="T1252" s="10">
        <f t="shared" si="176"/>
        <v>42603.989629629628</v>
      </c>
      <c r="U1252">
        <f t="shared" si="177"/>
        <v>2016</v>
      </c>
      <c r="V1252" s="11">
        <f t="shared" si="178"/>
        <v>42633.989629629628</v>
      </c>
      <c r="W1252" s="15">
        <f t="shared" si="179"/>
        <v>30</v>
      </c>
    </row>
    <row r="1253" spans="1:23" ht="43.2" x14ac:dyDescent="0.3">
      <c r="A1253">
        <v>1423</v>
      </c>
      <c r="B1253" s="3" t="s">
        <v>1424</v>
      </c>
      <c r="C1253" s="3" t="s">
        <v>5533</v>
      </c>
      <c r="D1253">
        <v>30000</v>
      </c>
      <c r="E1253">
        <v>100</v>
      </c>
      <c r="F1253" t="s">
        <v>8221</v>
      </c>
      <c r="G1253" t="s">
        <v>8226</v>
      </c>
      <c r="H1253" t="s">
        <v>8248</v>
      </c>
      <c r="I1253">
        <v>1451637531</v>
      </c>
      <c r="J1253">
        <v>1449045531</v>
      </c>
      <c r="K1253" t="b">
        <v>0</v>
      </c>
      <c r="L1253">
        <v>1</v>
      </c>
      <c r="M1253" t="b">
        <v>0</v>
      </c>
      <c r="N1253" t="s">
        <v>8287</v>
      </c>
      <c r="O1253" s="5">
        <f t="shared" si="171"/>
        <v>300</v>
      </c>
      <c r="P1253" s="7">
        <f t="shared" si="172"/>
        <v>100</v>
      </c>
      <c r="Q1253" t="str">
        <f t="shared" si="173"/>
        <v>publishing</v>
      </c>
      <c r="R1253" t="str">
        <f t="shared" si="174"/>
        <v>translations</v>
      </c>
      <c r="S1253" s="10">
        <f t="shared" si="175"/>
        <v>42370.110312500001</v>
      </c>
      <c r="T1253" s="10">
        <f t="shared" si="176"/>
        <v>42340.110312500001</v>
      </c>
      <c r="U1253">
        <f t="shared" si="177"/>
        <v>2016</v>
      </c>
      <c r="V1253" s="11">
        <f t="shared" si="178"/>
        <v>42370.110312500001</v>
      </c>
      <c r="W1253" s="15">
        <f t="shared" si="179"/>
        <v>30</v>
      </c>
    </row>
    <row r="1254" spans="1:23" ht="43.2" x14ac:dyDescent="0.3">
      <c r="A1254">
        <v>1424</v>
      </c>
      <c r="B1254" s="3" t="s">
        <v>1425</v>
      </c>
      <c r="C1254" s="3" t="s">
        <v>5534</v>
      </c>
      <c r="D1254">
        <v>7500</v>
      </c>
      <c r="E1254">
        <v>1527</v>
      </c>
      <c r="F1254" t="s">
        <v>8221</v>
      </c>
      <c r="G1254" t="s">
        <v>8224</v>
      </c>
      <c r="H1254" t="s">
        <v>8246</v>
      </c>
      <c r="I1254">
        <v>1479233602</v>
      </c>
      <c r="J1254">
        <v>1478106802</v>
      </c>
      <c r="K1254" t="b">
        <v>0</v>
      </c>
      <c r="L1254">
        <v>14</v>
      </c>
      <c r="M1254" t="b">
        <v>0</v>
      </c>
      <c r="N1254" t="s">
        <v>8287</v>
      </c>
      <c r="O1254" s="5">
        <f t="shared" si="171"/>
        <v>4.9115913555992146</v>
      </c>
      <c r="P1254" s="7">
        <f t="shared" si="172"/>
        <v>109.07142857142857</v>
      </c>
      <c r="Q1254" t="str">
        <f t="shared" si="173"/>
        <v>publishing</v>
      </c>
      <c r="R1254" t="str">
        <f t="shared" si="174"/>
        <v>translations</v>
      </c>
      <c r="S1254" s="10">
        <f t="shared" si="175"/>
        <v>42689.509282407409</v>
      </c>
      <c r="T1254" s="10">
        <f t="shared" si="176"/>
        <v>42676.467615740738</v>
      </c>
      <c r="U1254">
        <f t="shared" si="177"/>
        <v>2016</v>
      </c>
      <c r="V1254" s="11">
        <f t="shared" si="178"/>
        <v>42689.509282407409</v>
      </c>
      <c r="W1254" s="15">
        <f t="shared" si="179"/>
        <v>13.041666666671517</v>
      </c>
    </row>
    <row r="1255" spans="1:23" ht="43.2" x14ac:dyDescent="0.3">
      <c r="A1255">
        <v>1425</v>
      </c>
      <c r="B1255" s="3" t="s">
        <v>1426</v>
      </c>
      <c r="C1255" s="3" t="s">
        <v>5535</v>
      </c>
      <c r="D1255">
        <v>13000</v>
      </c>
      <c r="E1255">
        <v>0</v>
      </c>
      <c r="F1255" t="s">
        <v>8221</v>
      </c>
      <c r="G1255" t="s">
        <v>8224</v>
      </c>
      <c r="H1255" t="s">
        <v>8246</v>
      </c>
      <c r="I1255">
        <v>1430276959</v>
      </c>
      <c r="J1255">
        <v>1427684959</v>
      </c>
      <c r="K1255" t="b">
        <v>0</v>
      </c>
      <c r="L1255">
        <v>0</v>
      </c>
      <c r="M1255" t="b">
        <v>0</v>
      </c>
      <c r="N1255" t="s">
        <v>8287</v>
      </c>
      <c r="O1255" s="5" t="e">
        <f t="shared" si="171"/>
        <v>#DIV/0!</v>
      </c>
      <c r="P1255" s="7" t="e">
        <f t="shared" si="172"/>
        <v>#DIV/0!</v>
      </c>
      <c r="Q1255" t="str">
        <f t="shared" si="173"/>
        <v>publishing</v>
      </c>
      <c r="R1255" t="str">
        <f t="shared" si="174"/>
        <v>translations</v>
      </c>
      <c r="S1255" s="10">
        <f t="shared" si="175"/>
        <v>42122.881469907406</v>
      </c>
      <c r="T1255" s="10">
        <f t="shared" si="176"/>
        <v>42092.881469907406</v>
      </c>
      <c r="U1255">
        <f t="shared" si="177"/>
        <v>2015</v>
      </c>
      <c r="V1255" s="11">
        <f t="shared" si="178"/>
        <v>42122.881469907406</v>
      </c>
      <c r="W1255" s="15">
        <f t="shared" si="179"/>
        <v>30</v>
      </c>
    </row>
    <row r="1256" spans="1:23" ht="43.2" x14ac:dyDescent="0.3">
      <c r="A1256">
        <v>1426</v>
      </c>
      <c r="B1256" s="3" t="s">
        <v>1427</v>
      </c>
      <c r="C1256" s="3" t="s">
        <v>5536</v>
      </c>
      <c r="D1256">
        <v>1000</v>
      </c>
      <c r="E1256">
        <v>0</v>
      </c>
      <c r="F1256" t="s">
        <v>8221</v>
      </c>
      <c r="G1256" t="s">
        <v>8236</v>
      </c>
      <c r="H1256" t="s">
        <v>8249</v>
      </c>
      <c r="I1256">
        <v>1440408120</v>
      </c>
      <c r="J1256">
        <v>1435224120</v>
      </c>
      <c r="K1256" t="b">
        <v>0</v>
      </c>
      <c r="L1256">
        <v>0</v>
      </c>
      <c r="M1256" t="b">
        <v>0</v>
      </c>
      <c r="N1256" t="s">
        <v>8287</v>
      </c>
      <c r="O1256" s="5" t="e">
        <f t="shared" si="171"/>
        <v>#DIV/0!</v>
      </c>
      <c r="P1256" s="7" t="e">
        <f t="shared" si="172"/>
        <v>#DIV/0!</v>
      </c>
      <c r="Q1256" t="str">
        <f t="shared" si="173"/>
        <v>publishing</v>
      </c>
      <c r="R1256" t="str">
        <f t="shared" si="174"/>
        <v>translations</v>
      </c>
      <c r="S1256" s="10">
        <f t="shared" si="175"/>
        <v>42240.140277777777</v>
      </c>
      <c r="T1256" s="10">
        <f t="shared" si="176"/>
        <v>42180.140277777777</v>
      </c>
      <c r="U1256">
        <f t="shared" si="177"/>
        <v>2015</v>
      </c>
      <c r="V1256" s="11">
        <f t="shared" si="178"/>
        <v>42240.140277777777</v>
      </c>
      <c r="W1256" s="15">
        <f t="shared" si="179"/>
        <v>60</v>
      </c>
    </row>
    <row r="1257" spans="1:23" ht="57.6" x14ac:dyDescent="0.3">
      <c r="A1257">
        <v>1427</v>
      </c>
      <c r="B1257" s="3" t="s">
        <v>1428</v>
      </c>
      <c r="C1257" s="3" t="s">
        <v>5537</v>
      </c>
      <c r="D1257">
        <v>5000</v>
      </c>
      <c r="E1257">
        <v>419</v>
      </c>
      <c r="F1257" t="s">
        <v>8221</v>
      </c>
      <c r="G1257" t="s">
        <v>8236</v>
      </c>
      <c r="H1257" t="s">
        <v>8249</v>
      </c>
      <c r="I1257">
        <v>1474230385</v>
      </c>
      <c r="J1257">
        <v>1471638385</v>
      </c>
      <c r="K1257" t="b">
        <v>0</v>
      </c>
      <c r="L1257">
        <v>4</v>
      </c>
      <c r="M1257" t="b">
        <v>0</v>
      </c>
      <c r="N1257" t="s">
        <v>8287</v>
      </c>
      <c r="O1257" s="5">
        <f t="shared" si="171"/>
        <v>11.933174224343675</v>
      </c>
      <c r="P1257" s="7">
        <f t="shared" si="172"/>
        <v>104.75</v>
      </c>
      <c r="Q1257" t="str">
        <f t="shared" si="173"/>
        <v>publishing</v>
      </c>
      <c r="R1257" t="str">
        <f t="shared" si="174"/>
        <v>translations</v>
      </c>
      <c r="S1257" s="10">
        <f t="shared" si="175"/>
        <v>42631.601678240739</v>
      </c>
      <c r="T1257" s="10">
        <f t="shared" si="176"/>
        <v>42601.601678240739</v>
      </c>
      <c r="U1257">
        <f t="shared" si="177"/>
        <v>2016</v>
      </c>
      <c r="V1257" s="11">
        <f t="shared" si="178"/>
        <v>42631.601678240739</v>
      </c>
      <c r="W1257" s="15">
        <f t="shared" si="179"/>
        <v>30</v>
      </c>
    </row>
    <row r="1258" spans="1:23" ht="43.2" x14ac:dyDescent="0.3">
      <c r="A1258">
        <v>1428</v>
      </c>
      <c r="B1258" s="3" t="s">
        <v>1429</v>
      </c>
      <c r="C1258" s="3" t="s">
        <v>5538</v>
      </c>
      <c r="D1258">
        <v>1000</v>
      </c>
      <c r="E1258">
        <v>45</v>
      </c>
      <c r="F1258" t="s">
        <v>8221</v>
      </c>
      <c r="G1258" t="s">
        <v>8227</v>
      </c>
      <c r="H1258" t="s">
        <v>8249</v>
      </c>
      <c r="I1258">
        <v>1459584417</v>
      </c>
      <c r="J1258">
        <v>1456996017</v>
      </c>
      <c r="K1258" t="b">
        <v>0</v>
      </c>
      <c r="L1258">
        <v>3</v>
      </c>
      <c r="M1258" t="b">
        <v>0</v>
      </c>
      <c r="N1258" t="s">
        <v>8287</v>
      </c>
      <c r="O1258" s="5">
        <f t="shared" si="171"/>
        <v>22.222222222222221</v>
      </c>
      <c r="P1258" s="7">
        <f t="shared" si="172"/>
        <v>15</v>
      </c>
      <c r="Q1258" t="str">
        <f t="shared" si="173"/>
        <v>publishing</v>
      </c>
      <c r="R1258" t="str">
        <f t="shared" si="174"/>
        <v>translations</v>
      </c>
      <c r="S1258" s="10">
        <f t="shared" si="175"/>
        <v>42462.088159722218</v>
      </c>
      <c r="T1258" s="10">
        <f t="shared" si="176"/>
        <v>42432.129826388889</v>
      </c>
      <c r="U1258">
        <f t="shared" si="177"/>
        <v>2016</v>
      </c>
      <c r="V1258" s="11">
        <f t="shared" si="178"/>
        <v>42462.088159722218</v>
      </c>
      <c r="W1258" s="15">
        <f t="shared" si="179"/>
        <v>29.958333333328483</v>
      </c>
    </row>
    <row r="1259" spans="1:23" ht="43.2" x14ac:dyDescent="0.3">
      <c r="A1259">
        <v>1429</v>
      </c>
      <c r="B1259" s="3" t="s">
        <v>1430</v>
      </c>
      <c r="C1259" s="3" t="s">
        <v>5539</v>
      </c>
      <c r="D1259">
        <v>10000</v>
      </c>
      <c r="E1259">
        <v>0</v>
      </c>
      <c r="F1259" t="s">
        <v>8221</v>
      </c>
      <c r="G1259" t="s">
        <v>8224</v>
      </c>
      <c r="H1259" t="s">
        <v>8246</v>
      </c>
      <c r="I1259">
        <v>1428629242</v>
      </c>
      <c r="J1259">
        <v>1426037242</v>
      </c>
      <c r="K1259" t="b">
        <v>0</v>
      </c>
      <c r="L1259">
        <v>0</v>
      </c>
      <c r="M1259" t="b">
        <v>0</v>
      </c>
      <c r="N1259" t="s">
        <v>8287</v>
      </c>
      <c r="O1259" s="5" t="e">
        <f t="shared" si="171"/>
        <v>#DIV/0!</v>
      </c>
      <c r="P1259" s="7" t="e">
        <f t="shared" si="172"/>
        <v>#DIV/0!</v>
      </c>
      <c r="Q1259" t="str">
        <f t="shared" si="173"/>
        <v>publishing</v>
      </c>
      <c r="R1259" t="str">
        <f t="shared" si="174"/>
        <v>translations</v>
      </c>
      <c r="S1259" s="10">
        <f t="shared" si="175"/>
        <v>42103.810671296291</v>
      </c>
      <c r="T1259" s="10">
        <f t="shared" si="176"/>
        <v>42073.810671296291</v>
      </c>
      <c r="U1259">
        <f t="shared" si="177"/>
        <v>2015</v>
      </c>
      <c r="V1259" s="11">
        <f t="shared" si="178"/>
        <v>42103.810671296291</v>
      </c>
      <c r="W1259" s="15">
        <f t="shared" si="179"/>
        <v>30</v>
      </c>
    </row>
    <row r="1260" spans="1:23" ht="43.2" x14ac:dyDescent="0.3">
      <c r="A1260">
        <v>1430</v>
      </c>
      <c r="B1260" s="3" t="s">
        <v>1431</v>
      </c>
      <c r="C1260" s="3" t="s">
        <v>5540</v>
      </c>
      <c r="D1260">
        <v>5000</v>
      </c>
      <c r="E1260">
        <v>403</v>
      </c>
      <c r="F1260" t="s">
        <v>8221</v>
      </c>
      <c r="G1260" t="s">
        <v>8224</v>
      </c>
      <c r="H1260" t="s">
        <v>8246</v>
      </c>
      <c r="I1260">
        <v>1419017488</v>
      </c>
      <c r="J1260">
        <v>1416339088</v>
      </c>
      <c r="K1260" t="b">
        <v>0</v>
      </c>
      <c r="L1260">
        <v>5</v>
      </c>
      <c r="M1260" t="b">
        <v>0</v>
      </c>
      <c r="N1260" t="s">
        <v>8287</v>
      </c>
      <c r="O1260" s="5">
        <f t="shared" si="171"/>
        <v>12.406947890818859</v>
      </c>
      <c r="P1260" s="7">
        <f t="shared" si="172"/>
        <v>80.599999999999994</v>
      </c>
      <c r="Q1260" t="str">
        <f t="shared" si="173"/>
        <v>publishing</v>
      </c>
      <c r="R1260" t="str">
        <f t="shared" si="174"/>
        <v>translations</v>
      </c>
      <c r="S1260" s="10">
        <f t="shared" si="175"/>
        <v>41992.563518518517</v>
      </c>
      <c r="T1260" s="10">
        <f t="shared" si="176"/>
        <v>41961.563518518517</v>
      </c>
      <c r="U1260">
        <f t="shared" si="177"/>
        <v>2014</v>
      </c>
      <c r="V1260" s="11">
        <f t="shared" si="178"/>
        <v>41992.563518518517</v>
      </c>
      <c r="W1260" s="15">
        <f t="shared" si="179"/>
        <v>31</v>
      </c>
    </row>
    <row r="1261" spans="1:23" ht="43.2" x14ac:dyDescent="0.3">
      <c r="A1261">
        <v>1431</v>
      </c>
      <c r="B1261" s="3" t="s">
        <v>1432</v>
      </c>
      <c r="C1261" s="3" t="s">
        <v>5541</v>
      </c>
      <c r="D1261">
        <v>17000</v>
      </c>
      <c r="E1261">
        <v>5431</v>
      </c>
      <c r="F1261" t="s">
        <v>8221</v>
      </c>
      <c r="G1261" t="s">
        <v>8224</v>
      </c>
      <c r="H1261" t="s">
        <v>8246</v>
      </c>
      <c r="I1261">
        <v>1448517816</v>
      </c>
      <c r="J1261">
        <v>1445922216</v>
      </c>
      <c r="K1261" t="b">
        <v>0</v>
      </c>
      <c r="L1261">
        <v>47</v>
      </c>
      <c r="M1261" t="b">
        <v>0</v>
      </c>
      <c r="N1261" t="s">
        <v>8287</v>
      </c>
      <c r="O1261" s="5">
        <f t="shared" si="171"/>
        <v>3.1301786043085986</v>
      </c>
      <c r="P1261" s="7">
        <f t="shared" si="172"/>
        <v>115.55319148936171</v>
      </c>
      <c r="Q1261" t="str">
        <f t="shared" si="173"/>
        <v>publishing</v>
      </c>
      <c r="R1261" t="str">
        <f t="shared" si="174"/>
        <v>translations</v>
      </c>
      <c r="S1261" s="10">
        <f t="shared" si="175"/>
        <v>42334.002500000002</v>
      </c>
      <c r="T1261" s="10">
        <f t="shared" si="176"/>
        <v>42303.960833333331</v>
      </c>
      <c r="U1261">
        <f t="shared" si="177"/>
        <v>2015</v>
      </c>
      <c r="V1261" s="11">
        <f t="shared" si="178"/>
        <v>42334.002500000002</v>
      </c>
      <c r="W1261" s="15">
        <f t="shared" si="179"/>
        <v>30.041666666671517</v>
      </c>
    </row>
    <row r="1262" spans="1:23" ht="43.2" x14ac:dyDescent="0.3">
      <c r="A1262">
        <v>1432</v>
      </c>
      <c r="B1262" s="3" t="s">
        <v>1433</v>
      </c>
      <c r="C1262" s="3" t="s">
        <v>5542</v>
      </c>
      <c r="D1262">
        <v>40000</v>
      </c>
      <c r="E1262">
        <v>0</v>
      </c>
      <c r="F1262" t="s">
        <v>8221</v>
      </c>
      <c r="G1262" t="s">
        <v>8224</v>
      </c>
      <c r="H1262" t="s">
        <v>8246</v>
      </c>
      <c r="I1262">
        <v>1437417828</v>
      </c>
      <c r="J1262">
        <v>1434825828</v>
      </c>
      <c r="K1262" t="b">
        <v>0</v>
      </c>
      <c r="L1262">
        <v>0</v>
      </c>
      <c r="M1262" t="b">
        <v>0</v>
      </c>
      <c r="N1262" t="s">
        <v>8287</v>
      </c>
      <c r="O1262" s="5" t="e">
        <f t="shared" si="171"/>
        <v>#DIV/0!</v>
      </c>
      <c r="P1262" s="7" t="e">
        <f t="shared" si="172"/>
        <v>#DIV/0!</v>
      </c>
      <c r="Q1262" t="str">
        <f t="shared" si="173"/>
        <v>publishing</v>
      </c>
      <c r="R1262" t="str">
        <f t="shared" si="174"/>
        <v>translations</v>
      </c>
      <c r="S1262" s="10">
        <f t="shared" si="175"/>
        <v>42205.530416666668</v>
      </c>
      <c r="T1262" s="10">
        <f t="shared" si="176"/>
        <v>42175.530416666668</v>
      </c>
      <c r="U1262">
        <f t="shared" si="177"/>
        <v>2015</v>
      </c>
      <c r="V1262" s="11">
        <f t="shared" si="178"/>
        <v>42205.530416666668</v>
      </c>
      <c r="W1262" s="15">
        <f t="shared" si="179"/>
        <v>30</v>
      </c>
    </row>
    <row r="1263" spans="1:23" ht="43.2" x14ac:dyDescent="0.3">
      <c r="A1263">
        <v>1433</v>
      </c>
      <c r="B1263" s="3" t="s">
        <v>1434</v>
      </c>
      <c r="C1263" s="3" t="s">
        <v>5543</v>
      </c>
      <c r="D1263">
        <v>12000</v>
      </c>
      <c r="E1263">
        <v>805</v>
      </c>
      <c r="F1263" t="s">
        <v>8221</v>
      </c>
      <c r="G1263" t="s">
        <v>8237</v>
      </c>
      <c r="H1263" t="s">
        <v>8249</v>
      </c>
      <c r="I1263">
        <v>1481367600</v>
      </c>
      <c r="J1263">
        <v>1477839675</v>
      </c>
      <c r="K1263" t="b">
        <v>0</v>
      </c>
      <c r="L1263">
        <v>10</v>
      </c>
      <c r="M1263" t="b">
        <v>0</v>
      </c>
      <c r="N1263" t="s">
        <v>8287</v>
      </c>
      <c r="O1263" s="5">
        <f t="shared" si="171"/>
        <v>14.906832298136646</v>
      </c>
      <c r="P1263" s="7">
        <f t="shared" si="172"/>
        <v>80.5</v>
      </c>
      <c r="Q1263" t="str">
        <f t="shared" si="173"/>
        <v>publishing</v>
      </c>
      <c r="R1263" t="str">
        <f t="shared" si="174"/>
        <v>translations</v>
      </c>
      <c r="S1263" s="10">
        <f t="shared" si="175"/>
        <v>42714.208333333328</v>
      </c>
      <c r="T1263" s="10">
        <f t="shared" si="176"/>
        <v>42673.375868055555</v>
      </c>
      <c r="U1263">
        <f t="shared" si="177"/>
        <v>2016</v>
      </c>
      <c r="V1263" s="11">
        <f t="shared" si="178"/>
        <v>42714.208333333328</v>
      </c>
      <c r="W1263" s="15">
        <f t="shared" si="179"/>
        <v>40.832465277773736</v>
      </c>
    </row>
    <row r="1264" spans="1:23" ht="43.2" x14ac:dyDescent="0.3">
      <c r="A1264">
        <v>1434</v>
      </c>
      <c r="B1264" s="3" t="s">
        <v>1435</v>
      </c>
      <c r="C1264" s="3" t="s">
        <v>5544</v>
      </c>
      <c r="D1264">
        <v>82000</v>
      </c>
      <c r="E1264">
        <v>8190</v>
      </c>
      <c r="F1264" t="s">
        <v>8221</v>
      </c>
      <c r="G1264" t="s">
        <v>8232</v>
      </c>
      <c r="H1264" t="s">
        <v>8253</v>
      </c>
      <c r="I1264">
        <v>1433775600</v>
      </c>
      <c r="J1264">
        <v>1431973478</v>
      </c>
      <c r="K1264" t="b">
        <v>0</v>
      </c>
      <c r="L1264">
        <v>11</v>
      </c>
      <c r="M1264" t="b">
        <v>0</v>
      </c>
      <c r="N1264" t="s">
        <v>8287</v>
      </c>
      <c r="O1264" s="5">
        <f t="shared" si="171"/>
        <v>10.012210012210012</v>
      </c>
      <c r="P1264" s="7">
        <f t="shared" si="172"/>
        <v>744.5454545454545</v>
      </c>
      <c r="Q1264" t="str">
        <f t="shared" si="173"/>
        <v>publishing</v>
      </c>
      <c r="R1264" t="str">
        <f t="shared" si="174"/>
        <v>translations</v>
      </c>
      <c r="S1264" s="10">
        <f t="shared" si="175"/>
        <v>42163.375</v>
      </c>
      <c r="T1264" s="10">
        <f t="shared" si="176"/>
        <v>42142.517106481479</v>
      </c>
      <c r="U1264">
        <f t="shared" si="177"/>
        <v>2015</v>
      </c>
      <c r="V1264" s="11">
        <f t="shared" si="178"/>
        <v>42163.375</v>
      </c>
      <c r="W1264" s="15">
        <f t="shared" si="179"/>
        <v>20.85789351852145</v>
      </c>
    </row>
    <row r="1265" spans="1:23" ht="43.2" x14ac:dyDescent="0.3">
      <c r="A1265">
        <v>1435</v>
      </c>
      <c r="B1265" s="3" t="s">
        <v>1436</v>
      </c>
      <c r="C1265" s="3" t="s">
        <v>5545</v>
      </c>
      <c r="D1265">
        <v>15000</v>
      </c>
      <c r="E1265">
        <v>15</v>
      </c>
      <c r="F1265" t="s">
        <v>8221</v>
      </c>
      <c r="G1265" t="s">
        <v>8237</v>
      </c>
      <c r="H1265" t="s">
        <v>8249</v>
      </c>
      <c r="I1265">
        <v>1444589020</v>
      </c>
      <c r="J1265">
        <v>1441997020</v>
      </c>
      <c r="K1265" t="b">
        <v>0</v>
      </c>
      <c r="L1265">
        <v>2</v>
      </c>
      <c r="M1265" t="b">
        <v>0</v>
      </c>
      <c r="N1265" t="s">
        <v>8287</v>
      </c>
      <c r="O1265" s="5">
        <f t="shared" si="171"/>
        <v>1000</v>
      </c>
      <c r="P1265" s="7">
        <f t="shared" si="172"/>
        <v>7.5</v>
      </c>
      <c r="Q1265" t="str">
        <f t="shared" si="173"/>
        <v>publishing</v>
      </c>
      <c r="R1265" t="str">
        <f t="shared" si="174"/>
        <v>translations</v>
      </c>
      <c r="S1265" s="10">
        <f t="shared" si="175"/>
        <v>42288.530324074076</v>
      </c>
      <c r="T1265" s="10">
        <f t="shared" si="176"/>
        <v>42258.530324074076</v>
      </c>
      <c r="U1265">
        <f t="shared" si="177"/>
        <v>2015</v>
      </c>
      <c r="V1265" s="11">
        <f t="shared" si="178"/>
        <v>42288.530324074076</v>
      </c>
      <c r="W1265" s="15">
        <f t="shared" si="179"/>
        <v>30</v>
      </c>
    </row>
    <row r="1266" spans="1:23" ht="43.2" x14ac:dyDescent="0.3">
      <c r="A1266">
        <v>1436</v>
      </c>
      <c r="B1266" s="3" t="s">
        <v>1437</v>
      </c>
      <c r="C1266" s="3" t="s">
        <v>5546</v>
      </c>
      <c r="D1266">
        <v>10000</v>
      </c>
      <c r="E1266">
        <v>77</v>
      </c>
      <c r="F1266" t="s">
        <v>8221</v>
      </c>
      <c r="G1266" t="s">
        <v>8236</v>
      </c>
      <c r="H1266" t="s">
        <v>8249</v>
      </c>
      <c r="I1266">
        <v>1456043057</v>
      </c>
      <c r="J1266">
        <v>1453451057</v>
      </c>
      <c r="K1266" t="b">
        <v>0</v>
      </c>
      <c r="L1266">
        <v>2</v>
      </c>
      <c r="M1266" t="b">
        <v>0</v>
      </c>
      <c r="N1266" t="s">
        <v>8287</v>
      </c>
      <c r="O1266" s="5">
        <f t="shared" si="171"/>
        <v>129.87012987012986</v>
      </c>
      <c r="P1266" s="7">
        <f t="shared" si="172"/>
        <v>38.5</v>
      </c>
      <c r="Q1266" t="str">
        <f t="shared" si="173"/>
        <v>publishing</v>
      </c>
      <c r="R1266" t="str">
        <f t="shared" si="174"/>
        <v>translations</v>
      </c>
      <c r="S1266" s="10">
        <f t="shared" si="175"/>
        <v>42421.10019675926</v>
      </c>
      <c r="T1266" s="10">
        <f t="shared" si="176"/>
        <v>42391.10019675926</v>
      </c>
      <c r="U1266">
        <f t="shared" si="177"/>
        <v>2016</v>
      </c>
      <c r="V1266" s="11">
        <f t="shared" si="178"/>
        <v>42421.10019675926</v>
      </c>
      <c r="W1266" s="15">
        <f t="shared" si="179"/>
        <v>30</v>
      </c>
    </row>
    <row r="1267" spans="1:23" ht="57.6" x14ac:dyDescent="0.3">
      <c r="A1267">
        <v>1437</v>
      </c>
      <c r="B1267" s="3" t="s">
        <v>1438</v>
      </c>
      <c r="C1267" s="3" t="s">
        <v>5547</v>
      </c>
      <c r="D1267">
        <v>3000</v>
      </c>
      <c r="E1267">
        <v>807</v>
      </c>
      <c r="F1267" t="s">
        <v>8221</v>
      </c>
      <c r="G1267" t="s">
        <v>8224</v>
      </c>
      <c r="H1267" t="s">
        <v>8246</v>
      </c>
      <c r="I1267">
        <v>1405227540</v>
      </c>
      <c r="J1267">
        <v>1402058739</v>
      </c>
      <c r="K1267" t="b">
        <v>0</v>
      </c>
      <c r="L1267">
        <v>22</v>
      </c>
      <c r="M1267" t="b">
        <v>0</v>
      </c>
      <c r="N1267" t="s">
        <v>8287</v>
      </c>
      <c r="O1267" s="5">
        <f t="shared" si="171"/>
        <v>3.7174721189591078</v>
      </c>
      <c r="P1267" s="7">
        <f t="shared" si="172"/>
        <v>36.68181818181818</v>
      </c>
      <c r="Q1267" t="str">
        <f t="shared" si="173"/>
        <v>publishing</v>
      </c>
      <c r="R1267" t="str">
        <f t="shared" si="174"/>
        <v>translations</v>
      </c>
      <c r="S1267" s="10">
        <f t="shared" si="175"/>
        <v>41832.957638888889</v>
      </c>
      <c r="T1267" s="10">
        <f t="shared" si="176"/>
        <v>41796.281701388885</v>
      </c>
      <c r="U1267">
        <f t="shared" si="177"/>
        <v>2014</v>
      </c>
      <c r="V1267" s="11">
        <f t="shared" si="178"/>
        <v>41832.957638888889</v>
      </c>
      <c r="W1267" s="15">
        <f t="shared" si="179"/>
        <v>36.675937500003783</v>
      </c>
    </row>
    <row r="1268" spans="1:23" ht="43.2" x14ac:dyDescent="0.3">
      <c r="A1268">
        <v>1438</v>
      </c>
      <c r="B1268" s="3" t="s">
        <v>1439</v>
      </c>
      <c r="C1268" s="3" t="s">
        <v>5548</v>
      </c>
      <c r="D1268">
        <v>20000</v>
      </c>
      <c r="E1268">
        <v>600</v>
      </c>
      <c r="F1268" t="s">
        <v>8221</v>
      </c>
      <c r="G1268" t="s">
        <v>8232</v>
      </c>
      <c r="H1268" t="s">
        <v>8253</v>
      </c>
      <c r="I1268">
        <v>1461765300</v>
      </c>
      <c r="J1268">
        <v>1459198499</v>
      </c>
      <c r="K1268" t="b">
        <v>0</v>
      </c>
      <c r="L1268">
        <v>8</v>
      </c>
      <c r="M1268" t="b">
        <v>0</v>
      </c>
      <c r="N1268" t="s">
        <v>8287</v>
      </c>
      <c r="O1268" s="5">
        <f t="shared" si="171"/>
        <v>33.333333333333336</v>
      </c>
      <c r="P1268" s="7">
        <f t="shared" si="172"/>
        <v>75</v>
      </c>
      <c r="Q1268" t="str">
        <f t="shared" si="173"/>
        <v>publishing</v>
      </c>
      <c r="R1268" t="str">
        <f t="shared" si="174"/>
        <v>translations</v>
      </c>
      <c r="S1268" s="10">
        <f t="shared" si="175"/>
        <v>42487.329861111109</v>
      </c>
      <c r="T1268" s="10">
        <f t="shared" si="176"/>
        <v>42457.621516203704</v>
      </c>
      <c r="U1268">
        <f t="shared" si="177"/>
        <v>2016</v>
      </c>
      <c r="V1268" s="11">
        <f t="shared" si="178"/>
        <v>42487.329861111109</v>
      </c>
      <c r="W1268" s="15">
        <f t="shared" si="179"/>
        <v>29.708344907405262</v>
      </c>
    </row>
    <row r="1269" spans="1:23" ht="43.2" x14ac:dyDescent="0.3">
      <c r="A1269">
        <v>1439</v>
      </c>
      <c r="B1269" s="3" t="s">
        <v>1440</v>
      </c>
      <c r="C1269" s="3" t="s">
        <v>5549</v>
      </c>
      <c r="D1269">
        <v>2725</v>
      </c>
      <c r="E1269">
        <v>180</v>
      </c>
      <c r="F1269" t="s">
        <v>8221</v>
      </c>
      <c r="G1269" t="s">
        <v>8229</v>
      </c>
      <c r="H1269" t="s">
        <v>8251</v>
      </c>
      <c r="I1269">
        <v>1425758101</v>
      </c>
      <c r="J1269">
        <v>1423166101</v>
      </c>
      <c r="K1269" t="b">
        <v>0</v>
      </c>
      <c r="L1269">
        <v>6</v>
      </c>
      <c r="M1269" t="b">
        <v>0</v>
      </c>
      <c r="N1269" t="s">
        <v>8287</v>
      </c>
      <c r="O1269" s="5">
        <f t="shared" si="171"/>
        <v>15.138888888888889</v>
      </c>
      <c r="P1269" s="7">
        <f t="shared" si="172"/>
        <v>30</v>
      </c>
      <c r="Q1269" t="str">
        <f t="shared" si="173"/>
        <v>publishing</v>
      </c>
      <c r="R1269" t="str">
        <f t="shared" si="174"/>
        <v>translations</v>
      </c>
      <c r="S1269" s="10">
        <f t="shared" si="175"/>
        <v>42070.579872685179</v>
      </c>
      <c r="T1269" s="10">
        <f t="shared" si="176"/>
        <v>42040.579872685179</v>
      </c>
      <c r="U1269">
        <f t="shared" si="177"/>
        <v>2015</v>
      </c>
      <c r="V1269" s="11">
        <f t="shared" si="178"/>
        <v>42070.579872685179</v>
      </c>
      <c r="W1269" s="15">
        <f t="shared" si="179"/>
        <v>30</v>
      </c>
    </row>
    <row r="1270" spans="1:23" ht="43.2" x14ac:dyDescent="0.3">
      <c r="A1270">
        <v>1440</v>
      </c>
      <c r="B1270" s="3" t="s">
        <v>1441</v>
      </c>
      <c r="C1270" s="3" t="s">
        <v>5550</v>
      </c>
      <c r="D1270">
        <v>13000</v>
      </c>
      <c r="E1270">
        <v>1</v>
      </c>
      <c r="F1270" t="s">
        <v>8221</v>
      </c>
      <c r="G1270" t="s">
        <v>8237</v>
      </c>
      <c r="H1270" t="s">
        <v>8249</v>
      </c>
      <c r="I1270">
        <v>1464285463</v>
      </c>
      <c r="J1270">
        <v>1461693463</v>
      </c>
      <c r="K1270" t="b">
        <v>0</v>
      </c>
      <c r="L1270">
        <v>1</v>
      </c>
      <c r="M1270" t="b">
        <v>0</v>
      </c>
      <c r="N1270" t="s">
        <v>8287</v>
      </c>
      <c r="O1270" s="5">
        <f t="shared" si="171"/>
        <v>13000</v>
      </c>
      <c r="P1270" s="7">
        <f t="shared" si="172"/>
        <v>1</v>
      </c>
      <c r="Q1270" t="str">
        <f t="shared" si="173"/>
        <v>publishing</v>
      </c>
      <c r="R1270" t="str">
        <f t="shared" si="174"/>
        <v>translations</v>
      </c>
      <c r="S1270" s="10">
        <f t="shared" si="175"/>
        <v>42516.498414351852</v>
      </c>
      <c r="T1270" s="10">
        <f t="shared" si="176"/>
        <v>42486.498414351852</v>
      </c>
      <c r="U1270">
        <f t="shared" si="177"/>
        <v>2016</v>
      </c>
      <c r="V1270" s="11">
        <f t="shared" si="178"/>
        <v>42516.498414351852</v>
      </c>
      <c r="W1270" s="15">
        <f t="shared" si="179"/>
        <v>30</v>
      </c>
    </row>
    <row r="1271" spans="1:23" ht="43.2" x14ac:dyDescent="0.3">
      <c r="A1271">
        <v>1441</v>
      </c>
      <c r="B1271" s="3" t="s">
        <v>1442</v>
      </c>
      <c r="C1271" s="3" t="s">
        <v>5551</v>
      </c>
      <c r="D1271">
        <v>180000</v>
      </c>
      <c r="E1271">
        <v>2020</v>
      </c>
      <c r="F1271" t="s">
        <v>8221</v>
      </c>
      <c r="G1271" t="s">
        <v>8225</v>
      </c>
      <c r="H1271" t="s">
        <v>8247</v>
      </c>
      <c r="I1271">
        <v>1441995769</v>
      </c>
      <c r="J1271">
        <v>1436811769</v>
      </c>
      <c r="K1271" t="b">
        <v>0</v>
      </c>
      <c r="L1271">
        <v>3</v>
      </c>
      <c r="M1271" t="b">
        <v>0</v>
      </c>
      <c r="N1271" t="s">
        <v>8287</v>
      </c>
      <c r="O1271" s="5">
        <f t="shared" si="171"/>
        <v>89.10891089108911</v>
      </c>
      <c r="P1271" s="7">
        <f t="shared" si="172"/>
        <v>673.33333333333337</v>
      </c>
      <c r="Q1271" t="str">
        <f t="shared" si="173"/>
        <v>publishing</v>
      </c>
      <c r="R1271" t="str">
        <f t="shared" si="174"/>
        <v>translations</v>
      </c>
      <c r="S1271" s="10">
        <f t="shared" si="175"/>
        <v>42258.515844907408</v>
      </c>
      <c r="T1271" s="10">
        <f t="shared" si="176"/>
        <v>42198.515844907408</v>
      </c>
      <c r="U1271">
        <f t="shared" si="177"/>
        <v>2015</v>
      </c>
      <c r="V1271" s="11">
        <f t="shared" si="178"/>
        <v>42258.515844907408</v>
      </c>
      <c r="W1271" s="15">
        <f t="shared" si="179"/>
        <v>60</v>
      </c>
    </row>
    <row r="1272" spans="1:23" ht="43.2" x14ac:dyDescent="0.3">
      <c r="A1272">
        <v>1442</v>
      </c>
      <c r="B1272" s="3" t="s">
        <v>1443</v>
      </c>
      <c r="C1272" s="3" t="s">
        <v>5552</v>
      </c>
      <c r="D1272">
        <v>1500</v>
      </c>
      <c r="E1272">
        <v>0</v>
      </c>
      <c r="F1272" t="s">
        <v>8221</v>
      </c>
      <c r="G1272" t="s">
        <v>8224</v>
      </c>
      <c r="H1272" t="s">
        <v>8246</v>
      </c>
      <c r="I1272">
        <v>1464190158</v>
      </c>
      <c r="J1272">
        <v>1461598158</v>
      </c>
      <c r="K1272" t="b">
        <v>0</v>
      </c>
      <c r="L1272">
        <v>0</v>
      </c>
      <c r="M1272" t="b">
        <v>0</v>
      </c>
      <c r="N1272" t="s">
        <v>8287</v>
      </c>
      <c r="O1272" s="5" t="e">
        <f t="shared" si="171"/>
        <v>#DIV/0!</v>
      </c>
      <c r="P1272" s="7" t="e">
        <f t="shared" si="172"/>
        <v>#DIV/0!</v>
      </c>
      <c r="Q1272" t="str">
        <f t="shared" si="173"/>
        <v>publishing</v>
      </c>
      <c r="R1272" t="str">
        <f t="shared" si="174"/>
        <v>translations</v>
      </c>
      <c r="S1272" s="10">
        <f t="shared" si="175"/>
        <v>42515.39534722222</v>
      </c>
      <c r="T1272" s="10">
        <f t="shared" si="176"/>
        <v>42485.39534722222</v>
      </c>
      <c r="U1272">
        <f t="shared" si="177"/>
        <v>2016</v>
      </c>
      <c r="V1272" s="11">
        <f t="shared" si="178"/>
        <v>42515.39534722222</v>
      </c>
      <c r="W1272" s="15">
        <f t="shared" si="179"/>
        <v>30</v>
      </c>
    </row>
    <row r="1273" spans="1:23" ht="43.2" x14ac:dyDescent="0.3">
      <c r="A1273">
        <v>1443</v>
      </c>
      <c r="B1273" s="3" t="s">
        <v>1444</v>
      </c>
      <c r="C1273" s="3" t="s">
        <v>5553</v>
      </c>
      <c r="D1273">
        <v>13000</v>
      </c>
      <c r="E1273">
        <v>0</v>
      </c>
      <c r="F1273" t="s">
        <v>8221</v>
      </c>
      <c r="G1273" t="s">
        <v>8230</v>
      </c>
      <c r="H1273" t="s">
        <v>8249</v>
      </c>
      <c r="I1273">
        <v>1483395209</v>
      </c>
      <c r="J1273">
        <v>1480803209</v>
      </c>
      <c r="K1273" t="b">
        <v>0</v>
      </c>
      <c r="L1273">
        <v>0</v>
      </c>
      <c r="M1273" t="b">
        <v>0</v>
      </c>
      <c r="N1273" t="s">
        <v>8287</v>
      </c>
      <c r="O1273" s="5" t="e">
        <f t="shared" si="171"/>
        <v>#DIV/0!</v>
      </c>
      <c r="P1273" s="7" t="e">
        <f t="shared" si="172"/>
        <v>#DIV/0!</v>
      </c>
      <c r="Q1273" t="str">
        <f t="shared" si="173"/>
        <v>publishing</v>
      </c>
      <c r="R1273" t="str">
        <f t="shared" si="174"/>
        <v>translations</v>
      </c>
      <c r="S1273" s="10">
        <f t="shared" si="175"/>
        <v>42737.676030092596</v>
      </c>
      <c r="T1273" s="10">
        <f t="shared" si="176"/>
        <v>42707.676030092596</v>
      </c>
      <c r="U1273">
        <f t="shared" si="177"/>
        <v>2017</v>
      </c>
      <c r="V1273" s="11">
        <f t="shared" si="178"/>
        <v>42737.676030092596</v>
      </c>
      <c r="W1273" s="15">
        <f t="shared" si="179"/>
        <v>30</v>
      </c>
    </row>
    <row r="1274" spans="1:23" ht="43.2" x14ac:dyDescent="0.3">
      <c r="A1274">
        <v>1444</v>
      </c>
      <c r="B1274" s="3" t="s">
        <v>1445</v>
      </c>
      <c r="C1274" s="3" t="s">
        <v>5554</v>
      </c>
      <c r="D1274">
        <v>4950</v>
      </c>
      <c r="E1274">
        <v>0</v>
      </c>
      <c r="F1274" t="s">
        <v>8221</v>
      </c>
      <c r="G1274" t="s">
        <v>8236</v>
      </c>
      <c r="H1274" t="s">
        <v>8249</v>
      </c>
      <c r="I1274">
        <v>1442091462</v>
      </c>
      <c r="J1274">
        <v>1436907462</v>
      </c>
      <c r="K1274" t="b">
        <v>0</v>
      </c>
      <c r="L1274">
        <v>0</v>
      </c>
      <c r="M1274" t="b">
        <v>0</v>
      </c>
      <c r="N1274" t="s">
        <v>8287</v>
      </c>
      <c r="O1274" s="5" t="e">
        <f t="shared" si="171"/>
        <v>#DIV/0!</v>
      </c>
      <c r="P1274" s="7" t="e">
        <f t="shared" si="172"/>
        <v>#DIV/0!</v>
      </c>
      <c r="Q1274" t="str">
        <f t="shared" si="173"/>
        <v>publishing</v>
      </c>
      <c r="R1274" t="str">
        <f t="shared" si="174"/>
        <v>translations</v>
      </c>
      <c r="S1274" s="10">
        <f t="shared" si="175"/>
        <v>42259.623402777783</v>
      </c>
      <c r="T1274" s="10">
        <f t="shared" si="176"/>
        <v>42199.623402777783</v>
      </c>
      <c r="U1274">
        <f t="shared" si="177"/>
        <v>2015</v>
      </c>
      <c r="V1274" s="11">
        <f t="shared" si="178"/>
        <v>42259.623402777783</v>
      </c>
      <c r="W1274" s="15">
        <f t="shared" si="179"/>
        <v>60</v>
      </c>
    </row>
    <row r="1275" spans="1:23" ht="43.2" x14ac:dyDescent="0.3">
      <c r="A1275">
        <v>1445</v>
      </c>
      <c r="B1275" s="3" t="s">
        <v>1446</v>
      </c>
      <c r="C1275" s="3" t="s">
        <v>5555</v>
      </c>
      <c r="D1275">
        <v>130000</v>
      </c>
      <c r="E1275">
        <v>0</v>
      </c>
      <c r="F1275" t="s">
        <v>8221</v>
      </c>
      <c r="G1275" t="s">
        <v>8236</v>
      </c>
      <c r="H1275" t="s">
        <v>8249</v>
      </c>
      <c r="I1275">
        <v>1434286855</v>
      </c>
      <c r="J1275">
        <v>1431694855</v>
      </c>
      <c r="K1275" t="b">
        <v>0</v>
      </c>
      <c r="L1275">
        <v>0</v>
      </c>
      <c r="M1275" t="b">
        <v>0</v>
      </c>
      <c r="N1275" t="s">
        <v>8287</v>
      </c>
      <c r="O1275" s="5" t="e">
        <f t="shared" si="171"/>
        <v>#DIV/0!</v>
      </c>
      <c r="P1275" s="7" t="e">
        <f t="shared" si="172"/>
        <v>#DIV/0!</v>
      </c>
      <c r="Q1275" t="str">
        <f t="shared" si="173"/>
        <v>publishing</v>
      </c>
      <c r="R1275" t="str">
        <f t="shared" si="174"/>
        <v>translations</v>
      </c>
      <c r="S1275" s="10">
        <f t="shared" si="175"/>
        <v>42169.292303240742</v>
      </c>
      <c r="T1275" s="10">
        <f t="shared" si="176"/>
        <v>42139.292303240742</v>
      </c>
      <c r="U1275">
        <f t="shared" si="177"/>
        <v>2015</v>
      </c>
      <c r="V1275" s="11">
        <f t="shared" si="178"/>
        <v>42169.292303240742</v>
      </c>
      <c r="W1275" s="15">
        <f t="shared" si="179"/>
        <v>30</v>
      </c>
    </row>
    <row r="1276" spans="1:23" ht="43.2" x14ac:dyDescent="0.3">
      <c r="A1276">
        <v>1446</v>
      </c>
      <c r="B1276" s="3" t="s">
        <v>1447</v>
      </c>
      <c r="C1276" s="3" t="s">
        <v>5556</v>
      </c>
      <c r="D1276">
        <v>900</v>
      </c>
      <c r="E1276">
        <v>0</v>
      </c>
      <c r="F1276" t="s">
        <v>8221</v>
      </c>
      <c r="G1276" t="s">
        <v>8237</v>
      </c>
      <c r="H1276" t="s">
        <v>8249</v>
      </c>
      <c r="I1276">
        <v>1461235478</v>
      </c>
      <c r="J1276">
        <v>1459507478</v>
      </c>
      <c r="K1276" t="b">
        <v>0</v>
      </c>
      <c r="L1276">
        <v>0</v>
      </c>
      <c r="M1276" t="b">
        <v>0</v>
      </c>
      <c r="N1276" t="s">
        <v>8287</v>
      </c>
      <c r="O1276" s="5" t="e">
        <f t="shared" si="171"/>
        <v>#DIV/0!</v>
      </c>
      <c r="P1276" s="7" t="e">
        <f t="shared" si="172"/>
        <v>#DIV/0!</v>
      </c>
      <c r="Q1276" t="str">
        <f t="shared" si="173"/>
        <v>publishing</v>
      </c>
      <c r="R1276" t="str">
        <f t="shared" si="174"/>
        <v>translations</v>
      </c>
      <c r="S1276" s="10">
        <f t="shared" si="175"/>
        <v>42481.197662037041</v>
      </c>
      <c r="T1276" s="10">
        <f t="shared" si="176"/>
        <v>42461.197662037041</v>
      </c>
      <c r="U1276">
        <f t="shared" si="177"/>
        <v>2016</v>
      </c>
      <c r="V1276" s="11">
        <f t="shared" si="178"/>
        <v>42481.197662037041</v>
      </c>
      <c r="W1276" s="15">
        <f t="shared" si="179"/>
        <v>20</v>
      </c>
    </row>
    <row r="1277" spans="1:23" ht="28.8" x14ac:dyDescent="0.3">
      <c r="A1277">
        <v>1447</v>
      </c>
      <c r="B1277" s="3" t="s">
        <v>1448</v>
      </c>
      <c r="C1277" s="3" t="s">
        <v>5557</v>
      </c>
      <c r="D1277">
        <v>500000</v>
      </c>
      <c r="E1277">
        <v>75</v>
      </c>
      <c r="F1277" t="s">
        <v>8221</v>
      </c>
      <c r="G1277" t="s">
        <v>8224</v>
      </c>
      <c r="H1277" t="s">
        <v>8246</v>
      </c>
      <c r="I1277">
        <v>1467999134</v>
      </c>
      <c r="J1277">
        <v>1465407134</v>
      </c>
      <c r="K1277" t="b">
        <v>0</v>
      </c>
      <c r="L1277">
        <v>3</v>
      </c>
      <c r="M1277" t="b">
        <v>0</v>
      </c>
      <c r="N1277" t="s">
        <v>8287</v>
      </c>
      <c r="O1277" s="5">
        <f t="shared" si="171"/>
        <v>6666.666666666667</v>
      </c>
      <c r="P1277" s="7">
        <f t="shared" si="172"/>
        <v>25</v>
      </c>
      <c r="Q1277" t="str">
        <f t="shared" si="173"/>
        <v>publishing</v>
      </c>
      <c r="R1277" t="str">
        <f t="shared" si="174"/>
        <v>translations</v>
      </c>
      <c r="S1277" s="10">
        <f t="shared" si="175"/>
        <v>42559.480717592596</v>
      </c>
      <c r="T1277" s="10">
        <f t="shared" si="176"/>
        <v>42529.480717592596</v>
      </c>
      <c r="U1277">
        <f t="shared" si="177"/>
        <v>2016</v>
      </c>
      <c r="V1277" s="11">
        <f t="shared" si="178"/>
        <v>42559.480717592596</v>
      </c>
      <c r="W1277" s="15">
        <f t="shared" si="179"/>
        <v>30</v>
      </c>
    </row>
    <row r="1278" spans="1:23" ht="57.6" x14ac:dyDescent="0.3">
      <c r="A1278">
        <v>1448</v>
      </c>
      <c r="B1278" s="3" t="s">
        <v>1449</v>
      </c>
      <c r="C1278" s="3" t="s">
        <v>5558</v>
      </c>
      <c r="D1278">
        <v>200000</v>
      </c>
      <c r="E1278">
        <v>0</v>
      </c>
      <c r="F1278" t="s">
        <v>8221</v>
      </c>
      <c r="G1278" t="s">
        <v>8226</v>
      </c>
      <c r="H1278" t="s">
        <v>8248</v>
      </c>
      <c r="I1278">
        <v>1432272300</v>
      </c>
      <c r="J1278">
        <v>1429655318</v>
      </c>
      <c r="K1278" t="b">
        <v>0</v>
      </c>
      <c r="L1278">
        <v>0</v>
      </c>
      <c r="M1278" t="b">
        <v>0</v>
      </c>
      <c r="N1278" t="s">
        <v>8287</v>
      </c>
      <c r="O1278" s="5" t="e">
        <f t="shared" si="171"/>
        <v>#DIV/0!</v>
      </c>
      <c r="P1278" s="7" t="e">
        <f t="shared" si="172"/>
        <v>#DIV/0!</v>
      </c>
      <c r="Q1278" t="str">
        <f t="shared" si="173"/>
        <v>publishing</v>
      </c>
      <c r="R1278" t="str">
        <f t="shared" si="174"/>
        <v>translations</v>
      </c>
      <c r="S1278" s="10">
        <f t="shared" si="175"/>
        <v>42145.975694444445</v>
      </c>
      <c r="T1278" s="10">
        <f t="shared" si="176"/>
        <v>42115.686550925922</v>
      </c>
      <c r="U1278">
        <f t="shared" si="177"/>
        <v>2015</v>
      </c>
      <c r="V1278" s="11">
        <f t="shared" si="178"/>
        <v>42145.975694444445</v>
      </c>
      <c r="W1278" s="15">
        <f t="shared" si="179"/>
        <v>30.289143518522906</v>
      </c>
    </row>
    <row r="1279" spans="1:23" ht="43.2" x14ac:dyDescent="0.3">
      <c r="A1279">
        <v>1449</v>
      </c>
      <c r="B1279" s="3" t="s">
        <v>1450</v>
      </c>
      <c r="C1279" s="3" t="s">
        <v>5559</v>
      </c>
      <c r="D1279">
        <v>8888</v>
      </c>
      <c r="E1279">
        <v>0</v>
      </c>
      <c r="F1279" t="s">
        <v>8221</v>
      </c>
      <c r="G1279" t="s">
        <v>8224</v>
      </c>
      <c r="H1279" t="s">
        <v>8246</v>
      </c>
      <c r="I1279">
        <v>1431286105</v>
      </c>
      <c r="J1279">
        <v>1427138905</v>
      </c>
      <c r="K1279" t="b">
        <v>0</v>
      </c>
      <c r="L1279">
        <v>0</v>
      </c>
      <c r="M1279" t="b">
        <v>0</v>
      </c>
      <c r="N1279" t="s">
        <v>8287</v>
      </c>
      <c r="O1279" s="5" t="e">
        <f t="shared" si="171"/>
        <v>#DIV/0!</v>
      </c>
      <c r="P1279" s="7" t="e">
        <f t="shared" si="172"/>
        <v>#DIV/0!</v>
      </c>
      <c r="Q1279" t="str">
        <f t="shared" si="173"/>
        <v>publishing</v>
      </c>
      <c r="R1279" t="str">
        <f t="shared" si="174"/>
        <v>translations</v>
      </c>
      <c r="S1279" s="10">
        <f t="shared" si="175"/>
        <v>42134.561400462961</v>
      </c>
      <c r="T1279" s="10">
        <f t="shared" si="176"/>
        <v>42086.561400462961</v>
      </c>
      <c r="U1279">
        <f t="shared" si="177"/>
        <v>2015</v>
      </c>
      <c r="V1279" s="11">
        <f t="shared" si="178"/>
        <v>42134.561400462961</v>
      </c>
      <c r="W1279" s="15">
        <f t="shared" si="179"/>
        <v>48</v>
      </c>
    </row>
    <row r="1280" spans="1:23" ht="57.6" x14ac:dyDescent="0.3">
      <c r="A1280">
        <v>1450</v>
      </c>
      <c r="B1280" s="3" t="s">
        <v>1451</v>
      </c>
      <c r="C1280" s="3" t="s">
        <v>5560</v>
      </c>
      <c r="D1280">
        <v>100000</v>
      </c>
      <c r="E1280">
        <v>1</v>
      </c>
      <c r="F1280" t="s">
        <v>8221</v>
      </c>
      <c r="G1280" t="s">
        <v>8224</v>
      </c>
      <c r="H1280" t="s">
        <v>8246</v>
      </c>
      <c r="I1280">
        <v>1455941197</v>
      </c>
      <c r="J1280">
        <v>1453349197</v>
      </c>
      <c r="K1280" t="b">
        <v>0</v>
      </c>
      <c r="L1280">
        <v>1</v>
      </c>
      <c r="M1280" t="b">
        <v>0</v>
      </c>
      <c r="N1280" t="s">
        <v>8287</v>
      </c>
      <c r="O1280" s="5">
        <f t="shared" si="171"/>
        <v>100000</v>
      </c>
      <c r="P1280" s="7">
        <f t="shared" si="172"/>
        <v>1</v>
      </c>
      <c r="Q1280" t="str">
        <f t="shared" si="173"/>
        <v>publishing</v>
      </c>
      <c r="R1280" t="str">
        <f t="shared" si="174"/>
        <v>translations</v>
      </c>
      <c r="S1280" s="10">
        <f t="shared" si="175"/>
        <v>42419.921261574069</v>
      </c>
      <c r="T1280" s="10">
        <f t="shared" si="176"/>
        <v>42389.921261574069</v>
      </c>
      <c r="U1280">
        <f t="shared" si="177"/>
        <v>2016</v>
      </c>
      <c r="V1280" s="11">
        <f t="shared" si="178"/>
        <v>42419.921261574069</v>
      </c>
      <c r="W1280" s="15">
        <f t="shared" si="179"/>
        <v>30</v>
      </c>
    </row>
    <row r="1281" spans="1:23" ht="43.2" x14ac:dyDescent="0.3">
      <c r="A1281">
        <v>1451</v>
      </c>
      <c r="B1281" s="3" t="s">
        <v>1452</v>
      </c>
      <c r="C1281" s="3" t="s">
        <v>5561</v>
      </c>
      <c r="D1281">
        <v>18950</v>
      </c>
      <c r="E1281">
        <v>2</v>
      </c>
      <c r="F1281" t="s">
        <v>8220</v>
      </c>
      <c r="G1281" t="s">
        <v>8224</v>
      </c>
      <c r="H1281" t="s">
        <v>8246</v>
      </c>
      <c r="I1281">
        <v>1416355259</v>
      </c>
      <c r="J1281">
        <v>1413759659</v>
      </c>
      <c r="K1281" t="b">
        <v>0</v>
      </c>
      <c r="L1281">
        <v>2</v>
      </c>
      <c r="M1281" t="b">
        <v>0</v>
      </c>
      <c r="N1281" t="s">
        <v>8287</v>
      </c>
      <c r="O1281" s="5">
        <f t="shared" si="171"/>
        <v>9475</v>
      </c>
      <c r="P1281" s="7">
        <f t="shared" si="172"/>
        <v>1</v>
      </c>
      <c r="Q1281" t="str">
        <f t="shared" si="173"/>
        <v>publishing</v>
      </c>
      <c r="R1281" t="str">
        <f t="shared" si="174"/>
        <v>translations</v>
      </c>
      <c r="S1281" s="10">
        <f t="shared" si="175"/>
        <v>41961.75068287037</v>
      </c>
      <c r="T1281" s="10">
        <f t="shared" si="176"/>
        <v>41931.709016203706</v>
      </c>
      <c r="U1281">
        <f t="shared" si="177"/>
        <v>2014</v>
      </c>
      <c r="V1281" s="11">
        <f t="shared" si="178"/>
        <v>41961.75068287037</v>
      </c>
      <c r="W1281" s="15">
        <f t="shared" si="179"/>
        <v>30.041666666664241</v>
      </c>
    </row>
    <row r="1282" spans="1:23" ht="28.8" x14ac:dyDescent="0.3">
      <c r="A1282">
        <v>1452</v>
      </c>
      <c r="B1282" s="3" t="s">
        <v>1453</v>
      </c>
      <c r="C1282" s="3" t="s">
        <v>5562</v>
      </c>
      <c r="D1282">
        <v>14000</v>
      </c>
      <c r="E1282">
        <v>0</v>
      </c>
      <c r="F1282" t="s">
        <v>8220</v>
      </c>
      <c r="G1282" t="s">
        <v>8224</v>
      </c>
      <c r="H1282" t="s">
        <v>8246</v>
      </c>
      <c r="I1282">
        <v>1406566363</v>
      </c>
      <c r="J1282">
        <v>1403974363</v>
      </c>
      <c r="K1282" t="b">
        <v>0</v>
      </c>
      <c r="L1282">
        <v>0</v>
      </c>
      <c r="M1282" t="b">
        <v>0</v>
      </c>
      <c r="N1282" t="s">
        <v>8287</v>
      </c>
      <c r="O1282" s="5" t="e">
        <f t="shared" ref="O1282:O1345" si="180">$D1282/$E1282</f>
        <v>#DIV/0!</v>
      </c>
      <c r="P1282" s="7" t="e">
        <f t="shared" ref="P1282:P1345" si="181">$E1282/$L1282</f>
        <v>#DIV/0!</v>
      </c>
      <c r="Q1282" t="str">
        <f t="shared" ref="Q1282:Q1345" si="182">LEFT($N1282,SEARCH("/",$N1282,1)-1)</f>
        <v>publishing</v>
      </c>
      <c r="R1282" t="str">
        <f t="shared" ref="R1282:R1345" si="183">MID($N1282,FIND("/",$N1282)+1,256)</f>
        <v>translations</v>
      </c>
      <c r="S1282" s="10">
        <f t="shared" ref="S1282:S1345" si="184">((($I1282/60)/60)/24)+DATE(1970,1,1)+(-6/24)</f>
        <v>41848.453275462962</v>
      </c>
      <c r="T1282" s="10">
        <f t="shared" ref="T1282:T1345" si="185">((($J1282/60)/60)/24)+DATE(1970,1,1)+(-6/24)</f>
        <v>41818.453275462962</v>
      </c>
      <c r="U1282">
        <f t="shared" ref="U1282:U1345" si="186">YEAR(S1282)</f>
        <v>2014</v>
      </c>
      <c r="V1282" s="11">
        <f t="shared" ref="V1282:V1345" si="187">S1282</f>
        <v>41848.453275462962</v>
      </c>
      <c r="W1282" s="15">
        <f t="shared" si="179"/>
        <v>30</v>
      </c>
    </row>
    <row r="1283" spans="1:23" ht="43.2" x14ac:dyDescent="0.3">
      <c r="A1283">
        <v>1453</v>
      </c>
      <c r="B1283" s="3" t="s">
        <v>1454</v>
      </c>
      <c r="C1283" s="3" t="s">
        <v>5563</v>
      </c>
      <c r="D1283">
        <v>25000</v>
      </c>
      <c r="E1283">
        <v>0</v>
      </c>
      <c r="F1283" t="s">
        <v>8220</v>
      </c>
      <c r="G1283" t="s">
        <v>8230</v>
      </c>
      <c r="H1283" t="s">
        <v>8249</v>
      </c>
      <c r="I1283">
        <v>1492270947</v>
      </c>
      <c r="J1283">
        <v>1488386547</v>
      </c>
      <c r="K1283" t="b">
        <v>0</v>
      </c>
      <c r="L1283">
        <v>0</v>
      </c>
      <c r="M1283" t="b">
        <v>0</v>
      </c>
      <c r="N1283" t="s">
        <v>8287</v>
      </c>
      <c r="O1283" s="5" t="e">
        <f t="shared" si="180"/>
        <v>#DIV/0!</v>
      </c>
      <c r="P1283" s="7" t="e">
        <f t="shared" si="181"/>
        <v>#DIV/0!</v>
      </c>
      <c r="Q1283" t="str">
        <f t="shared" si="182"/>
        <v>publishing</v>
      </c>
      <c r="R1283" t="str">
        <f t="shared" si="183"/>
        <v>translations</v>
      </c>
      <c r="S1283" s="10">
        <f t="shared" si="184"/>
        <v>42840.404479166667</v>
      </c>
      <c r="T1283" s="10">
        <f t="shared" si="185"/>
        <v>42795.446145833332</v>
      </c>
      <c r="U1283">
        <f t="shared" si="186"/>
        <v>2017</v>
      </c>
      <c r="V1283" s="11">
        <f t="shared" si="187"/>
        <v>42840.404479166667</v>
      </c>
      <c r="W1283" s="15">
        <f t="shared" ref="W1283:W1346" si="188">S1283-T1283</f>
        <v>44.958333333335759</v>
      </c>
    </row>
    <row r="1284" spans="1:23" ht="43.2" x14ac:dyDescent="0.3">
      <c r="A1284">
        <v>1454</v>
      </c>
      <c r="B1284" s="3" t="s">
        <v>1455</v>
      </c>
      <c r="C1284" s="3" t="s">
        <v>5564</v>
      </c>
      <c r="D1284">
        <v>1750</v>
      </c>
      <c r="E1284">
        <v>15</v>
      </c>
      <c r="F1284" t="s">
        <v>8220</v>
      </c>
      <c r="G1284" t="s">
        <v>8227</v>
      </c>
      <c r="H1284" t="s">
        <v>8249</v>
      </c>
      <c r="I1284">
        <v>1461535140</v>
      </c>
      <c r="J1284">
        <v>1459716480</v>
      </c>
      <c r="K1284" t="b">
        <v>0</v>
      </c>
      <c r="L1284">
        <v>1</v>
      </c>
      <c r="M1284" t="b">
        <v>0</v>
      </c>
      <c r="N1284" t="s">
        <v>8287</v>
      </c>
      <c r="O1284" s="5">
        <f t="shared" si="180"/>
        <v>116.66666666666667</v>
      </c>
      <c r="P1284" s="7">
        <f t="shared" si="181"/>
        <v>15</v>
      </c>
      <c r="Q1284" t="str">
        <f t="shared" si="182"/>
        <v>publishing</v>
      </c>
      <c r="R1284" t="str">
        <f t="shared" si="183"/>
        <v>translations</v>
      </c>
      <c r="S1284" s="10">
        <f t="shared" si="184"/>
        <v>42484.665972222225</v>
      </c>
      <c r="T1284" s="10">
        <f t="shared" si="185"/>
        <v>42463.616666666669</v>
      </c>
      <c r="U1284">
        <f t="shared" si="186"/>
        <v>2016</v>
      </c>
      <c r="V1284" s="11">
        <f t="shared" si="187"/>
        <v>42484.665972222225</v>
      </c>
      <c r="W1284" s="15">
        <f t="shared" si="188"/>
        <v>21.049305555556202</v>
      </c>
    </row>
    <row r="1285" spans="1:23" ht="43.2" x14ac:dyDescent="0.3">
      <c r="A1285">
        <v>1455</v>
      </c>
      <c r="B1285" s="3" t="s">
        <v>1456</v>
      </c>
      <c r="C1285" s="3" t="s">
        <v>5565</v>
      </c>
      <c r="D1285">
        <v>15000</v>
      </c>
      <c r="E1285">
        <v>1575</v>
      </c>
      <c r="F1285" t="s">
        <v>8220</v>
      </c>
      <c r="G1285" t="s">
        <v>8224</v>
      </c>
      <c r="H1285" t="s">
        <v>8246</v>
      </c>
      <c r="I1285">
        <v>1409924340</v>
      </c>
      <c r="J1285">
        <v>1405181320</v>
      </c>
      <c r="K1285" t="b">
        <v>0</v>
      </c>
      <c r="L1285">
        <v>7</v>
      </c>
      <c r="M1285" t="b">
        <v>0</v>
      </c>
      <c r="N1285" t="s">
        <v>8287</v>
      </c>
      <c r="O1285" s="5">
        <f t="shared" si="180"/>
        <v>9.5238095238095237</v>
      </c>
      <c r="P1285" s="7">
        <f t="shared" si="181"/>
        <v>225</v>
      </c>
      <c r="Q1285" t="str">
        <f t="shared" si="182"/>
        <v>publishing</v>
      </c>
      <c r="R1285" t="str">
        <f t="shared" si="183"/>
        <v>translations</v>
      </c>
      <c r="S1285" s="10">
        <f t="shared" si="184"/>
        <v>41887.318749999999</v>
      </c>
      <c r="T1285" s="10">
        <f t="shared" si="185"/>
        <v>41832.422685185185</v>
      </c>
      <c r="U1285">
        <f t="shared" si="186"/>
        <v>2014</v>
      </c>
      <c r="V1285" s="11">
        <f t="shared" si="187"/>
        <v>41887.318749999999</v>
      </c>
      <c r="W1285" s="15">
        <f t="shared" si="188"/>
        <v>54.896064814813144</v>
      </c>
    </row>
    <row r="1286" spans="1:23" x14ac:dyDescent="0.3">
      <c r="A1286">
        <v>1456</v>
      </c>
      <c r="B1286" s="3" t="s">
        <v>1457</v>
      </c>
      <c r="C1286" s="3" t="s">
        <v>5566</v>
      </c>
      <c r="D1286">
        <v>5000</v>
      </c>
      <c r="E1286">
        <v>145</v>
      </c>
      <c r="F1286" t="s">
        <v>8220</v>
      </c>
      <c r="G1286" t="s">
        <v>8237</v>
      </c>
      <c r="H1286" t="s">
        <v>8249</v>
      </c>
      <c r="I1286">
        <v>1483459365</v>
      </c>
      <c r="J1286">
        <v>1480867365</v>
      </c>
      <c r="K1286" t="b">
        <v>0</v>
      </c>
      <c r="L1286">
        <v>3</v>
      </c>
      <c r="M1286" t="b">
        <v>0</v>
      </c>
      <c r="N1286" t="s">
        <v>8287</v>
      </c>
      <c r="O1286" s="5">
        <f t="shared" si="180"/>
        <v>34.482758620689658</v>
      </c>
      <c r="P1286" s="7">
        <f t="shared" si="181"/>
        <v>48.333333333333336</v>
      </c>
      <c r="Q1286" t="str">
        <f t="shared" si="182"/>
        <v>publishing</v>
      </c>
      <c r="R1286" t="str">
        <f t="shared" si="183"/>
        <v>translations</v>
      </c>
      <c r="S1286" s="10">
        <f t="shared" si="184"/>
        <v>42738.418576388889</v>
      </c>
      <c r="T1286" s="10">
        <f t="shared" si="185"/>
        <v>42708.418576388889</v>
      </c>
      <c r="U1286">
        <f t="shared" si="186"/>
        <v>2017</v>
      </c>
      <c r="V1286" s="11">
        <f t="shared" si="187"/>
        <v>42738.418576388889</v>
      </c>
      <c r="W1286" s="15">
        <f t="shared" si="188"/>
        <v>30</v>
      </c>
    </row>
    <row r="1287" spans="1:23" ht="28.8" x14ac:dyDescent="0.3">
      <c r="A1287">
        <v>1457</v>
      </c>
      <c r="B1287" s="3" t="s">
        <v>1458</v>
      </c>
      <c r="C1287" s="3" t="s">
        <v>5567</v>
      </c>
      <c r="D1287">
        <v>6000</v>
      </c>
      <c r="E1287">
        <v>0</v>
      </c>
      <c r="F1287" t="s">
        <v>8220</v>
      </c>
      <c r="G1287" t="s">
        <v>8224</v>
      </c>
      <c r="H1287" t="s">
        <v>8246</v>
      </c>
      <c r="I1287">
        <v>1447281044</v>
      </c>
      <c r="J1287">
        <v>1444685444</v>
      </c>
      <c r="K1287" t="b">
        <v>0</v>
      </c>
      <c r="L1287">
        <v>0</v>
      </c>
      <c r="M1287" t="b">
        <v>0</v>
      </c>
      <c r="N1287" t="s">
        <v>8287</v>
      </c>
      <c r="O1287" s="5" t="e">
        <f t="shared" si="180"/>
        <v>#DIV/0!</v>
      </c>
      <c r="P1287" s="7" t="e">
        <f t="shared" si="181"/>
        <v>#DIV/0!</v>
      </c>
      <c r="Q1287" t="str">
        <f t="shared" si="182"/>
        <v>publishing</v>
      </c>
      <c r="R1287" t="str">
        <f t="shared" si="183"/>
        <v>translations</v>
      </c>
      <c r="S1287" s="10">
        <f t="shared" si="184"/>
        <v>42319.688009259262</v>
      </c>
      <c r="T1287" s="10">
        <f t="shared" si="185"/>
        <v>42289.64634259259</v>
      </c>
      <c r="U1287">
        <f t="shared" si="186"/>
        <v>2015</v>
      </c>
      <c r="V1287" s="11">
        <f t="shared" si="187"/>
        <v>42319.688009259262</v>
      </c>
      <c r="W1287" s="15">
        <f t="shared" si="188"/>
        <v>30.041666666671517</v>
      </c>
    </row>
    <row r="1288" spans="1:23" ht="57.6" x14ac:dyDescent="0.3">
      <c r="A1288">
        <v>1458</v>
      </c>
      <c r="B1288" s="3" t="s">
        <v>1459</v>
      </c>
      <c r="C1288" s="3" t="s">
        <v>5568</v>
      </c>
      <c r="D1288">
        <v>5000</v>
      </c>
      <c r="E1288">
        <v>0</v>
      </c>
      <c r="F1288" t="s">
        <v>8220</v>
      </c>
      <c r="G1288" t="s">
        <v>8224</v>
      </c>
      <c r="H1288" t="s">
        <v>8246</v>
      </c>
      <c r="I1288">
        <v>1407729600</v>
      </c>
      <c r="J1288">
        <v>1405097760</v>
      </c>
      <c r="K1288" t="b">
        <v>0</v>
      </c>
      <c r="L1288">
        <v>0</v>
      </c>
      <c r="M1288" t="b">
        <v>0</v>
      </c>
      <c r="N1288" t="s">
        <v>8287</v>
      </c>
      <c r="O1288" s="5" t="e">
        <f t="shared" si="180"/>
        <v>#DIV/0!</v>
      </c>
      <c r="P1288" s="7" t="e">
        <f t="shared" si="181"/>
        <v>#DIV/0!</v>
      </c>
      <c r="Q1288" t="str">
        <f t="shared" si="182"/>
        <v>publishing</v>
      </c>
      <c r="R1288" t="str">
        <f t="shared" si="183"/>
        <v>translations</v>
      </c>
      <c r="S1288" s="10">
        <f t="shared" si="184"/>
        <v>41861.916666666664</v>
      </c>
      <c r="T1288" s="10">
        <f t="shared" si="185"/>
        <v>41831.455555555556</v>
      </c>
      <c r="U1288">
        <f t="shared" si="186"/>
        <v>2014</v>
      </c>
      <c r="V1288" s="11">
        <f t="shared" si="187"/>
        <v>41861.916666666664</v>
      </c>
      <c r="W1288" s="15">
        <f t="shared" si="188"/>
        <v>30.461111111108039</v>
      </c>
    </row>
    <row r="1289" spans="1:23" ht="43.2" x14ac:dyDescent="0.3">
      <c r="A1289">
        <v>1459</v>
      </c>
      <c r="B1289" s="3" t="s">
        <v>1460</v>
      </c>
      <c r="C1289" s="3" t="s">
        <v>5569</v>
      </c>
      <c r="D1289">
        <v>37000</v>
      </c>
      <c r="E1289">
        <v>0</v>
      </c>
      <c r="F1289" t="s">
        <v>8220</v>
      </c>
      <c r="G1289" t="s">
        <v>8232</v>
      </c>
      <c r="H1289" t="s">
        <v>8253</v>
      </c>
      <c r="I1289">
        <v>1449077100</v>
      </c>
      <c r="J1289">
        <v>1446612896</v>
      </c>
      <c r="K1289" t="b">
        <v>0</v>
      </c>
      <c r="L1289">
        <v>0</v>
      </c>
      <c r="M1289" t="b">
        <v>0</v>
      </c>
      <c r="N1289" t="s">
        <v>8287</v>
      </c>
      <c r="O1289" s="5" t="e">
        <f t="shared" si="180"/>
        <v>#DIV/0!</v>
      </c>
      <c r="P1289" s="7" t="e">
        <f t="shared" si="181"/>
        <v>#DIV/0!</v>
      </c>
      <c r="Q1289" t="str">
        <f t="shared" si="182"/>
        <v>publishing</v>
      </c>
      <c r="R1289" t="str">
        <f t="shared" si="183"/>
        <v>translations</v>
      </c>
      <c r="S1289" s="10">
        <f t="shared" si="184"/>
        <v>42340.475694444445</v>
      </c>
      <c r="T1289" s="10">
        <f t="shared" si="185"/>
        <v>42311.954814814817</v>
      </c>
      <c r="U1289">
        <f t="shared" si="186"/>
        <v>2015</v>
      </c>
      <c r="V1289" s="11">
        <f t="shared" si="187"/>
        <v>42340.475694444445</v>
      </c>
      <c r="W1289" s="15">
        <f t="shared" si="188"/>
        <v>28.520879629628325</v>
      </c>
    </row>
    <row r="1290" spans="1:23" ht="43.2" x14ac:dyDescent="0.3">
      <c r="A1290">
        <v>1460</v>
      </c>
      <c r="B1290" s="3" t="s">
        <v>1461</v>
      </c>
      <c r="C1290" s="3" t="s">
        <v>5570</v>
      </c>
      <c r="D1290">
        <v>25000000</v>
      </c>
      <c r="E1290">
        <v>0</v>
      </c>
      <c r="F1290" t="s">
        <v>8220</v>
      </c>
      <c r="G1290" t="s">
        <v>8224</v>
      </c>
      <c r="H1290" t="s">
        <v>8246</v>
      </c>
      <c r="I1290">
        <v>1417391100</v>
      </c>
      <c r="J1290">
        <v>1412371898</v>
      </c>
      <c r="K1290" t="b">
        <v>0</v>
      </c>
      <c r="L1290">
        <v>0</v>
      </c>
      <c r="M1290" t="b">
        <v>0</v>
      </c>
      <c r="N1290" t="s">
        <v>8287</v>
      </c>
      <c r="O1290" s="5" t="e">
        <f t="shared" si="180"/>
        <v>#DIV/0!</v>
      </c>
      <c r="P1290" s="7" t="e">
        <f t="shared" si="181"/>
        <v>#DIV/0!</v>
      </c>
      <c r="Q1290" t="str">
        <f t="shared" si="182"/>
        <v>publishing</v>
      </c>
      <c r="R1290" t="str">
        <f t="shared" si="183"/>
        <v>translations</v>
      </c>
      <c r="S1290" s="10">
        <f t="shared" si="184"/>
        <v>41973.739583333328</v>
      </c>
      <c r="T1290" s="10">
        <f t="shared" si="185"/>
        <v>41915.646967592591</v>
      </c>
      <c r="U1290">
        <f t="shared" si="186"/>
        <v>2014</v>
      </c>
      <c r="V1290" s="11">
        <f t="shared" si="187"/>
        <v>41973.739583333328</v>
      </c>
      <c r="W1290" s="15">
        <f t="shared" si="188"/>
        <v>58.092615740737529</v>
      </c>
    </row>
    <row r="1291" spans="1:23" ht="43.2" x14ac:dyDescent="0.3">
      <c r="A1291">
        <v>1481</v>
      </c>
      <c r="B1291" s="3" t="s">
        <v>1482</v>
      </c>
      <c r="C1291" s="3" t="s">
        <v>5591</v>
      </c>
      <c r="D1291">
        <v>5000</v>
      </c>
      <c r="E1291">
        <v>105</v>
      </c>
      <c r="F1291" t="s">
        <v>8221</v>
      </c>
      <c r="G1291" t="s">
        <v>8229</v>
      </c>
      <c r="H1291" t="s">
        <v>8251</v>
      </c>
      <c r="I1291">
        <v>1383430145</v>
      </c>
      <c r="J1291">
        <v>1380838145</v>
      </c>
      <c r="K1291" t="b">
        <v>0</v>
      </c>
      <c r="L1291">
        <v>6</v>
      </c>
      <c r="M1291" t="b">
        <v>0</v>
      </c>
      <c r="N1291" t="s">
        <v>8275</v>
      </c>
      <c r="O1291" s="5">
        <f t="shared" si="180"/>
        <v>47.61904761904762</v>
      </c>
      <c r="P1291" s="7">
        <f t="shared" si="181"/>
        <v>17.5</v>
      </c>
      <c r="Q1291" t="str">
        <f t="shared" si="182"/>
        <v>publishing</v>
      </c>
      <c r="R1291" t="str">
        <f t="shared" si="183"/>
        <v>fiction</v>
      </c>
      <c r="S1291" s="10">
        <f t="shared" si="184"/>
        <v>41580.672974537039</v>
      </c>
      <c r="T1291" s="10">
        <f t="shared" si="185"/>
        <v>41550.672974537039</v>
      </c>
      <c r="U1291">
        <f t="shared" si="186"/>
        <v>2013</v>
      </c>
      <c r="V1291" s="11">
        <f t="shared" si="187"/>
        <v>41580.672974537039</v>
      </c>
      <c r="W1291" s="15">
        <f t="shared" si="188"/>
        <v>30</v>
      </c>
    </row>
    <row r="1292" spans="1:23" ht="43.2" x14ac:dyDescent="0.3">
      <c r="A1292">
        <v>1482</v>
      </c>
      <c r="B1292" s="3" t="s">
        <v>1483</v>
      </c>
      <c r="C1292" s="3" t="s">
        <v>5592</v>
      </c>
      <c r="D1292">
        <v>5000</v>
      </c>
      <c r="E1292">
        <v>5</v>
      </c>
      <c r="F1292" t="s">
        <v>8221</v>
      </c>
      <c r="G1292" t="s">
        <v>8224</v>
      </c>
      <c r="H1292" t="s">
        <v>8246</v>
      </c>
      <c r="I1292">
        <v>1347004260</v>
      </c>
      <c r="J1292">
        <v>1345062936</v>
      </c>
      <c r="K1292" t="b">
        <v>0</v>
      </c>
      <c r="L1292">
        <v>1</v>
      </c>
      <c r="M1292" t="b">
        <v>0</v>
      </c>
      <c r="N1292" t="s">
        <v>8275</v>
      </c>
      <c r="O1292" s="5">
        <f t="shared" si="180"/>
        <v>1000</v>
      </c>
      <c r="P1292" s="7">
        <f t="shared" si="181"/>
        <v>5</v>
      </c>
      <c r="Q1292" t="str">
        <f t="shared" si="182"/>
        <v>publishing</v>
      </c>
      <c r="R1292" t="str">
        <f t="shared" si="183"/>
        <v>fiction</v>
      </c>
      <c r="S1292" s="10">
        <f t="shared" si="184"/>
        <v>41159.07708333333</v>
      </c>
      <c r="T1292" s="10">
        <f t="shared" si="185"/>
        <v>41136.60805555556</v>
      </c>
      <c r="U1292">
        <f t="shared" si="186"/>
        <v>2012</v>
      </c>
      <c r="V1292" s="11">
        <f t="shared" si="187"/>
        <v>41159.07708333333</v>
      </c>
      <c r="W1292" s="15">
        <f t="shared" si="188"/>
        <v>22.469027777769952</v>
      </c>
    </row>
    <row r="1293" spans="1:23" ht="43.2" x14ac:dyDescent="0.3">
      <c r="A1293">
        <v>1483</v>
      </c>
      <c r="B1293" s="3" t="s">
        <v>1484</v>
      </c>
      <c r="C1293" s="3" t="s">
        <v>5593</v>
      </c>
      <c r="D1293">
        <v>7000</v>
      </c>
      <c r="E1293">
        <v>50</v>
      </c>
      <c r="F1293" t="s">
        <v>8221</v>
      </c>
      <c r="G1293" t="s">
        <v>8224</v>
      </c>
      <c r="H1293" t="s">
        <v>8246</v>
      </c>
      <c r="I1293">
        <v>1469162275</v>
      </c>
      <c r="J1293">
        <v>1467002275</v>
      </c>
      <c r="K1293" t="b">
        <v>0</v>
      </c>
      <c r="L1293">
        <v>2</v>
      </c>
      <c r="M1293" t="b">
        <v>0</v>
      </c>
      <c r="N1293" t="s">
        <v>8275</v>
      </c>
      <c r="O1293" s="5">
        <f t="shared" si="180"/>
        <v>140</v>
      </c>
      <c r="P1293" s="7">
        <f t="shared" si="181"/>
        <v>25</v>
      </c>
      <c r="Q1293" t="str">
        <f t="shared" si="182"/>
        <v>publishing</v>
      </c>
      <c r="R1293" t="str">
        <f t="shared" si="183"/>
        <v>fiction</v>
      </c>
      <c r="S1293" s="10">
        <f t="shared" si="184"/>
        <v>42572.942997685182</v>
      </c>
      <c r="T1293" s="10">
        <f t="shared" si="185"/>
        <v>42547.942997685182</v>
      </c>
      <c r="U1293">
        <f t="shared" si="186"/>
        <v>2016</v>
      </c>
      <c r="V1293" s="11">
        <f t="shared" si="187"/>
        <v>42572.942997685182</v>
      </c>
      <c r="W1293" s="15">
        <f t="shared" si="188"/>
        <v>25</v>
      </c>
    </row>
    <row r="1294" spans="1:23" x14ac:dyDescent="0.3">
      <c r="A1294">
        <v>1484</v>
      </c>
      <c r="B1294" s="3" t="s">
        <v>1485</v>
      </c>
      <c r="C1294" s="3" t="s">
        <v>5594</v>
      </c>
      <c r="D1294">
        <v>2000</v>
      </c>
      <c r="E1294">
        <v>0</v>
      </c>
      <c r="F1294" t="s">
        <v>8221</v>
      </c>
      <c r="G1294" t="s">
        <v>8224</v>
      </c>
      <c r="H1294" t="s">
        <v>8246</v>
      </c>
      <c r="I1294">
        <v>1342882260</v>
      </c>
      <c r="J1294">
        <v>1337834963</v>
      </c>
      <c r="K1294" t="b">
        <v>0</v>
      </c>
      <c r="L1294">
        <v>0</v>
      </c>
      <c r="M1294" t="b">
        <v>0</v>
      </c>
      <c r="N1294" t="s">
        <v>8275</v>
      </c>
      <c r="O1294" s="5" t="e">
        <f t="shared" si="180"/>
        <v>#DIV/0!</v>
      </c>
      <c r="P1294" s="7" t="e">
        <f t="shared" si="181"/>
        <v>#DIV/0!</v>
      </c>
      <c r="Q1294" t="str">
        <f t="shared" si="182"/>
        <v>publishing</v>
      </c>
      <c r="R1294" t="str">
        <f t="shared" si="183"/>
        <v>fiction</v>
      </c>
      <c r="S1294" s="10">
        <f t="shared" si="184"/>
        <v>41111.368750000001</v>
      </c>
      <c r="T1294" s="10">
        <f t="shared" si="185"/>
        <v>41052.950960648144</v>
      </c>
      <c r="U1294">
        <f t="shared" si="186"/>
        <v>2012</v>
      </c>
      <c r="V1294" s="11">
        <f t="shared" si="187"/>
        <v>41111.368750000001</v>
      </c>
      <c r="W1294" s="15">
        <f t="shared" si="188"/>
        <v>58.417789351857209</v>
      </c>
    </row>
    <row r="1295" spans="1:23" ht="43.2" x14ac:dyDescent="0.3">
      <c r="A1295">
        <v>1485</v>
      </c>
      <c r="B1295" s="3" t="s">
        <v>1486</v>
      </c>
      <c r="C1295" s="3" t="s">
        <v>5595</v>
      </c>
      <c r="D1295">
        <v>6700</v>
      </c>
      <c r="E1295">
        <v>150</v>
      </c>
      <c r="F1295" t="s">
        <v>8221</v>
      </c>
      <c r="G1295" t="s">
        <v>8224</v>
      </c>
      <c r="H1295" t="s">
        <v>8246</v>
      </c>
      <c r="I1295">
        <v>1434827173</v>
      </c>
      <c r="J1295">
        <v>1430939173</v>
      </c>
      <c r="K1295" t="b">
        <v>0</v>
      </c>
      <c r="L1295">
        <v>3</v>
      </c>
      <c r="M1295" t="b">
        <v>0</v>
      </c>
      <c r="N1295" t="s">
        <v>8275</v>
      </c>
      <c r="O1295" s="5">
        <f t="shared" si="180"/>
        <v>44.666666666666664</v>
      </c>
      <c r="P1295" s="7">
        <f t="shared" si="181"/>
        <v>50</v>
      </c>
      <c r="Q1295" t="str">
        <f t="shared" si="182"/>
        <v>publishing</v>
      </c>
      <c r="R1295" t="str">
        <f t="shared" si="183"/>
        <v>fiction</v>
      </c>
      <c r="S1295" s="10">
        <f t="shared" si="184"/>
        <v>42175.545983796299</v>
      </c>
      <c r="T1295" s="10">
        <f t="shared" si="185"/>
        <v>42130.545983796299</v>
      </c>
      <c r="U1295">
        <f t="shared" si="186"/>
        <v>2015</v>
      </c>
      <c r="V1295" s="11">
        <f t="shared" si="187"/>
        <v>42175.545983796299</v>
      </c>
      <c r="W1295" s="15">
        <f t="shared" si="188"/>
        <v>45</v>
      </c>
    </row>
    <row r="1296" spans="1:23" ht="57.6" x14ac:dyDescent="0.3">
      <c r="A1296">
        <v>1486</v>
      </c>
      <c r="B1296" s="3" t="s">
        <v>1487</v>
      </c>
      <c r="C1296" s="3" t="s">
        <v>5596</v>
      </c>
      <c r="D1296">
        <v>20000</v>
      </c>
      <c r="E1296">
        <v>48</v>
      </c>
      <c r="F1296" t="s">
        <v>8221</v>
      </c>
      <c r="G1296" t="s">
        <v>8224</v>
      </c>
      <c r="H1296" t="s">
        <v>8246</v>
      </c>
      <c r="I1296">
        <v>1425009761</v>
      </c>
      <c r="J1296">
        <v>1422417761</v>
      </c>
      <c r="K1296" t="b">
        <v>0</v>
      </c>
      <c r="L1296">
        <v>3</v>
      </c>
      <c r="M1296" t="b">
        <v>0</v>
      </c>
      <c r="N1296" t="s">
        <v>8275</v>
      </c>
      <c r="O1296" s="5">
        <f t="shared" si="180"/>
        <v>416.66666666666669</v>
      </c>
      <c r="P1296" s="7">
        <f t="shared" si="181"/>
        <v>16</v>
      </c>
      <c r="Q1296" t="str">
        <f t="shared" si="182"/>
        <v>publishing</v>
      </c>
      <c r="R1296" t="str">
        <f t="shared" si="183"/>
        <v>fiction</v>
      </c>
      <c r="S1296" s="10">
        <f t="shared" si="184"/>
        <v>42061.918530092589</v>
      </c>
      <c r="T1296" s="10">
        <f t="shared" si="185"/>
        <v>42031.918530092589</v>
      </c>
      <c r="U1296">
        <f t="shared" si="186"/>
        <v>2015</v>
      </c>
      <c r="V1296" s="11">
        <f t="shared" si="187"/>
        <v>42061.918530092589</v>
      </c>
      <c r="W1296" s="15">
        <f t="shared" si="188"/>
        <v>30</v>
      </c>
    </row>
    <row r="1297" spans="1:23" ht="43.2" x14ac:dyDescent="0.3">
      <c r="A1297">
        <v>1487</v>
      </c>
      <c r="B1297" s="3" t="s">
        <v>1488</v>
      </c>
      <c r="C1297" s="3" t="s">
        <v>5597</v>
      </c>
      <c r="D1297">
        <v>10000</v>
      </c>
      <c r="E1297">
        <v>0</v>
      </c>
      <c r="F1297" t="s">
        <v>8221</v>
      </c>
      <c r="G1297" t="s">
        <v>8224</v>
      </c>
      <c r="H1297" t="s">
        <v>8246</v>
      </c>
      <c r="I1297">
        <v>1470175271</v>
      </c>
      <c r="J1297">
        <v>1467583271</v>
      </c>
      <c r="K1297" t="b">
        <v>0</v>
      </c>
      <c r="L1297">
        <v>0</v>
      </c>
      <c r="M1297" t="b">
        <v>0</v>
      </c>
      <c r="N1297" t="s">
        <v>8275</v>
      </c>
      <c r="O1297" s="5" t="e">
        <f t="shared" si="180"/>
        <v>#DIV/0!</v>
      </c>
      <c r="P1297" s="7" t="e">
        <f t="shared" si="181"/>
        <v>#DIV/0!</v>
      </c>
      <c r="Q1297" t="str">
        <f t="shared" si="182"/>
        <v>publishing</v>
      </c>
      <c r="R1297" t="str">
        <f t="shared" si="183"/>
        <v>fiction</v>
      </c>
      <c r="S1297" s="10">
        <f t="shared" si="184"/>
        <v>42584.667488425926</v>
      </c>
      <c r="T1297" s="10">
        <f t="shared" si="185"/>
        <v>42554.667488425926</v>
      </c>
      <c r="U1297">
        <f t="shared" si="186"/>
        <v>2016</v>
      </c>
      <c r="V1297" s="11">
        <f t="shared" si="187"/>
        <v>42584.667488425926</v>
      </c>
      <c r="W1297" s="15">
        <f t="shared" si="188"/>
        <v>30</v>
      </c>
    </row>
    <row r="1298" spans="1:23" ht="43.2" x14ac:dyDescent="0.3">
      <c r="A1298">
        <v>1488</v>
      </c>
      <c r="B1298" s="3" t="s">
        <v>1489</v>
      </c>
      <c r="C1298" s="3" t="s">
        <v>5598</v>
      </c>
      <c r="D1298">
        <v>15000</v>
      </c>
      <c r="E1298">
        <v>360</v>
      </c>
      <c r="F1298" t="s">
        <v>8221</v>
      </c>
      <c r="G1298" t="s">
        <v>8226</v>
      </c>
      <c r="H1298" t="s">
        <v>8248</v>
      </c>
      <c r="I1298">
        <v>1388928660</v>
      </c>
      <c r="J1298">
        <v>1386336660</v>
      </c>
      <c r="K1298" t="b">
        <v>0</v>
      </c>
      <c r="L1298">
        <v>6</v>
      </c>
      <c r="M1298" t="b">
        <v>0</v>
      </c>
      <c r="N1298" t="s">
        <v>8275</v>
      </c>
      <c r="O1298" s="5">
        <f t="shared" si="180"/>
        <v>41.666666666666664</v>
      </c>
      <c r="P1298" s="7">
        <f t="shared" si="181"/>
        <v>60</v>
      </c>
      <c r="Q1298" t="str">
        <f t="shared" si="182"/>
        <v>publishing</v>
      </c>
      <c r="R1298" t="str">
        <f t="shared" si="183"/>
        <v>fiction</v>
      </c>
      <c r="S1298" s="10">
        <f t="shared" si="184"/>
        <v>41644.313194444447</v>
      </c>
      <c r="T1298" s="10">
        <f t="shared" si="185"/>
        <v>41614.313194444447</v>
      </c>
      <c r="U1298">
        <f t="shared" si="186"/>
        <v>2014</v>
      </c>
      <c r="V1298" s="11">
        <f t="shared" si="187"/>
        <v>41644.313194444447</v>
      </c>
      <c r="W1298" s="15">
        <f t="shared" si="188"/>
        <v>30</v>
      </c>
    </row>
    <row r="1299" spans="1:23" ht="43.2" x14ac:dyDescent="0.3">
      <c r="A1299">
        <v>1489</v>
      </c>
      <c r="B1299" s="3" t="s">
        <v>1490</v>
      </c>
      <c r="C1299" s="3" t="s">
        <v>5599</v>
      </c>
      <c r="D1299">
        <v>5000</v>
      </c>
      <c r="E1299">
        <v>0</v>
      </c>
      <c r="F1299" t="s">
        <v>8221</v>
      </c>
      <c r="G1299" t="s">
        <v>8224</v>
      </c>
      <c r="H1299" t="s">
        <v>8246</v>
      </c>
      <c r="I1299">
        <v>1352994052</v>
      </c>
      <c r="J1299">
        <v>1350398452</v>
      </c>
      <c r="K1299" t="b">
        <v>0</v>
      </c>
      <c r="L1299">
        <v>0</v>
      </c>
      <c r="M1299" t="b">
        <v>0</v>
      </c>
      <c r="N1299" t="s">
        <v>8275</v>
      </c>
      <c r="O1299" s="5" t="e">
        <f t="shared" si="180"/>
        <v>#DIV/0!</v>
      </c>
      <c r="P1299" s="7" t="e">
        <f t="shared" si="181"/>
        <v>#DIV/0!</v>
      </c>
      <c r="Q1299" t="str">
        <f t="shared" si="182"/>
        <v>publishing</v>
      </c>
      <c r="R1299" t="str">
        <f t="shared" si="183"/>
        <v>fiction</v>
      </c>
      <c r="S1299" s="10">
        <f t="shared" si="184"/>
        <v>41228.403379629628</v>
      </c>
      <c r="T1299" s="10">
        <f t="shared" si="185"/>
        <v>41198.361712962964</v>
      </c>
      <c r="U1299">
        <f t="shared" si="186"/>
        <v>2012</v>
      </c>
      <c r="V1299" s="11">
        <f t="shared" si="187"/>
        <v>41228.403379629628</v>
      </c>
      <c r="W1299" s="15">
        <f t="shared" si="188"/>
        <v>30.041666666664241</v>
      </c>
    </row>
    <row r="1300" spans="1:23" ht="43.2" x14ac:dyDescent="0.3">
      <c r="A1300">
        <v>1490</v>
      </c>
      <c r="B1300" s="3" t="s">
        <v>1491</v>
      </c>
      <c r="C1300" s="3" t="s">
        <v>5600</v>
      </c>
      <c r="D1300">
        <v>2900</v>
      </c>
      <c r="E1300">
        <v>895</v>
      </c>
      <c r="F1300" t="s">
        <v>8221</v>
      </c>
      <c r="G1300" t="s">
        <v>8224</v>
      </c>
      <c r="H1300" t="s">
        <v>8246</v>
      </c>
      <c r="I1300">
        <v>1380720474</v>
      </c>
      <c r="J1300">
        <v>1378214874</v>
      </c>
      <c r="K1300" t="b">
        <v>0</v>
      </c>
      <c r="L1300">
        <v>19</v>
      </c>
      <c r="M1300" t="b">
        <v>0</v>
      </c>
      <c r="N1300" t="s">
        <v>8275</v>
      </c>
      <c r="O1300" s="5">
        <f t="shared" si="180"/>
        <v>3.2402234636871508</v>
      </c>
      <c r="P1300" s="7">
        <f t="shared" si="181"/>
        <v>47.10526315789474</v>
      </c>
      <c r="Q1300" t="str">
        <f t="shared" si="182"/>
        <v>publishing</v>
      </c>
      <c r="R1300" t="str">
        <f t="shared" si="183"/>
        <v>fiction</v>
      </c>
      <c r="S1300" s="10">
        <f t="shared" si="184"/>
        <v>41549.311041666668</v>
      </c>
      <c r="T1300" s="10">
        <f t="shared" si="185"/>
        <v>41520.311041666668</v>
      </c>
      <c r="U1300">
        <f t="shared" si="186"/>
        <v>2013</v>
      </c>
      <c r="V1300" s="11">
        <f t="shared" si="187"/>
        <v>41549.311041666668</v>
      </c>
      <c r="W1300" s="15">
        <f t="shared" si="188"/>
        <v>29</v>
      </c>
    </row>
    <row r="1301" spans="1:23" ht="43.2" x14ac:dyDescent="0.3">
      <c r="A1301">
        <v>1491</v>
      </c>
      <c r="B1301" s="3" t="s">
        <v>1492</v>
      </c>
      <c r="C1301" s="3" t="s">
        <v>5601</v>
      </c>
      <c r="D1301">
        <v>1200</v>
      </c>
      <c r="E1301">
        <v>100</v>
      </c>
      <c r="F1301" t="s">
        <v>8221</v>
      </c>
      <c r="G1301" t="s">
        <v>8224</v>
      </c>
      <c r="H1301" t="s">
        <v>8246</v>
      </c>
      <c r="I1301">
        <v>1424014680</v>
      </c>
      <c r="J1301">
        <v>1418922443</v>
      </c>
      <c r="K1301" t="b">
        <v>0</v>
      </c>
      <c r="L1301">
        <v>1</v>
      </c>
      <c r="M1301" t="b">
        <v>0</v>
      </c>
      <c r="N1301" t="s">
        <v>8275</v>
      </c>
      <c r="O1301" s="5">
        <f t="shared" si="180"/>
        <v>12</v>
      </c>
      <c r="P1301" s="7">
        <f t="shared" si="181"/>
        <v>100</v>
      </c>
      <c r="Q1301" t="str">
        <f t="shared" si="182"/>
        <v>publishing</v>
      </c>
      <c r="R1301" t="str">
        <f t="shared" si="183"/>
        <v>fiction</v>
      </c>
      <c r="S1301" s="10">
        <f t="shared" si="184"/>
        <v>42050.401388888888</v>
      </c>
      <c r="T1301" s="10">
        <f t="shared" si="185"/>
        <v>41991.463460648149</v>
      </c>
      <c r="U1301">
        <f t="shared" si="186"/>
        <v>2015</v>
      </c>
      <c r="V1301" s="11">
        <f t="shared" si="187"/>
        <v>42050.401388888888</v>
      </c>
      <c r="W1301" s="15">
        <f t="shared" si="188"/>
        <v>58.937928240738984</v>
      </c>
    </row>
    <row r="1302" spans="1:23" ht="57.6" x14ac:dyDescent="0.3">
      <c r="A1302">
        <v>1492</v>
      </c>
      <c r="B1302" s="3" t="s">
        <v>1493</v>
      </c>
      <c r="C1302" s="3" t="s">
        <v>5602</v>
      </c>
      <c r="D1302">
        <v>4000</v>
      </c>
      <c r="E1302">
        <v>30</v>
      </c>
      <c r="F1302" t="s">
        <v>8221</v>
      </c>
      <c r="G1302" t="s">
        <v>8224</v>
      </c>
      <c r="H1302" t="s">
        <v>8246</v>
      </c>
      <c r="I1302">
        <v>1308431646</v>
      </c>
      <c r="J1302">
        <v>1305839646</v>
      </c>
      <c r="K1302" t="b">
        <v>0</v>
      </c>
      <c r="L1302">
        <v>2</v>
      </c>
      <c r="M1302" t="b">
        <v>0</v>
      </c>
      <c r="N1302" t="s">
        <v>8275</v>
      </c>
      <c r="O1302" s="5">
        <f t="shared" si="180"/>
        <v>133.33333333333334</v>
      </c>
      <c r="P1302" s="7">
        <f t="shared" si="181"/>
        <v>15</v>
      </c>
      <c r="Q1302" t="str">
        <f t="shared" si="182"/>
        <v>publishing</v>
      </c>
      <c r="R1302" t="str">
        <f t="shared" si="183"/>
        <v>fiction</v>
      </c>
      <c r="S1302" s="10">
        <f t="shared" si="184"/>
        <v>40712.634791666671</v>
      </c>
      <c r="T1302" s="10">
        <f t="shared" si="185"/>
        <v>40682.634791666671</v>
      </c>
      <c r="U1302">
        <f t="shared" si="186"/>
        <v>2011</v>
      </c>
      <c r="V1302" s="11">
        <f t="shared" si="187"/>
        <v>40712.634791666671</v>
      </c>
      <c r="W1302" s="15">
        <f t="shared" si="188"/>
        <v>30</v>
      </c>
    </row>
    <row r="1303" spans="1:23" ht="28.8" x14ac:dyDescent="0.3">
      <c r="A1303">
        <v>1493</v>
      </c>
      <c r="B1303" s="3" t="s">
        <v>1494</v>
      </c>
      <c r="C1303" s="3" t="s">
        <v>5603</v>
      </c>
      <c r="D1303">
        <v>2400</v>
      </c>
      <c r="E1303">
        <v>0</v>
      </c>
      <c r="F1303" t="s">
        <v>8221</v>
      </c>
      <c r="G1303" t="s">
        <v>8224</v>
      </c>
      <c r="H1303" t="s">
        <v>8246</v>
      </c>
      <c r="I1303">
        <v>1371415675</v>
      </c>
      <c r="J1303">
        <v>1368823675</v>
      </c>
      <c r="K1303" t="b">
        <v>0</v>
      </c>
      <c r="L1303">
        <v>0</v>
      </c>
      <c r="M1303" t="b">
        <v>0</v>
      </c>
      <c r="N1303" t="s">
        <v>8275</v>
      </c>
      <c r="O1303" s="5" t="e">
        <f t="shared" si="180"/>
        <v>#DIV/0!</v>
      </c>
      <c r="P1303" s="7" t="e">
        <f t="shared" si="181"/>
        <v>#DIV/0!</v>
      </c>
      <c r="Q1303" t="str">
        <f t="shared" si="182"/>
        <v>publishing</v>
      </c>
      <c r="R1303" t="str">
        <f t="shared" si="183"/>
        <v>fiction</v>
      </c>
      <c r="S1303" s="10">
        <f t="shared" si="184"/>
        <v>41441.616608796299</v>
      </c>
      <c r="T1303" s="10">
        <f t="shared" si="185"/>
        <v>41411.616608796299</v>
      </c>
      <c r="U1303">
        <f t="shared" si="186"/>
        <v>2013</v>
      </c>
      <c r="V1303" s="11">
        <f t="shared" si="187"/>
        <v>41441.616608796299</v>
      </c>
      <c r="W1303" s="15">
        <f t="shared" si="188"/>
        <v>30</v>
      </c>
    </row>
    <row r="1304" spans="1:23" ht="43.2" x14ac:dyDescent="0.3">
      <c r="A1304">
        <v>1494</v>
      </c>
      <c r="B1304" s="3" t="s">
        <v>1495</v>
      </c>
      <c r="C1304" s="3" t="s">
        <v>5604</v>
      </c>
      <c r="D1304">
        <v>5000</v>
      </c>
      <c r="E1304">
        <v>445</v>
      </c>
      <c r="F1304" t="s">
        <v>8221</v>
      </c>
      <c r="G1304" t="s">
        <v>8224</v>
      </c>
      <c r="H1304" t="s">
        <v>8246</v>
      </c>
      <c r="I1304">
        <v>1428075480</v>
      </c>
      <c r="J1304">
        <v>1425489613</v>
      </c>
      <c r="K1304" t="b">
        <v>0</v>
      </c>
      <c r="L1304">
        <v>11</v>
      </c>
      <c r="M1304" t="b">
        <v>0</v>
      </c>
      <c r="N1304" t="s">
        <v>8275</v>
      </c>
      <c r="O1304" s="5">
        <f t="shared" si="180"/>
        <v>11.235955056179776</v>
      </c>
      <c r="P1304" s="7">
        <f t="shared" si="181"/>
        <v>40.454545454545453</v>
      </c>
      <c r="Q1304" t="str">
        <f t="shared" si="182"/>
        <v>publishing</v>
      </c>
      <c r="R1304" t="str">
        <f t="shared" si="183"/>
        <v>fiction</v>
      </c>
      <c r="S1304" s="10">
        <f t="shared" si="184"/>
        <v>42097.401388888888</v>
      </c>
      <c r="T1304" s="10">
        <f t="shared" si="185"/>
        <v>42067.472372685181</v>
      </c>
      <c r="U1304">
        <f t="shared" si="186"/>
        <v>2015</v>
      </c>
      <c r="V1304" s="11">
        <f t="shared" si="187"/>
        <v>42097.401388888888</v>
      </c>
      <c r="W1304" s="15">
        <f t="shared" si="188"/>
        <v>29.929016203706851</v>
      </c>
    </row>
    <row r="1305" spans="1:23" ht="28.8" x14ac:dyDescent="0.3">
      <c r="A1305">
        <v>1495</v>
      </c>
      <c r="B1305" s="3" t="s">
        <v>1496</v>
      </c>
      <c r="C1305" s="3" t="s">
        <v>5605</v>
      </c>
      <c r="D1305">
        <v>2000</v>
      </c>
      <c r="E1305">
        <v>0</v>
      </c>
      <c r="F1305" t="s">
        <v>8221</v>
      </c>
      <c r="G1305" t="s">
        <v>8224</v>
      </c>
      <c r="H1305" t="s">
        <v>8246</v>
      </c>
      <c r="I1305">
        <v>1314471431</v>
      </c>
      <c r="J1305">
        <v>1311879431</v>
      </c>
      <c r="K1305" t="b">
        <v>0</v>
      </c>
      <c r="L1305">
        <v>0</v>
      </c>
      <c r="M1305" t="b">
        <v>0</v>
      </c>
      <c r="N1305" t="s">
        <v>8275</v>
      </c>
      <c r="O1305" s="5" t="e">
        <f t="shared" si="180"/>
        <v>#DIV/0!</v>
      </c>
      <c r="P1305" s="7" t="e">
        <f t="shared" si="181"/>
        <v>#DIV/0!</v>
      </c>
      <c r="Q1305" t="str">
        <f t="shared" si="182"/>
        <v>publishing</v>
      </c>
      <c r="R1305" t="str">
        <f t="shared" si="183"/>
        <v>fiction</v>
      </c>
      <c r="S1305" s="10">
        <f t="shared" si="184"/>
        <v>40782.539710648147</v>
      </c>
      <c r="T1305" s="10">
        <f t="shared" si="185"/>
        <v>40752.539710648147</v>
      </c>
      <c r="U1305">
        <f t="shared" si="186"/>
        <v>2011</v>
      </c>
      <c r="V1305" s="11">
        <f t="shared" si="187"/>
        <v>40782.539710648147</v>
      </c>
      <c r="W1305" s="15">
        <f t="shared" si="188"/>
        <v>30</v>
      </c>
    </row>
    <row r="1306" spans="1:23" ht="43.2" x14ac:dyDescent="0.3">
      <c r="A1306">
        <v>1496</v>
      </c>
      <c r="B1306" s="3" t="s">
        <v>1497</v>
      </c>
      <c r="C1306" s="3" t="s">
        <v>5606</v>
      </c>
      <c r="D1306">
        <v>1500</v>
      </c>
      <c r="E1306">
        <v>0</v>
      </c>
      <c r="F1306" t="s">
        <v>8221</v>
      </c>
      <c r="G1306" t="s">
        <v>8224</v>
      </c>
      <c r="H1306" t="s">
        <v>8246</v>
      </c>
      <c r="I1306">
        <v>1410866659</v>
      </c>
      <c r="J1306">
        <v>1405682659</v>
      </c>
      <c r="K1306" t="b">
        <v>0</v>
      </c>
      <c r="L1306">
        <v>0</v>
      </c>
      <c r="M1306" t="b">
        <v>0</v>
      </c>
      <c r="N1306" t="s">
        <v>8275</v>
      </c>
      <c r="O1306" s="5" t="e">
        <f t="shared" si="180"/>
        <v>#DIV/0!</v>
      </c>
      <c r="P1306" s="7" t="e">
        <f t="shared" si="181"/>
        <v>#DIV/0!</v>
      </c>
      <c r="Q1306" t="str">
        <f t="shared" si="182"/>
        <v>publishing</v>
      </c>
      <c r="R1306" t="str">
        <f t="shared" si="183"/>
        <v>fiction</v>
      </c>
      <c r="S1306" s="10">
        <f t="shared" si="184"/>
        <v>41898.225219907406</v>
      </c>
      <c r="T1306" s="10">
        <f t="shared" si="185"/>
        <v>41838.225219907406</v>
      </c>
      <c r="U1306">
        <f t="shared" si="186"/>
        <v>2014</v>
      </c>
      <c r="V1306" s="11">
        <f t="shared" si="187"/>
        <v>41898.225219907406</v>
      </c>
      <c r="W1306" s="15">
        <f t="shared" si="188"/>
        <v>60</v>
      </c>
    </row>
    <row r="1307" spans="1:23" ht="43.2" x14ac:dyDescent="0.3">
      <c r="A1307">
        <v>1497</v>
      </c>
      <c r="B1307" s="3" t="s">
        <v>1498</v>
      </c>
      <c r="C1307" s="3" t="s">
        <v>5607</v>
      </c>
      <c r="D1307">
        <v>15000</v>
      </c>
      <c r="E1307">
        <v>1</v>
      </c>
      <c r="F1307" t="s">
        <v>8221</v>
      </c>
      <c r="G1307" t="s">
        <v>8224</v>
      </c>
      <c r="H1307" t="s">
        <v>8246</v>
      </c>
      <c r="I1307">
        <v>1375299780</v>
      </c>
      <c r="J1307">
        <v>1371655522</v>
      </c>
      <c r="K1307" t="b">
        <v>0</v>
      </c>
      <c r="L1307">
        <v>1</v>
      </c>
      <c r="M1307" t="b">
        <v>0</v>
      </c>
      <c r="N1307" t="s">
        <v>8275</v>
      </c>
      <c r="O1307" s="5">
        <f t="shared" si="180"/>
        <v>15000</v>
      </c>
      <c r="P1307" s="7">
        <f t="shared" si="181"/>
        <v>1</v>
      </c>
      <c r="Q1307" t="str">
        <f t="shared" si="182"/>
        <v>publishing</v>
      </c>
      <c r="R1307" t="str">
        <f t="shared" si="183"/>
        <v>fiction</v>
      </c>
      <c r="S1307" s="10">
        <f t="shared" si="184"/>
        <v>41486.571527777778</v>
      </c>
      <c r="T1307" s="10">
        <f t="shared" si="185"/>
        <v>41444.39261574074</v>
      </c>
      <c r="U1307">
        <f t="shared" si="186"/>
        <v>2013</v>
      </c>
      <c r="V1307" s="11">
        <f t="shared" si="187"/>
        <v>41486.571527777778</v>
      </c>
      <c r="W1307" s="15">
        <f t="shared" si="188"/>
        <v>42.178912037037662</v>
      </c>
    </row>
    <row r="1308" spans="1:23" ht="43.2" x14ac:dyDescent="0.3">
      <c r="A1308">
        <v>1498</v>
      </c>
      <c r="B1308" s="3" t="s">
        <v>1499</v>
      </c>
      <c r="C1308" s="3" t="s">
        <v>5608</v>
      </c>
      <c r="D1308">
        <v>3000</v>
      </c>
      <c r="E1308">
        <v>57</v>
      </c>
      <c r="F1308" t="s">
        <v>8221</v>
      </c>
      <c r="G1308" t="s">
        <v>8224</v>
      </c>
      <c r="H1308" t="s">
        <v>8246</v>
      </c>
      <c r="I1308">
        <v>1409787378</v>
      </c>
      <c r="J1308">
        <v>1405899378</v>
      </c>
      <c r="K1308" t="b">
        <v>0</v>
      </c>
      <c r="L1308">
        <v>3</v>
      </c>
      <c r="M1308" t="b">
        <v>0</v>
      </c>
      <c r="N1308" t="s">
        <v>8275</v>
      </c>
      <c r="O1308" s="5">
        <f t="shared" si="180"/>
        <v>52.631578947368418</v>
      </c>
      <c r="P1308" s="7">
        <f t="shared" si="181"/>
        <v>19</v>
      </c>
      <c r="Q1308" t="str">
        <f t="shared" si="182"/>
        <v>publishing</v>
      </c>
      <c r="R1308" t="str">
        <f t="shared" si="183"/>
        <v>fiction</v>
      </c>
      <c r="S1308" s="10">
        <f t="shared" si="184"/>
        <v>41885.733541666668</v>
      </c>
      <c r="T1308" s="10">
        <f t="shared" si="185"/>
        <v>41840.733541666668</v>
      </c>
      <c r="U1308">
        <f t="shared" si="186"/>
        <v>2014</v>
      </c>
      <c r="V1308" s="11">
        <f t="shared" si="187"/>
        <v>41885.733541666668</v>
      </c>
      <c r="W1308" s="15">
        <f t="shared" si="188"/>
        <v>45</v>
      </c>
    </row>
    <row r="1309" spans="1:23" ht="43.2" x14ac:dyDescent="0.3">
      <c r="A1309">
        <v>1499</v>
      </c>
      <c r="B1309" s="3" t="s">
        <v>1500</v>
      </c>
      <c r="C1309" s="3" t="s">
        <v>5609</v>
      </c>
      <c r="D1309">
        <v>2000</v>
      </c>
      <c r="E1309">
        <v>5</v>
      </c>
      <c r="F1309" t="s">
        <v>8221</v>
      </c>
      <c r="G1309" t="s">
        <v>8224</v>
      </c>
      <c r="H1309" t="s">
        <v>8246</v>
      </c>
      <c r="I1309">
        <v>1470355833</v>
      </c>
      <c r="J1309">
        <v>1465171833</v>
      </c>
      <c r="K1309" t="b">
        <v>0</v>
      </c>
      <c r="L1309">
        <v>1</v>
      </c>
      <c r="M1309" t="b">
        <v>0</v>
      </c>
      <c r="N1309" t="s">
        <v>8275</v>
      </c>
      <c r="O1309" s="5">
        <f t="shared" si="180"/>
        <v>400</v>
      </c>
      <c r="P1309" s="7">
        <f t="shared" si="181"/>
        <v>5</v>
      </c>
      <c r="Q1309" t="str">
        <f t="shared" si="182"/>
        <v>publishing</v>
      </c>
      <c r="R1309" t="str">
        <f t="shared" si="183"/>
        <v>fiction</v>
      </c>
      <c r="S1309" s="10">
        <f t="shared" si="184"/>
        <v>42586.757326388892</v>
      </c>
      <c r="T1309" s="10">
        <f t="shared" si="185"/>
        <v>42526.757326388892</v>
      </c>
      <c r="U1309">
        <f t="shared" si="186"/>
        <v>2016</v>
      </c>
      <c r="V1309" s="11">
        <f t="shared" si="187"/>
        <v>42586.757326388892</v>
      </c>
      <c r="W1309" s="15">
        <f t="shared" si="188"/>
        <v>60</v>
      </c>
    </row>
    <row r="1310" spans="1:23" ht="43.2" x14ac:dyDescent="0.3">
      <c r="A1310">
        <v>1500</v>
      </c>
      <c r="B1310" s="3" t="s">
        <v>1501</v>
      </c>
      <c r="C1310" s="3" t="s">
        <v>5610</v>
      </c>
      <c r="D1310">
        <v>2800</v>
      </c>
      <c r="E1310">
        <v>701</v>
      </c>
      <c r="F1310" t="s">
        <v>8221</v>
      </c>
      <c r="G1310" t="s">
        <v>8224</v>
      </c>
      <c r="H1310" t="s">
        <v>8246</v>
      </c>
      <c r="I1310">
        <v>1367444557</v>
      </c>
      <c r="J1310">
        <v>1364852557</v>
      </c>
      <c r="K1310" t="b">
        <v>0</v>
      </c>
      <c r="L1310">
        <v>15</v>
      </c>
      <c r="M1310" t="b">
        <v>0</v>
      </c>
      <c r="N1310" t="s">
        <v>8275</v>
      </c>
      <c r="O1310" s="5">
        <f t="shared" si="180"/>
        <v>3.9942938659058487</v>
      </c>
      <c r="P1310" s="7">
        <f t="shared" si="181"/>
        <v>46.733333333333334</v>
      </c>
      <c r="Q1310" t="str">
        <f t="shared" si="182"/>
        <v>publishing</v>
      </c>
      <c r="R1310" t="str">
        <f t="shared" si="183"/>
        <v>fiction</v>
      </c>
      <c r="S1310" s="10">
        <f t="shared" si="184"/>
        <v>41395.654594907406</v>
      </c>
      <c r="T1310" s="10">
        <f t="shared" si="185"/>
        <v>41365.654594907406</v>
      </c>
      <c r="U1310">
        <f t="shared" si="186"/>
        <v>2013</v>
      </c>
      <c r="V1310" s="11">
        <f t="shared" si="187"/>
        <v>41395.654594907406</v>
      </c>
      <c r="W1310" s="15">
        <f t="shared" si="188"/>
        <v>30</v>
      </c>
    </row>
    <row r="1311" spans="1:23" ht="43.2" x14ac:dyDescent="0.3">
      <c r="A1311">
        <v>1539</v>
      </c>
      <c r="B1311" s="3" t="s">
        <v>1540</v>
      </c>
      <c r="C1311" s="3" t="s">
        <v>5649</v>
      </c>
      <c r="D1311">
        <v>20000</v>
      </c>
      <c r="E1311">
        <v>27197.22</v>
      </c>
      <c r="F1311" t="s">
        <v>8219</v>
      </c>
      <c r="G1311" t="s">
        <v>8224</v>
      </c>
      <c r="H1311" t="s">
        <v>8246</v>
      </c>
      <c r="I1311">
        <v>1483481019</v>
      </c>
      <c r="J1311">
        <v>1480629819</v>
      </c>
      <c r="K1311" t="b">
        <v>0</v>
      </c>
      <c r="L1311">
        <v>284</v>
      </c>
      <c r="M1311" t="b">
        <v>1</v>
      </c>
      <c r="N1311" t="s">
        <v>8285</v>
      </c>
      <c r="O1311" s="5">
        <f t="shared" si="180"/>
        <v>0.73536927671284047</v>
      </c>
      <c r="P1311" s="7">
        <f t="shared" si="181"/>
        <v>95.764859154929582</v>
      </c>
      <c r="Q1311" t="str">
        <f t="shared" si="182"/>
        <v>photography</v>
      </c>
      <c r="R1311" t="str">
        <f t="shared" si="183"/>
        <v>photobooks</v>
      </c>
      <c r="S1311" s="10">
        <f t="shared" si="184"/>
        <v>42738.669201388882</v>
      </c>
      <c r="T1311" s="10">
        <f t="shared" si="185"/>
        <v>42705.669201388882</v>
      </c>
      <c r="U1311">
        <f t="shared" si="186"/>
        <v>2017</v>
      </c>
      <c r="V1311" s="11">
        <f t="shared" si="187"/>
        <v>42738.669201388882</v>
      </c>
      <c r="W1311" s="15">
        <f t="shared" si="188"/>
        <v>33</v>
      </c>
    </row>
    <row r="1312" spans="1:23" ht="43.2" x14ac:dyDescent="0.3">
      <c r="A1312">
        <v>1541</v>
      </c>
      <c r="B1312" s="3" t="s">
        <v>1542</v>
      </c>
      <c r="C1312" s="3" t="s">
        <v>5651</v>
      </c>
      <c r="D1312">
        <v>18000</v>
      </c>
      <c r="E1312">
        <v>6</v>
      </c>
      <c r="F1312" t="s">
        <v>8221</v>
      </c>
      <c r="G1312" t="s">
        <v>8224</v>
      </c>
      <c r="H1312" t="s">
        <v>8246</v>
      </c>
      <c r="I1312">
        <v>1420045538</v>
      </c>
      <c r="J1312">
        <v>1417453538</v>
      </c>
      <c r="K1312" t="b">
        <v>0</v>
      </c>
      <c r="L1312">
        <v>2</v>
      </c>
      <c r="M1312" t="b">
        <v>0</v>
      </c>
      <c r="N1312" t="s">
        <v>8289</v>
      </c>
      <c r="O1312" s="5">
        <f t="shared" si="180"/>
        <v>3000</v>
      </c>
      <c r="P1312" s="7">
        <f t="shared" si="181"/>
        <v>3</v>
      </c>
      <c r="Q1312" t="str">
        <f t="shared" si="182"/>
        <v>photography</v>
      </c>
      <c r="R1312" t="str">
        <f t="shared" si="183"/>
        <v>nature</v>
      </c>
      <c r="S1312" s="10">
        <f t="shared" si="184"/>
        <v>42004.462245370371</v>
      </c>
      <c r="T1312" s="10">
        <f t="shared" si="185"/>
        <v>41974.462245370371</v>
      </c>
      <c r="U1312">
        <f t="shared" si="186"/>
        <v>2014</v>
      </c>
      <c r="V1312" s="11">
        <f t="shared" si="187"/>
        <v>42004.462245370371</v>
      </c>
      <c r="W1312" s="15">
        <f t="shared" si="188"/>
        <v>30</v>
      </c>
    </row>
    <row r="1313" spans="1:23" ht="43.2" x14ac:dyDescent="0.3">
      <c r="A1313">
        <v>1542</v>
      </c>
      <c r="B1313" s="3" t="s">
        <v>1543</v>
      </c>
      <c r="C1313" s="3" t="s">
        <v>5652</v>
      </c>
      <c r="D1313">
        <v>500</v>
      </c>
      <c r="E1313">
        <v>20</v>
      </c>
      <c r="F1313" t="s">
        <v>8221</v>
      </c>
      <c r="G1313" t="s">
        <v>8229</v>
      </c>
      <c r="H1313" t="s">
        <v>8251</v>
      </c>
      <c r="I1313">
        <v>1435708500</v>
      </c>
      <c r="J1313">
        <v>1434412500</v>
      </c>
      <c r="K1313" t="b">
        <v>0</v>
      </c>
      <c r="L1313">
        <v>1</v>
      </c>
      <c r="M1313" t="b">
        <v>0</v>
      </c>
      <c r="N1313" t="s">
        <v>8289</v>
      </c>
      <c r="O1313" s="5">
        <f t="shared" si="180"/>
        <v>25</v>
      </c>
      <c r="P1313" s="7">
        <f t="shared" si="181"/>
        <v>20</v>
      </c>
      <c r="Q1313" t="str">
        <f t="shared" si="182"/>
        <v>photography</v>
      </c>
      <c r="R1313" t="str">
        <f t="shared" si="183"/>
        <v>nature</v>
      </c>
      <c r="S1313" s="10">
        <f t="shared" si="184"/>
        <v>42185.746527777781</v>
      </c>
      <c r="T1313" s="10">
        <f t="shared" si="185"/>
        <v>42170.746527777781</v>
      </c>
      <c r="U1313">
        <f t="shared" si="186"/>
        <v>2015</v>
      </c>
      <c r="V1313" s="11">
        <f t="shared" si="187"/>
        <v>42185.746527777781</v>
      </c>
      <c r="W1313" s="15">
        <f t="shared" si="188"/>
        <v>15</v>
      </c>
    </row>
    <row r="1314" spans="1:23" ht="43.2" x14ac:dyDescent="0.3">
      <c r="A1314">
        <v>1543</v>
      </c>
      <c r="B1314" s="3" t="s">
        <v>1544</v>
      </c>
      <c r="C1314" s="3" t="s">
        <v>5653</v>
      </c>
      <c r="D1314">
        <v>2250</v>
      </c>
      <c r="E1314">
        <v>10</v>
      </c>
      <c r="F1314" t="s">
        <v>8221</v>
      </c>
      <c r="G1314" t="s">
        <v>8224</v>
      </c>
      <c r="H1314" t="s">
        <v>8246</v>
      </c>
      <c r="I1314">
        <v>1416662034</v>
      </c>
      <c r="J1314">
        <v>1414066434</v>
      </c>
      <c r="K1314" t="b">
        <v>0</v>
      </c>
      <c r="L1314">
        <v>1</v>
      </c>
      <c r="M1314" t="b">
        <v>0</v>
      </c>
      <c r="N1314" t="s">
        <v>8289</v>
      </c>
      <c r="O1314" s="5">
        <f t="shared" si="180"/>
        <v>225</v>
      </c>
      <c r="P1314" s="7">
        <f t="shared" si="181"/>
        <v>10</v>
      </c>
      <c r="Q1314" t="str">
        <f t="shared" si="182"/>
        <v>photography</v>
      </c>
      <c r="R1314" t="str">
        <f t="shared" si="183"/>
        <v>nature</v>
      </c>
      <c r="S1314" s="10">
        <f t="shared" si="184"/>
        <v>41965.301319444443</v>
      </c>
      <c r="T1314" s="10">
        <f t="shared" si="185"/>
        <v>41935.259652777779</v>
      </c>
      <c r="U1314">
        <f t="shared" si="186"/>
        <v>2014</v>
      </c>
      <c r="V1314" s="11">
        <f t="shared" si="187"/>
        <v>41965.301319444443</v>
      </c>
      <c r="W1314" s="15">
        <f t="shared" si="188"/>
        <v>30.041666666664241</v>
      </c>
    </row>
    <row r="1315" spans="1:23" ht="43.2" x14ac:dyDescent="0.3">
      <c r="A1315">
        <v>1544</v>
      </c>
      <c r="B1315" s="3" t="s">
        <v>1545</v>
      </c>
      <c r="C1315" s="3" t="s">
        <v>5654</v>
      </c>
      <c r="D1315">
        <v>1000</v>
      </c>
      <c r="E1315">
        <v>0</v>
      </c>
      <c r="F1315" t="s">
        <v>8221</v>
      </c>
      <c r="G1315" t="s">
        <v>8224</v>
      </c>
      <c r="H1315" t="s">
        <v>8246</v>
      </c>
      <c r="I1315">
        <v>1427847480</v>
      </c>
      <c r="J1315">
        <v>1424222024</v>
      </c>
      <c r="K1315" t="b">
        <v>0</v>
      </c>
      <c r="L1315">
        <v>0</v>
      </c>
      <c r="M1315" t="b">
        <v>0</v>
      </c>
      <c r="N1315" t="s">
        <v>8289</v>
      </c>
      <c r="O1315" s="5" t="e">
        <f t="shared" si="180"/>
        <v>#DIV/0!</v>
      </c>
      <c r="P1315" s="7" t="e">
        <f t="shared" si="181"/>
        <v>#DIV/0!</v>
      </c>
      <c r="Q1315" t="str">
        <f t="shared" si="182"/>
        <v>photography</v>
      </c>
      <c r="R1315" t="str">
        <f t="shared" si="183"/>
        <v>nature</v>
      </c>
      <c r="S1315" s="10">
        <f t="shared" si="184"/>
        <v>42094.762499999997</v>
      </c>
      <c r="T1315" s="10">
        <f t="shared" si="185"/>
        <v>42052.801203703704</v>
      </c>
      <c r="U1315">
        <f t="shared" si="186"/>
        <v>2015</v>
      </c>
      <c r="V1315" s="11">
        <f t="shared" si="187"/>
        <v>42094.762499999997</v>
      </c>
      <c r="W1315" s="15">
        <f t="shared" si="188"/>
        <v>41.961296296292858</v>
      </c>
    </row>
    <row r="1316" spans="1:23" ht="43.2" x14ac:dyDescent="0.3">
      <c r="A1316">
        <v>1545</v>
      </c>
      <c r="B1316" s="3" t="s">
        <v>1546</v>
      </c>
      <c r="C1316" s="3" t="s">
        <v>5655</v>
      </c>
      <c r="D1316">
        <v>3000</v>
      </c>
      <c r="E1316">
        <v>1</v>
      </c>
      <c r="F1316" t="s">
        <v>8221</v>
      </c>
      <c r="G1316" t="s">
        <v>8224</v>
      </c>
      <c r="H1316" t="s">
        <v>8246</v>
      </c>
      <c r="I1316">
        <v>1425330960</v>
      </c>
      <c r="J1316">
        <v>1422393234</v>
      </c>
      <c r="K1316" t="b">
        <v>0</v>
      </c>
      <c r="L1316">
        <v>1</v>
      </c>
      <c r="M1316" t="b">
        <v>0</v>
      </c>
      <c r="N1316" t="s">
        <v>8289</v>
      </c>
      <c r="O1316" s="5">
        <f t="shared" si="180"/>
        <v>3000</v>
      </c>
      <c r="P1316" s="7">
        <f t="shared" si="181"/>
        <v>1</v>
      </c>
      <c r="Q1316" t="str">
        <f t="shared" si="182"/>
        <v>photography</v>
      </c>
      <c r="R1316" t="str">
        <f t="shared" si="183"/>
        <v>nature</v>
      </c>
      <c r="S1316" s="10">
        <f t="shared" si="184"/>
        <v>42065.636111111111</v>
      </c>
      <c r="T1316" s="10">
        <f t="shared" si="185"/>
        <v>42031.634652777779</v>
      </c>
      <c r="U1316">
        <f t="shared" si="186"/>
        <v>2015</v>
      </c>
      <c r="V1316" s="11">
        <f t="shared" si="187"/>
        <v>42065.636111111111</v>
      </c>
      <c r="W1316" s="15">
        <f t="shared" si="188"/>
        <v>34.001458333332266</v>
      </c>
    </row>
    <row r="1317" spans="1:23" ht="43.2" x14ac:dyDescent="0.3">
      <c r="A1317">
        <v>1546</v>
      </c>
      <c r="B1317" s="3" t="s">
        <v>1547</v>
      </c>
      <c r="C1317" s="3" t="s">
        <v>5656</v>
      </c>
      <c r="D1317">
        <v>1000</v>
      </c>
      <c r="E1317">
        <v>289</v>
      </c>
      <c r="F1317" t="s">
        <v>8221</v>
      </c>
      <c r="G1317" t="s">
        <v>8225</v>
      </c>
      <c r="H1317" t="s">
        <v>8247</v>
      </c>
      <c r="I1317">
        <v>1410930399</v>
      </c>
      <c r="J1317">
        <v>1405746399</v>
      </c>
      <c r="K1317" t="b">
        <v>0</v>
      </c>
      <c r="L1317">
        <v>11</v>
      </c>
      <c r="M1317" t="b">
        <v>0</v>
      </c>
      <c r="N1317" t="s">
        <v>8289</v>
      </c>
      <c r="O1317" s="5">
        <f t="shared" si="180"/>
        <v>3.4602076124567476</v>
      </c>
      <c r="P1317" s="7">
        <f t="shared" si="181"/>
        <v>26.272727272727273</v>
      </c>
      <c r="Q1317" t="str">
        <f t="shared" si="182"/>
        <v>photography</v>
      </c>
      <c r="R1317" t="str">
        <f t="shared" si="183"/>
        <v>nature</v>
      </c>
      <c r="S1317" s="10">
        <f t="shared" si="184"/>
        <v>41898.962951388887</v>
      </c>
      <c r="T1317" s="10">
        <f t="shared" si="185"/>
        <v>41838.962951388887</v>
      </c>
      <c r="U1317">
        <f t="shared" si="186"/>
        <v>2014</v>
      </c>
      <c r="V1317" s="11">
        <f t="shared" si="187"/>
        <v>41898.962951388887</v>
      </c>
      <c r="W1317" s="15">
        <f t="shared" si="188"/>
        <v>60</v>
      </c>
    </row>
    <row r="1318" spans="1:23" ht="43.2" x14ac:dyDescent="0.3">
      <c r="A1318">
        <v>1547</v>
      </c>
      <c r="B1318" s="3" t="s">
        <v>1548</v>
      </c>
      <c r="C1318" s="3" t="s">
        <v>5657</v>
      </c>
      <c r="D1318">
        <v>20</v>
      </c>
      <c r="E1318">
        <v>0</v>
      </c>
      <c r="F1318" t="s">
        <v>8221</v>
      </c>
      <c r="G1318" t="s">
        <v>8224</v>
      </c>
      <c r="H1318" t="s">
        <v>8246</v>
      </c>
      <c r="I1318">
        <v>1487844882</v>
      </c>
      <c r="J1318">
        <v>1487240082</v>
      </c>
      <c r="K1318" t="b">
        <v>0</v>
      </c>
      <c r="L1318">
        <v>0</v>
      </c>
      <c r="M1318" t="b">
        <v>0</v>
      </c>
      <c r="N1318" t="s">
        <v>8289</v>
      </c>
      <c r="O1318" s="5" t="e">
        <f t="shared" si="180"/>
        <v>#DIV/0!</v>
      </c>
      <c r="P1318" s="7" t="e">
        <f t="shared" si="181"/>
        <v>#DIV/0!</v>
      </c>
      <c r="Q1318" t="str">
        <f t="shared" si="182"/>
        <v>photography</v>
      </c>
      <c r="R1318" t="str">
        <f t="shared" si="183"/>
        <v>nature</v>
      </c>
      <c r="S1318" s="10">
        <f t="shared" si="184"/>
        <v>42789.176875000005</v>
      </c>
      <c r="T1318" s="10">
        <f t="shared" si="185"/>
        <v>42782.176875000005</v>
      </c>
      <c r="U1318">
        <f t="shared" si="186"/>
        <v>2017</v>
      </c>
      <c r="V1318" s="11">
        <f t="shared" si="187"/>
        <v>42789.176875000005</v>
      </c>
      <c r="W1318" s="15">
        <f t="shared" si="188"/>
        <v>7</v>
      </c>
    </row>
    <row r="1319" spans="1:23" ht="28.8" x14ac:dyDescent="0.3">
      <c r="A1319">
        <v>1548</v>
      </c>
      <c r="B1319" s="3" t="s">
        <v>1549</v>
      </c>
      <c r="C1319" s="3" t="s">
        <v>5658</v>
      </c>
      <c r="D1319">
        <v>700</v>
      </c>
      <c r="E1319">
        <v>60</v>
      </c>
      <c r="F1319" t="s">
        <v>8221</v>
      </c>
      <c r="G1319" t="s">
        <v>8224</v>
      </c>
      <c r="H1319" t="s">
        <v>8246</v>
      </c>
      <c r="I1319">
        <v>1447020620</v>
      </c>
      <c r="J1319">
        <v>1444425020</v>
      </c>
      <c r="K1319" t="b">
        <v>0</v>
      </c>
      <c r="L1319">
        <v>1</v>
      </c>
      <c r="M1319" t="b">
        <v>0</v>
      </c>
      <c r="N1319" t="s">
        <v>8289</v>
      </c>
      <c r="O1319" s="5">
        <f t="shared" si="180"/>
        <v>11.666666666666666</v>
      </c>
      <c r="P1319" s="7">
        <f t="shared" si="181"/>
        <v>60</v>
      </c>
      <c r="Q1319" t="str">
        <f t="shared" si="182"/>
        <v>photography</v>
      </c>
      <c r="R1319" t="str">
        <f t="shared" si="183"/>
        <v>nature</v>
      </c>
      <c r="S1319" s="10">
        <f t="shared" si="184"/>
        <v>42316.673842592587</v>
      </c>
      <c r="T1319" s="10">
        <f t="shared" si="185"/>
        <v>42286.63217592593</v>
      </c>
      <c r="U1319">
        <f t="shared" si="186"/>
        <v>2015</v>
      </c>
      <c r="V1319" s="11">
        <f t="shared" si="187"/>
        <v>42316.673842592587</v>
      </c>
      <c r="W1319" s="15">
        <f t="shared" si="188"/>
        <v>30.041666666656965</v>
      </c>
    </row>
    <row r="1320" spans="1:23" ht="43.2" x14ac:dyDescent="0.3">
      <c r="A1320">
        <v>1549</v>
      </c>
      <c r="B1320" s="3" t="s">
        <v>1550</v>
      </c>
      <c r="C1320" s="3" t="s">
        <v>5659</v>
      </c>
      <c r="D1320">
        <v>500</v>
      </c>
      <c r="E1320">
        <v>170</v>
      </c>
      <c r="F1320" t="s">
        <v>8221</v>
      </c>
      <c r="G1320" t="s">
        <v>8224</v>
      </c>
      <c r="H1320" t="s">
        <v>8246</v>
      </c>
      <c r="I1320">
        <v>1446524159</v>
      </c>
      <c r="J1320">
        <v>1443928559</v>
      </c>
      <c r="K1320" t="b">
        <v>0</v>
      </c>
      <c r="L1320">
        <v>6</v>
      </c>
      <c r="M1320" t="b">
        <v>0</v>
      </c>
      <c r="N1320" t="s">
        <v>8289</v>
      </c>
      <c r="O1320" s="5">
        <f t="shared" si="180"/>
        <v>2.9411764705882355</v>
      </c>
      <c r="P1320" s="7">
        <f t="shared" si="181"/>
        <v>28.333333333333332</v>
      </c>
      <c r="Q1320" t="str">
        <f t="shared" si="182"/>
        <v>photography</v>
      </c>
      <c r="R1320" t="str">
        <f t="shared" si="183"/>
        <v>nature</v>
      </c>
      <c r="S1320" s="10">
        <f t="shared" si="184"/>
        <v>42310.927766203706</v>
      </c>
      <c r="T1320" s="10">
        <f t="shared" si="185"/>
        <v>42280.886099537034</v>
      </c>
      <c r="U1320">
        <f t="shared" si="186"/>
        <v>2015</v>
      </c>
      <c r="V1320" s="11">
        <f t="shared" si="187"/>
        <v>42310.927766203706</v>
      </c>
      <c r="W1320" s="15">
        <f t="shared" si="188"/>
        <v>30.041666666671517</v>
      </c>
    </row>
    <row r="1321" spans="1:23" ht="57.6" x14ac:dyDescent="0.3">
      <c r="A1321">
        <v>1550</v>
      </c>
      <c r="B1321" s="3" t="s">
        <v>1551</v>
      </c>
      <c r="C1321" s="3" t="s">
        <v>5660</v>
      </c>
      <c r="D1321">
        <v>750</v>
      </c>
      <c r="E1321">
        <v>101</v>
      </c>
      <c r="F1321" t="s">
        <v>8221</v>
      </c>
      <c r="G1321" t="s">
        <v>8225</v>
      </c>
      <c r="H1321" t="s">
        <v>8247</v>
      </c>
      <c r="I1321">
        <v>1463050034</v>
      </c>
      <c r="J1321">
        <v>1460458034</v>
      </c>
      <c r="K1321" t="b">
        <v>0</v>
      </c>
      <c r="L1321">
        <v>7</v>
      </c>
      <c r="M1321" t="b">
        <v>0</v>
      </c>
      <c r="N1321" t="s">
        <v>8289</v>
      </c>
      <c r="O1321" s="5">
        <f t="shared" si="180"/>
        <v>7.4257425742574261</v>
      </c>
      <c r="P1321" s="7">
        <f t="shared" si="181"/>
        <v>14.428571428571429</v>
      </c>
      <c r="Q1321" t="str">
        <f t="shared" si="182"/>
        <v>photography</v>
      </c>
      <c r="R1321" t="str">
        <f t="shared" si="183"/>
        <v>nature</v>
      </c>
      <c r="S1321" s="10">
        <f t="shared" si="184"/>
        <v>42502.199467592596</v>
      </c>
      <c r="T1321" s="10">
        <f t="shared" si="185"/>
        <v>42472.199467592596</v>
      </c>
      <c r="U1321">
        <f t="shared" si="186"/>
        <v>2016</v>
      </c>
      <c r="V1321" s="11">
        <f t="shared" si="187"/>
        <v>42502.199467592596</v>
      </c>
      <c r="W1321" s="15">
        <f t="shared" si="188"/>
        <v>30</v>
      </c>
    </row>
    <row r="1322" spans="1:23" ht="43.2" x14ac:dyDescent="0.3">
      <c r="A1322">
        <v>1551</v>
      </c>
      <c r="B1322" s="3" t="s">
        <v>1552</v>
      </c>
      <c r="C1322" s="3" t="s">
        <v>5661</v>
      </c>
      <c r="D1322">
        <v>3500</v>
      </c>
      <c r="E1322">
        <v>0</v>
      </c>
      <c r="F1322" t="s">
        <v>8221</v>
      </c>
      <c r="G1322" t="s">
        <v>8224</v>
      </c>
      <c r="H1322" t="s">
        <v>8246</v>
      </c>
      <c r="I1322">
        <v>1432756039</v>
      </c>
      <c r="J1322">
        <v>1430164039</v>
      </c>
      <c r="K1322" t="b">
        <v>0</v>
      </c>
      <c r="L1322">
        <v>0</v>
      </c>
      <c r="M1322" t="b">
        <v>0</v>
      </c>
      <c r="N1322" t="s">
        <v>8289</v>
      </c>
      <c r="O1322" s="5" t="e">
        <f t="shared" si="180"/>
        <v>#DIV/0!</v>
      </c>
      <c r="P1322" s="7" t="e">
        <f t="shared" si="181"/>
        <v>#DIV/0!</v>
      </c>
      <c r="Q1322" t="str">
        <f t="shared" si="182"/>
        <v>photography</v>
      </c>
      <c r="R1322" t="str">
        <f t="shared" si="183"/>
        <v>nature</v>
      </c>
      <c r="S1322" s="10">
        <f t="shared" si="184"/>
        <v>42151.574525462958</v>
      </c>
      <c r="T1322" s="10">
        <f t="shared" si="185"/>
        <v>42121.574525462958</v>
      </c>
      <c r="U1322">
        <f t="shared" si="186"/>
        <v>2015</v>
      </c>
      <c r="V1322" s="11">
        <f t="shared" si="187"/>
        <v>42151.574525462958</v>
      </c>
      <c r="W1322" s="15">
        <f t="shared" si="188"/>
        <v>30</v>
      </c>
    </row>
    <row r="1323" spans="1:23" ht="43.2" x14ac:dyDescent="0.3">
      <c r="A1323">
        <v>1552</v>
      </c>
      <c r="B1323" s="3" t="s">
        <v>1553</v>
      </c>
      <c r="C1323" s="3" t="s">
        <v>5662</v>
      </c>
      <c r="D1323">
        <v>4300</v>
      </c>
      <c r="E1323">
        <v>2115</v>
      </c>
      <c r="F1323" t="s">
        <v>8221</v>
      </c>
      <c r="G1323" t="s">
        <v>8224</v>
      </c>
      <c r="H1323" t="s">
        <v>8246</v>
      </c>
      <c r="I1323">
        <v>1412135940</v>
      </c>
      <c r="J1323">
        <v>1410366708</v>
      </c>
      <c r="K1323" t="b">
        <v>0</v>
      </c>
      <c r="L1323">
        <v>16</v>
      </c>
      <c r="M1323" t="b">
        <v>0</v>
      </c>
      <c r="N1323" t="s">
        <v>8289</v>
      </c>
      <c r="O1323" s="5">
        <f t="shared" si="180"/>
        <v>2.0330969267139478</v>
      </c>
      <c r="P1323" s="7">
        <f t="shared" si="181"/>
        <v>132.1875</v>
      </c>
      <c r="Q1323" t="str">
        <f t="shared" si="182"/>
        <v>photography</v>
      </c>
      <c r="R1323" t="str">
        <f t="shared" si="183"/>
        <v>nature</v>
      </c>
      <c r="S1323" s="10">
        <f t="shared" si="184"/>
        <v>41912.915972222225</v>
      </c>
      <c r="T1323" s="10">
        <f t="shared" si="185"/>
        <v>41892.438750000001</v>
      </c>
      <c r="U1323">
        <f t="shared" si="186"/>
        <v>2014</v>
      </c>
      <c r="V1323" s="11">
        <f t="shared" si="187"/>
        <v>41912.915972222225</v>
      </c>
      <c r="W1323" s="15">
        <f t="shared" si="188"/>
        <v>20.477222222223645</v>
      </c>
    </row>
    <row r="1324" spans="1:23" ht="43.2" x14ac:dyDescent="0.3">
      <c r="A1324">
        <v>1553</v>
      </c>
      <c r="B1324" s="3" t="s">
        <v>1554</v>
      </c>
      <c r="C1324" s="3" t="s">
        <v>5663</v>
      </c>
      <c r="D1324">
        <v>6000</v>
      </c>
      <c r="E1324">
        <v>0</v>
      </c>
      <c r="F1324" t="s">
        <v>8221</v>
      </c>
      <c r="G1324" t="s">
        <v>8224</v>
      </c>
      <c r="H1324" t="s">
        <v>8246</v>
      </c>
      <c r="I1324">
        <v>1441176447</v>
      </c>
      <c r="J1324">
        <v>1438584447</v>
      </c>
      <c r="K1324" t="b">
        <v>0</v>
      </c>
      <c r="L1324">
        <v>0</v>
      </c>
      <c r="M1324" t="b">
        <v>0</v>
      </c>
      <c r="N1324" t="s">
        <v>8289</v>
      </c>
      <c r="O1324" s="5" t="e">
        <f t="shared" si="180"/>
        <v>#DIV/0!</v>
      </c>
      <c r="P1324" s="7" t="e">
        <f t="shared" si="181"/>
        <v>#DIV/0!</v>
      </c>
      <c r="Q1324" t="str">
        <f t="shared" si="182"/>
        <v>photography</v>
      </c>
      <c r="R1324" t="str">
        <f t="shared" si="183"/>
        <v>nature</v>
      </c>
      <c r="S1324" s="10">
        <f t="shared" si="184"/>
        <v>42249.032951388886</v>
      </c>
      <c r="T1324" s="10">
        <f t="shared" si="185"/>
        <v>42219.032951388886</v>
      </c>
      <c r="U1324">
        <f t="shared" si="186"/>
        <v>2015</v>
      </c>
      <c r="V1324" s="11">
        <f t="shared" si="187"/>
        <v>42249.032951388886</v>
      </c>
      <c r="W1324" s="15">
        <f t="shared" si="188"/>
        <v>30</v>
      </c>
    </row>
    <row r="1325" spans="1:23" ht="57.6" x14ac:dyDescent="0.3">
      <c r="A1325">
        <v>1554</v>
      </c>
      <c r="B1325" s="3" t="s">
        <v>1555</v>
      </c>
      <c r="C1325" s="3" t="s">
        <v>5664</v>
      </c>
      <c r="D1325">
        <v>20000</v>
      </c>
      <c r="E1325">
        <v>0</v>
      </c>
      <c r="F1325" t="s">
        <v>8221</v>
      </c>
      <c r="G1325" t="s">
        <v>8226</v>
      </c>
      <c r="H1325" t="s">
        <v>8248</v>
      </c>
      <c r="I1325">
        <v>1438495390</v>
      </c>
      <c r="J1325">
        <v>1435903390</v>
      </c>
      <c r="K1325" t="b">
        <v>0</v>
      </c>
      <c r="L1325">
        <v>0</v>
      </c>
      <c r="M1325" t="b">
        <v>0</v>
      </c>
      <c r="N1325" t="s">
        <v>8289</v>
      </c>
      <c r="O1325" s="5" t="e">
        <f t="shared" si="180"/>
        <v>#DIV/0!</v>
      </c>
      <c r="P1325" s="7" t="e">
        <f t="shared" si="181"/>
        <v>#DIV/0!</v>
      </c>
      <c r="Q1325" t="str">
        <f t="shared" si="182"/>
        <v>photography</v>
      </c>
      <c r="R1325" t="str">
        <f t="shared" si="183"/>
        <v>nature</v>
      </c>
      <c r="S1325" s="10">
        <f t="shared" si="184"/>
        <v>42218.002199074079</v>
      </c>
      <c r="T1325" s="10">
        <f t="shared" si="185"/>
        <v>42188.002199074079</v>
      </c>
      <c r="U1325">
        <f t="shared" si="186"/>
        <v>2015</v>
      </c>
      <c r="V1325" s="11">
        <f t="shared" si="187"/>
        <v>42218.002199074079</v>
      </c>
      <c r="W1325" s="15">
        <f t="shared" si="188"/>
        <v>30</v>
      </c>
    </row>
    <row r="1326" spans="1:23" ht="43.2" x14ac:dyDescent="0.3">
      <c r="A1326">
        <v>1555</v>
      </c>
      <c r="B1326" s="3" t="s">
        <v>1556</v>
      </c>
      <c r="C1326" s="3" t="s">
        <v>5665</v>
      </c>
      <c r="D1326">
        <v>750</v>
      </c>
      <c r="E1326">
        <v>0</v>
      </c>
      <c r="F1326" t="s">
        <v>8221</v>
      </c>
      <c r="G1326" t="s">
        <v>8224</v>
      </c>
      <c r="H1326" t="s">
        <v>8246</v>
      </c>
      <c r="I1326">
        <v>1442509200</v>
      </c>
      <c r="J1326">
        <v>1440513832</v>
      </c>
      <c r="K1326" t="b">
        <v>0</v>
      </c>
      <c r="L1326">
        <v>0</v>
      </c>
      <c r="M1326" t="b">
        <v>0</v>
      </c>
      <c r="N1326" t="s">
        <v>8289</v>
      </c>
      <c r="O1326" s="5" t="e">
        <f t="shared" si="180"/>
        <v>#DIV/0!</v>
      </c>
      <c r="P1326" s="7" t="e">
        <f t="shared" si="181"/>
        <v>#DIV/0!</v>
      </c>
      <c r="Q1326" t="str">
        <f t="shared" si="182"/>
        <v>photography</v>
      </c>
      <c r="R1326" t="str">
        <f t="shared" si="183"/>
        <v>nature</v>
      </c>
      <c r="S1326" s="10">
        <f t="shared" si="184"/>
        <v>42264.458333333328</v>
      </c>
      <c r="T1326" s="10">
        <f t="shared" si="185"/>
        <v>42241.363796296297</v>
      </c>
      <c r="U1326">
        <f t="shared" si="186"/>
        <v>2015</v>
      </c>
      <c r="V1326" s="11">
        <f t="shared" si="187"/>
        <v>42264.458333333328</v>
      </c>
      <c r="W1326" s="15">
        <f t="shared" si="188"/>
        <v>23.094537037031841</v>
      </c>
    </row>
    <row r="1327" spans="1:23" ht="43.2" x14ac:dyDescent="0.3">
      <c r="A1327">
        <v>1556</v>
      </c>
      <c r="B1327" s="3" t="s">
        <v>1557</v>
      </c>
      <c r="C1327" s="3" t="s">
        <v>5666</v>
      </c>
      <c r="D1327">
        <v>1500</v>
      </c>
      <c r="E1327">
        <v>677</v>
      </c>
      <c r="F1327" t="s">
        <v>8221</v>
      </c>
      <c r="G1327" t="s">
        <v>8229</v>
      </c>
      <c r="H1327" t="s">
        <v>8251</v>
      </c>
      <c r="I1327">
        <v>1467603624</v>
      </c>
      <c r="J1327">
        <v>1465011624</v>
      </c>
      <c r="K1327" t="b">
        <v>0</v>
      </c>
      <c r="L1327">
        <v>12</v>
      </c>
      <c r="M1327" t="b">
        <v>0</v>
      </c>
      <c r="N1327" t="s">
        <v>8289</v>
      </c>
      <c r="O1327" s="5">
        <f t="shared" si="180"/>
        <v>2.2156573116691285</v>
      </c>
      <c r="P1327" s="7">
        <f t="shared" si="181"/>
        <v>56.416666666666664</v>
      </c>
      <c r="Q1327" t="str">
        <f t="shared" si="182"/>
        <v>photography</v>
      </c>
      <c r="R1327" t="str">
        <f t="shared" si="183"/>
        <v>nature</v>
      </c>
      <c r="S1327" s="10">
        <f t="shared" si="184"/>
        <v>42554.903055555551</v>
      </c>
      <c r="T1327" s="10">
        <f t="shared" si="185"/>
        <v>42524.903055555551</v>
      </c>
      <c r="U1327">
        <f t="shared" si="186"/>
        <v>2016</v>
      </c>
      <c r="V1327" s="11">
        <f t="shared" si="187"/>
        <v>42554.903055555551</v>
      </c>
      <c r="W1327" s="15">
        <f t="shared" si="188"/>
        <v>30</v>
      </c>
    </row>
    <row r="1328" spans="1:23" ht="43.2" x14ac:dyDescent="0.3">
      <c r="A1328">
        <v>1557</v>
      </c>
      <c r="B1328" s="3" t="s">
        <v>1558</v>
      </c>
      <c r="C1328" s="3" t="s">
        <v>5667</v>
      </c>
      <c r="D1328">
        <v>2500</v>
      </c>
      <c r="E1328">
        <v>100</v>
      </c>
      <c r="F1328" t="s">
        <v>8221</v>
      </c>
      <c r="G1328" t="s">
        <v>8224</v>
      </c>
      <c r="H1328" t="s">
        <v>8246</v>
      </c>
      <c r="I1328">
        <v>1411227633</v>
      </c>
      <c r="J1328">
        <v>1408549233</v>
      </c>
      <c r="K1328" t="b">
        <v>0</v>
      </c>
      <c r="L1328">
        <v>1</v>
      </c>
      <c r="M1328" t="b">
        <v>0</v>
      </c>
      <c r="N1328" t="s">
        <v>8289</v>
      </c>
      <c r="O1328" s="5">
        <f t="shared" si="180"/>
        <v>25</v>
      </c>
      <c r="P1328" s="7">
        <f t="shared" si="181"/>
        <v>100</v>
      </c>
      <c r="Q1328" t="str">
        <f t="shared" si="182"/>
        <v>photography</v>
      </c>
      <c r="R1328" t="str">
        <f t="shared" si="183"/>
        <v>nature</v>
      </c>
      <c r="S1328" s="10">
        <f t="shared" si="184"/>
        <v>41902.40315972222</v>
      </c>
      <c r="T1328" s="10">
        <f t="shared" si="185"/>
        <v>41871.40315972222</v>
      </c>
      <c r="U1328">
        <f t="shared" si="186"/>
        <v>2014</v>
      </c>
      <c r="V1328" s="11">
        <f t="shared" si="187"/>
        <v>41902.40315972222</v>
      </c>
      <c r="W1328" s="15">
        <f t="shared" si="188"/>
        <v>31</v>
      </c>
    </row>
    <row r="1329" spans="1:23" ht="43.2" x14ac:dyDescent="0.3">
      <c r="A1329">
        <v>1558</v>
      </c>
      <c r="B1329" s="3" t="s">
        <v>1559</v>
      </c>
      <c r="C1329" s="3" t="s">
        <v>5668</v>
      </c>
      <c r="D1329">
        <v>750</v>
      </c>
      <c r="E1329">
        <v>35</v>
      </c>
      <c r="F1329" t="s">
        <v>8221</v>
      </c>
      <c r="G1329" t="s">
        <v>8225</v>
      </c>
      <c r="H1329" t="s">
        <v>8247</v>
      </c>
      <c r="I1329">
        <v>1440763920</v>
      </c>
      <c r="J1329">
        <v>1435656759</v>
      </c>
      <c r="K1329" t="b">
        <v>0</v>
      </c>
      <c r="L1329">
        <v>3</v>
      </c>
      <c r="M1329" t="b">
        <v>0</v>
      </c>
      <c r="N1329" t="s">
        <v>8289</v>
      </c>
      <c r="O1329" s="5">
        <f t="shared" si="180"/>
        <v>21.428571428571427</v>
      </c>
      <c r="P1329" s="7">
        <f t="shared" si="181"/>
        <v>11.666666666666666</v>
      </c>
      <c r="Q1329" t="str">
        <f t="shared" si="182"/>
        <v>photography</v>
      </c>
      <c r="R1329" t="str">
        <f t="shared" si="183"/>
        <v>nature</v>
      </c>
      <c r="S1329" s="10">
        <f t="shared" si="184"/>
        <v>42244.258333333331</v>
      </c>
      <c r="T1329" s="10">
        <f t="shared" si="185"/>
        <v>42185.147673611107</v>
      </c>
      <c r="U1329">
        <f t="shared" si="186"/>
        <v>2015</v>
      </c>
      <c r="V1329" s="11">
        <f t="shared" si="187"/>
        <v>42244.258333333331</v>
      </c>
      <c r="W1329" s="15">
        <f t="shared" si="188"/>
        <v>59.110659722224227</v>
      </c>
    </row>
    <row r="1330" spans="1:23" ht="28.8" x14ac:dyDescent="0.3">
      <c r="A1330">
        <v>1559</v>
      </c>
      <c r="B1330" s="3" t="s">
        <v>1560</v>
      </c>
      <c r="C1330" s="3" t="s">
        <v>5669</v>
      </c>
      <c r="D1330">
        <v>15000</v>
      </c>
      <c r="E1330">
        <v>50</v>
      </c>
      <c r="F1330" t="s">
        <v>8221</v>
      </c>
      <c r="G1330" t="s">
        <v>8224</v>
      </c>
      <c r="H1330" t="s">
        <v>8246</v>
      </c>
      <c r="I1330">
        <v>1430270199</v>
      </c>
      <c r="J1330">
        <v>1428974199</v>
      </c>
      <c r="K1330" t="b">
        <v>0</v>
      </c>
      <c r="L1330">
        <v>1</v>
      </c>
      <c r="M1330" t="b">
        <v>0</v>
      </c>
      <c r="N1330" t="s">
        <v>8289</v>
      </c>
      <c r="O1330" s="5">
        <f t="shared" si="180"/>
        <v>300</v>
      </c>
      <c r="P1330" s="7">
        <f t="shared" si="181"/>
        <v>50</v>
      </c>
      <c r="Q1330" t="str">
        <f t="shared" si="182"/>
        <v>photography</v>
      </c>
      <c r="R1330" t="str">
        <f t="shared" si="183"/>
        <v>nature</v>
      </c>
      <c r="S1330" s="10">
        <f t="shared" si="184"/>
        <v>42122.80322916666</v>
      </c>
      <c r="T1330" s="10">
        <f t="shared" si="185"/>
        <v>42107.80322916666</v>
      </c>
      <c r="U1330">
        <f t="shared" si="186"/>
        <v>2015</v>
      </c>
      <c r="V1330" s="11">
        <f t="shared" si="187"/>
        <v>42122.80322916666</v>
      </c>
      <c r="W1330" s="15">
        <f t="shared" si="188"/>
        <v>15</v>
      </c>
    </row>
    <row r="1331" spans="1:23" ht="43.2" x14ac:dyDescent="0.3">
      <c r="A1331">
        <v>1560</v>
      </c>
      <c r="B1331" s="3" t="s">
        <v>1561</v>
      </c>
      <c r="C1331" s="3" t="s">
        <v>5670</v>
      </c>
      <c r="D1331">
        <v>2500</v>
      </c>
      <c r="E1331">
        <v>94</v>
      </c>
      <c r="F1331" t="s">
        <v>8221</v>
      </c>
      <c r="G1331" t="s">
        <v>8224</v>
      </c>
      <c r="H1331" t="s">
        <v>8246</v>
      </c>
      <c r="I1331">
        <v>1415842193</v>
      </c>
      <c r="J1331">
        <v>1414110593</v>
      </c>
      <c r="K1331" t="b">
        <v>0</v>
      </c>
      <c r="L1331">
        <v>4</v>
      </c>
      <c r="M1331" t="b">
        <v>0</v>
      </c>
      <c r="N1331" t="s">
        <v>8289</v>
      </c>
      <c r="O1331" s="5">
        <f t="shared" si="180"/>
        <v>26.595744680851062</v>
      </c>
      <c r="P1331" s="7">
        <f t="shared" si="181"/>
        <v>23.5</v>
      </c>
      <c r="Q1331" t="str">
        <f t="shared" si="182"/>
        <v>photography</v>
      </c>
      <c r="R1331" t="str">
        <f t="shared" si="183"/>
        <v>nature</v>
      </c>
      <c r="S1331" s="10">
        <f t="shared" si="184"/>
        <v>41955.812418981484</v>
      </c>
      <c r="T1331" s="10">
        <f t="shared" si="185"/>
        <v>41935.770752314813</v>
      </c>
      <c r="U1331">
        <f t="shared" si="186"/>
        <v>2014</v>
      </c>
      <c r="V1331" s="11">
        <f t="shared" si="187"/>
        <v>41955.812418981484</v>
      </c>
      <c r="W1331" s="15">
        <f t="shared" si="188"/>
        <v>20.041666666671517</v>
      </c>
    </row>
    <row r="1332" spans="1:23" ht="43.2" x14ac:dyDescent="0.3">
      <c r="A1332">
        <v>1561</v>
      </c>
      <c r="B1332" s="3" t="s">
        <v>1562</v>
      </c>
      <c r="C1332" s="3" t="s">
        <v>5671</v>
      </c>
      <c r="D1332">
        <v>10000</v>
      </c>
      <c r="E1332">
        <v>67</v>
      </c>
      <c r="F1332" t="s">
        <v>8220</v>
      </c>
      <c r="G1332" t="s">
        <v>8224</v>
      </c>
      <c r="H1332" t="s">
        <v>8246</v>
      </c>
      <c r="I1332">
        <v>1383789603</v>
      </c>
      <c r="J1332">
        <v>1381194003</v>
      </c>
      <c r="K1332" t="b">
        <v>0</v>
      </c>
      <c r="L1332">
        <v>1</v>
      </c>
      <c r="M1332" t="b">
        <v>0</v>
      </c>
      <c r="N1332" t="s">
        <v>8290</v>
      </c>
      <c r="O1332" s="5">
        <f t="shared" si="180"/>
        <v>149.25373134328359</v>
      </c>
      <c r="P1332" s="7">
        <f t="shared" si="181"/>
        <v>67</v>
      </c>
      <c r="Q1332" t="str">
        <f t="shared" si="182"/>
        <v>publishing</v>
      </c>
      <c r="R1332" t="str">
        <f t="shared" si="183"/>
        <v>art books</v>
      </c>
      <c r="S1332" s="10">
        <f t="shared" si="184"/>
        <v>41584.833368055559</v>
      </c>
      <c r="T1332" s="10">
        <f t="shared" si="185"/>
        <v>41554.791701388887</v>
      </c>
      <c r="U1332">
        <f t="shared" si="186"/>
        <v>2013</v>
      </c>
      <c r="V1332" s="11">
        <f t="shared" si="187"/>
        <v>41584.833368055559</v>
      </c>
      <c r="W1332" s="15">
        <f t="shared" si="188"/>
        <v>30.041666666671517</v>
      </c>
    </row>
    <row r="1333" spans="1:23" ht="57.6" x14ac:dyDescent="0.3">
      <c r="A1333">
        <v>1562</v>
      </c>
      <c r="B1333" s="3" t="s">
        <v>1563</v>
      </c>
      <c r="C1333" s="3" t="s">
        <v>5672</v>
      </c>
      <c r="D1333">
        <v>4000</v>
      </c>
      <c r="E1333">
        <v>0</v>
      </c>
      <c r="F1333" t="s">
        <v>8220</v>
      </c>
      <c r="G1333" t="s">
        <v>8224</v>
      </c>
      <c r="H1333" t="s">
        <v>8246</v>
      </c>
      <c r="I1333">
        <v>1259715000</v>
      </c>
      <c r="J1333">
        <v>1253712916</v>
      </c>
      <c r="K1333" t="b">
        <v>0</v>
      </c>
      <c r="L1333">
        <v>0</v>
      </c>
      <c r="M1333" t="b">
        <v>0</v>
      </c>
      <c r="N1333" t="s">
        <v>8290</v>
      </c>
      <c r="O1333" s="5" t="e">
        <f t="shared" si="180"/>
        <v>#DIV/0!</v>
      </c>
      <c r="P1333" s="7" t="e">
        <f t="shared" si="181"/>
        <v>#DIV/0!</v>
      </c>
      <c r="Q1333" t="str">
        <f t="shared" si="182"/>
        <v>publishing</v>
      </c>
      <c r="R1333" t="str">
        <f t="shared" si="183"/>
        <v>art books</v>
      </c>
      <c r="S1333" s="10">
        <f t="shared" si="184"/>
        <v>40148.784722222219</v>
      </c>
      <c r="T1333" s="10">
        <f t="shared" si="185"/>
        <v>40079.316157407404</v>
      </c>
      <c r="U1333">
        <f t="shared" si="186"/>
        <v>2009</v>
      </c>
      <c r="V1333" s="11">
        <f t="shared" si="187"/>
        <v>40148.784722222219</v>
      </c>
      <c r="W1333" s="15">
        <f t="shared" si="188"/>
        <v>69.468564814815181</v>
      </c>
    </row>
    <row r="1334" spans="1:23" ht="43.2" x14ac:dyDescent="0.3">
      <c r="A1334">
        <v>1563</v>
      </c>
      <c r="B1334" s="3" t="s">
        <v>1564</v>
      </c>
      <c r="C1334" s="3" t="s">
        <v>5673</v>
      </c>
      <c r="D1334">
        <v>6000</v>
      </c>
      <c r="E1334">
        <v>85</v>
      </c>
      <c r="F1334" t="s">
        <v>8220</v>
      </c>
      <c r="G1334" t="s">
        <v>8225</v>
      </c>
      <c r="H1334" t="s">
        <v>8247</v>
      </c>
      <c r="I1334">
        <v>1394815751</v>
      </c>
      <c r="J1334">
        <v>1389635351</v>
      </c>
      <c r="K1334" t="b">
        <v>0</v>
      </c>
      <c r="L1334">
        <v>2</v>
      </c>
      <c r="M1334" t="b">
        <v>0</v>
      </c>
      <c r="N1334" t="s">
        <v>8290</v>
      </c>
      <c r="O1334" s="5">
        <f t="shared" si="180"/>
        <v>70.588235294117652</v>
      </c>
      <c r="P1334" s="7">
        <f t="shared" si="181"/>
        <v>42.5</v>
      </c>
      <c r="Q1334" t="str">
        <f t="shared" si="182"/>
        <v>publishing</v>
      </c>
      <c r="R1334" t="str">
        <f t="shared" si="183"/>
        <v>art books</v>
      </c>
      <c r="S1334" s="10">
        <f t="shared" si="184"/>
        <v>41712.450821759259</v>
      </c>
      <c r="T1334" s="10">
        <f t="shared" si="185"/>
        <v>41652.492488425924</v>
      </c>
      <c r="U1334">
        <f t="shared" si="186"/>
        <v>2014</v>
      </c>
      <c r="V1334" s="11">
        <f t="shared" si="187"/>
        <v>41712.450821759259</v>
      </c>
      <c r="W1334" s="15">
        <f t="shared" si="188"/>
        <v>59.958333333335759</v>
      </c>
    </row>
    <row r="1335" spans="1:23" ht="43.2" x14ac:dyDescent="0.3">
      <c r="A1335">
        <v>1564</v>
      </c>
      <c r="B1335" s="3" t="s">
        <v>1565</v>
      </c>
      <c r="C1335" s="3" t="s">
        <v>5674</v>
      </c>
      <c r="D1335">
        <v>10000</v>
      </c>
      <c r="E1335">
        <v>10</v>
      </c>
      <c r="F1335" t="s">
        <v>8220</v>
      </c>
      <c r="G1335" t="s">
        <v>8224</v>
      </c>
      <c r="H1335" t="s">
        <v>8246</v>
      </c>
      <c r="I1335">
        <v>1432843500</v>
      </c>
      <c r="J1335">
        <v>1430124509</v>
      </c>
      <c r="K1335" t="b">
        <v>0</v>
      </c>
      <c r="L1335">
        <v>1</v>
      </c>
      <c r="M1335" t="b">
        <v>0</v>
      </c>
      <c r="N1335" t="s">
        <v>8290</v>
      </c>
      <c r="O1335" s="5">
        <f t="shared" si="180"/>
        <v>1000</v>
      </c>
      <c r="P1335" s="7">
        <f t="shared" si="181"/>
        <v>10</v>
      </c>
      <c r="Q1335" t="str">
        <f t="shared" si="182"/>
        <v>publishing</v>
      </c>
      <c r="R1335" t="str">
        <f t="shared" si="183"/>
        <v>art books</v>
      </c>
      <c r="S1335" s="10">
        <f t="shared" si="184"/>
        <v>42152.586805555555</v>
      </c>
      <c r="T1335" s="10">
        <f t="shared" si="185"/>
        <v>42121.117002314815</v>
      </c>
      <c r="U1335">
        <f t="shared" si="186"/>
        <v>2015</v>
      </c>
      <c r="V1335" s="11">
        <f t="shared" si="187"/>
        <v>42152.586805555555</v>
      </c>
      <c r="W1335" s="15">
        <f t="shared" si="188"/>
        <v>31.469803240739566</v>
      </c>
    </row>
    <row r="1336" spans="1:23" ht="43.2" x14ac:dyDescent="0.3">
      <c r="A1336">
        <v>1565</v>
      </c>
      <c r="B1336" s="3" t="s">
        <v>1566</v>
      </c>
      <c r="C1336" s="3" t="s">
        <v>5675</v>
      </c>
      <c r="D1336">
        <v>4000</v>
      </c>
      <c r="E1336">
        <v>100</v>
      </c>
      <c r="F1336" t="s">
        <v>8220</v>
      </c>
      <c r="G1336" t="s">
        <v>8224</v>
      </c>
      <c r="H1336" t="s">
        <v>8246</v>
      </c>
      <c r="I1336">
        <v>1307554261</v>
      </c>
      <c r="J1336">
        <v>1304962261</v>
      </c>
      <c r="K1336" t="b">
        <v>0</v>
      </c>
      <c r="L1336">
        <v>1</v>
      </c>
      <c r="M1336" t="b">
        <v>0</v>
      </c>
      <c r="N1336" t="s">
        <v>8290</v>
      </c>
      <c r="O1336" s="5">
        <f t="shared" si="180"/>
        <v>40</v>
      </c>
      <c r="P1336" s="7">
        <f t="shared" si="181"/>
        <v>100</v>
      </c>
      <c r="Q1336" t="str">
        <f t="shared" si="182"/>
        <v>publishing</v>
      </c>
      <c r="R1336" t="str">
        <f t="shared" si="183"/>
        <v>art books</v>
      </c>
      <c r="S1336" s="10">
        <f t="shared" si="184"/>
        <v>40702.479872685188</v>
      </c>
      <c r="T1336" s="10">
        <f t="shared" si="185"/>
        <v>40672.479872685188</v>
      </c>
      <c r="U1336">
        <f t="shared" si="186"/>
        <v>2011</v>
      </c>
      <c r="V1336" s="11">
        <f t="shared" si="187"/>
        <v>40702.479872685188</v>
      </c>
      <c r="W1336" s="15">
        <f t="shared" si="188"/>
        <v>30</v>
      </c>
    </row>
    <row r="1337" spans="1:23" ht="43.2" x14ac:dyDescent="0.3">
      <c r="A1337">
        <v>1566</v>
      </c>
      <c r="B1337" s="3" t="s">
        <v>1567</v>
      </c>
      <c r="C1337" s="3" t="s">
        <v>5676</v>
      </c>
      <c r="D1337">
        <v>30000</v>
      </c>
      <c r="E1337">
        <v>6375</v>
      </c>
      <c r="F1337" t="s">
        <v>8220</v>
      </c>
      <c r="G1337" t="s">
        <v>8224</v>
      </c>
      <c r="H1337" t="s">
        <v>8246</v>
      </c>
      <c r="I1337">
        <v>1469656800</v>
      </c>
      <c r="J1337">
        <v>1467151204</v>
      </c>
      <c r="K1337" t="b">
        <v>0</v>
      </c>
      <c r="L1337">
        <v>59</v>
      </c>
      <c r="M1337" t="b">
        <v>0</v>
      </c>
      <c r="N1337" t="s">
        <v>8290</v>
      </c>
      <c r="O1337" s="5">
        <f t="shared" si="180"/>
        <v>4.7058823529411766</v>
      </c>
      <c r="P1337" s="7">
        <f t="shared" si="181"/>
        <v>108.05084745762711</v>
      </c>
      <c r="Q1337" t="str">
        <f t="shared" si="182"/>
        <v>publishing</v>
      </c>
      <c r="R1337" t="str">
        <f t="shared" si="183"/>
        <v>art books</v>
      </c>
      <c r="S1337" s="10">
        <f t="shared" si="184"/>
        <v>42578.666666666672</v>
      </c>
      <c r="T1337" s="10">
        <f t="shared" si="185"/>
        <v>42549.666712962964</v>
      </c>
      <c r="U1337">
        <f t="shared" si="186"/>
        <v>2016</v>
      </c>
      <c r="V1337" s="11">
        <f t="shared" si="187"/>
        <v>42578.666666666672</v>
      </c>
      <c r="W1337" s="15">
        <f t="shared" si="188"/>
        <v>28.999953703707433</v>
      </c>
    </row>
    <row r="1338" spans="1:23" ht="43.2" x14ac:dyDescent="0.3">
      <c r="A1338">
        <v>1567</v>
      </c>
      <c r="B1338" s="3" t="s">
        <v>1568</v>
      </c>
      <c r="C1338" s="3" t="s">
        <v>5677</v>
      </c>
      <c r="D1338">
        <v>8500</v>
      </c>
      <c r="E1338">
        <v>350</v>
      </c>
      <c r="F1338" t="s">
        <v>8220</v>
      </c>
      <c r="G1338" t="s">
        <v>8224</v>
      </c>
      <c r="H1338" t="s">
        <v>8246</v>
      </c>
      <c r="I1338">
        <v>1392595200</v>
      </c>
      <c r="J1338">
        <v>1391293745</v>
      </c>
      <c r="K1338" t="b">
        <v>0</v>
      </c>
      <c r="L1338">
        <v>13</v>
      </c>
      <c r="M1338" t="b">
        <v>0</v>
      </c>
      <c r="N1338" t="s">
        <v>8290</v>
      </c>
      <c r="O1338" s="5">
        <f t="shared" si="180"/>
        <v>24.285714285714285</v>
      </c>
      <c r="P1338" s="7">
        <f t="shared" si="181"/>
        <v>26.923076923076923</v>
      </c>
      <c r="Q1338" t="str">
        <f t="shared" si="182"/>
        <v>publishing</v>
      </c>
      <c r="R1338" t="str">
        <f t="shared" si="183"/>
        <v>art books</v>
      </c>
      <c r="S1338" s="10">
        <f t="shared" si="184"/>
        <v>41686.75</v>
      </c>
      <c r="T1338" s="10">
        <f t="shared" si="185"/>
        <v>41671.686863425923</v>
      </c>
      <c r="U1338">
        <f t="shared" si="186"/>
        <v>2014</v>
      </c>
      <c r="V1338" s="11">
        <f t="shared" si="187"/>
        <v>41686.75</v>
      </c>
      <c r="W1338" s="15">
        <f t="shared" si="188"/>
        <v>15.063136574077362</v>
      </c>
    </row>
    <row r="1339" spans="1:23" ht="43.2" x14ac:dyDescent="0.3">
      <c r="A1339">
        <v>1568</v>
      </c>
      <c r="B1339" s="3" t="s">
        <v>1569</v>
      </c>
      <c r="C1339" s="3" t="s">
        <v>5678</v>
      </c>
      <c r="D1339">
        <v>25000</v>
      </c>
      <c r="E1339">
        <v>3410</v>
      </c>
      <c r="F1339" t="s">
        <v>8220</v>
      </c>
      <c r="G1339" t="s">
        <v>8224</v>
      </c>
      <c r="H1339" t="s">
        <v>8246</v>
      </c>
      <c r="I1339">
        <v>1419384585</v>
      </c>
      <c r="J1339">
        <v>1416360585</v>
      </c>
      <c r="K1339" t="b">
        <v>0</v>
      </c>
      <c r="L1339">
        <v>22</v>
      </c>
      <c r="M1339" t="b">
        <v>0</v>
      </c>
      <c r="N1339" t="s">
        <v>8290</v>
      </c>
      <c r="O1339" s="5">
        <f t="shared" si="180"/>
        <v>7.3313782991202343</v>
      </c>
      <c r="P1339" s="7">
        <f t="shared" si="181"/>
        <v>155</v>
      </c>
      <c r="Q1339" t="str">
        <f t="shared" si="182"/>
        <v>publishing</v>
      </c>
      <c r="R1339" t="str">
        <f t="shared" si="183"/>
        <v>art books</v>
      </c>
      <c r="S1339" s="10">
        <f t="shared" si="184"/>
        <v>41996.812326388885</v>
      </c>
      <c r="T1339" s="10">
        <f t="shared" si="185"/>
        <v>41961.812326388885</v>
      </c>
      <c r="U1339">
        <f t="shared" si="186"/>
        <v>2014</v>
      </c>
      <c r="V1339" s="11">
        <f t="shared" si="187"/>
        <v>41996.812326388885</v>
      </c>
      <c r="W1339" s="15">
        <f t="shared" si="188"/>
        <v>35</v>
      </c>
    </row>
    <row r="1340" spans="1:23" x14ac:dyDescent="0.3">
      <c r="A1340">
        <v>1569</v>
      </c>
      <c r="B1340" s="3" t="s">
        <v>1570</v>
      </c>
      <c r="C1340" s="3" t="s">
        <v>5679</v>
      </c>
      <c r="D1340">
        <v>30000</v>
      </c>
      <c r="E1340">
        <v>0</v>
      </c>
      <c r="F1340" t="s">
        <v>8220</v>
      </c>
      <c r="G1340" t="s">
        <v>8224</v>
      </c>
      <c r="H1340" t="s">
        <v>8246</v>
      </c>
      <c r="I1340">
        <v>1369498714</v>
      </c>
      <c r="J1340">
        <v>1366906714</v>
      </c>
      <c r="K1340" t="b">
        <v>0</v>
      </c>
      <c r="L1340">
        <v>0</v>
      </c>
      <c r="M1340" t="b">
        <v>0</v>
      </c>
      <c r="N1340" t="s">
        <v>8290</v>
      </c>
      <c r="O1340" s="5" t="e">
        <f t="shared" si="180"/>
        <v>#DIV/0!</v>
      </c>
      <c r="P1340" s="7" t="e">
        <f t="shared" si="181"/>
        <v>#DIV/0!</v>
      </c>
      <c r="Q1340" t="str">
        <f t="shared" si="182"/>
        <v>publishing</v>
      </c>
      <c r="R1340" t="str">
        <f t="shared" si="183"/>
        <v>art books</v>
      </c>
      <c r="S1340" s="10">
        <f t="shared" si="184"/>
        <v>41419.429560185185</v>
      </c>
      <c r="T1340" s="10">
        <f t="shared" si="185"/>
        <v>41389.429560185185</v>
      </c>
      <c r="U1340">
        <f t="shared" si="186"/>
        <v>2013</v>
      </c>
      <c r="V1340" s="11">
        <f t="shared" si="187"/>
        <v>41419.429560185185</v>
      </c>
      <c r="W1340" s="15">
        <f t="shared" si="188"/>
        <v>30</v>
      </c>
    </row>
    <row r="1341" spans="1:23" ht="28.8" x14ac:dyDescent="0.3">
      <c r="A1341">
        <v>1570</v>
      </c>
      <c r="B1341" s="3" t="s">
        <v>1571</v>
      </c>
      <c r="C1341" s="3" t="s">
        <v>5680</v>
      </c>
      <c r="D1341">
        <v>6000</v>
      </c>
      <c r="E1341">
        <v>2484</v>
      </c>
      <c r="F1341" t="s">
        <v>8220</v>
      </c>
      <c r="G1341" t="s">
        <v>8224</v>
      </c>
      <c r="H1341" t="s">
        <v>8246</v>
      </c>
      <c r="I1341">
        <v>1460140282</v>
      </c>
      <c r="J1341">
        <v>1457551882</v>
      </c>
      <c r="K1341" t="b">
        <v>0</v>
      </c>
      <c r="L1341">
        <v>52</v>
      </c>
      <c r="M1341" t="b">
        <v>0</v>
      </c>
      <c r="N1341" t="s">
        <v>8290</v>
      </c>
      <c r="O1341" s="5">
        <f t="shared" si="180"/>
        <v>2.4154589371980677</v>
      </c>
      <c r="P1341" s="7">
        <f t="shared" si="181"/>
        <v>47.769230769230766</v>
      </c>
      <c r="Q1341" t="str">
        <f t="shared" si="182"/>
        <v>publishing</v>
      </c>
      <c r="R1341" t="str">
        <f t="shared" si="183"/>
        <v>art books</v>
      </c>
      <c r="S1341" s="10">
        <f t="shared" si="184"/>
        <v>42468.521782407406</v>
      </c>
      <c r="T1341" s="10">
        <f t="shared" si="185"/>
        <v>42438.563449074078</v>
      </c>
      <c r="U1341">
        <f t="shared" si="186"/>
        <v>2016</v>
      </c>
      <c r="V1341" s="11">
        <f t="shared" si="187"/>
        <v>42468.521782407406</v>
      </c>
      <c r="W1341" s="15">
        <f t="shared" si="188"/>
        <v>29.958333333328483</v>
      </c>
    </row>
    <row r="1342" spans="1:23" ht="57.6" x14ac:dyDescent="0.3">
      <c r="A1342">
        <v>1571</v>
      </c>
      <c r="B1342" s="3" t="s">
        <v>1572</v>
      </c>
      <c r="C1342" s="3" t="s">
        <v>5681</v>
      </c>
      <c r="D1342">
        <v>12100</v>
      </c>
      <c r="E1342">
        <v>80</v>
      </c>
      <c r="F1342" t="s">
        <v>8220</v>
      </c>
      <c r="G1342" t="s">
        <v>8225</v>
      </c>
      <c r="H1342" t="s">
        <v>8247</v>
      </c>
      <c r="I1342">
        <v>1434738483</v>
      </c>
      <c r="J1342">
        <v>1432146483</v>
      </c>
      <c r="K1342" t="b">
        <v>0</v>
      </c>
      <c r="L1342">
        <v>4</v>
      </c>
      <c r="M1342" t="b">
        <v>0</v>
      </c>
      <c r="N1342" t="s">
        <v>8290</v>
      </c>
      <c r="O1342" s="5">
        <f t="shared" si="180"/>
        <v>151.25</v>
      </c>
      <c r="P1342" s="7">
        <f t="shared" si="181"/>
        <v>20</v>
      </c>
      <c r="Q1342" t="str">
        <f t="shared" si="182"/>
        <v>publishing</v>
      </c>
      <c r="R1342" t="str">
        <f t="shared" si="183"/>
        <v>art books</v>
      </c>
      <c r="S1342" s="10">
        <f t="shared" si="184"/>
        <v>42174.519479166673</v>
      </c>
      <c r="T1342" s="10">
        <f t="shared" si="185"/>
        <v>42144.519479166673</v>
      </c>
      <c r="U1342">
        <f t="shared" si="186"/>
        <v>2015</v>
      </c>
      <c r="V1342" s="11">
        <f t="shared" si="187"/>
        <v>42174.519479166673</v>
      </c>
      <c r="W1342" s="15">
        <f t="shared" si="188"/>
        <v>30</v>
      </c>
    </row>
    <row r="1343" spans="1:23" ht="43.2" x14ac:dyDescent="0.3">
      <c r="A1343">
        <v>1572</v>
      </c>
      <c r="B1343" s="3" t="s">
        <v>1573</v>
      </c>
      <c r="C1343" s="3" t="s">
        <v>5682</v>
      </c>
      <c r="D1343">
        <v>2500</v>
      </c>
      <c r="E1343">
        <v>125</v>
      </c>
      <c r="F1343" t="s">
        <v>8220</v>
      </c>
      <c r="G1343" t="s">
        <v>8225</v>
      </c>
      <c r="H1343" t="s">
        <v>8247</v>
      </c>
      <c r="I1343">
        <v>1456703940</v>
      </c>
      <c r="J1343">
        <v>1454546859</v>
      </c>
      <c r="K1343" t="b">
        <v>0</v>
      </c>
      <c r="L1343">
        <v>3</v>
      </c>
      <c r="M1343" t="b">
        <v>0</v>
      </c>
      <c r="N1343" t="s">
        <v>8290</v>
      </c>
      <c r="O1343" s="5">
        <f t="shared" si="180"/>
        <v>20</v>
      </c>
      <c r="P1343" s="7">
        <f t="shared" si="181"/>
        <v>41.666666666666664</v>
      </c>
      <c r="Q1343" t="str">
        <f t="shared" si="182"/>
        <v>publishing</v>
      </c>
      <c r="R1343" t="str">
        <f t="shared" si="183"/>
        <v>art books</v>
      </c>
      <c r="S1343" s="10">
        <f t="shared" si="184"/>
        <v>42428.749305555553</v>
      </c>
      <c r="T1343" s="10">
        <f t="shared" si="185"/>
        <v>42403.783090277779</v>
      </c>
      <c r="U1343">
        <f t="shared" si="186"/>
        <v>2016</v>
      </c>
      <c r="V1343" s="11">
        <f t="shared" si="187"/>
        <v>42428.749305555553</v>
      </c>
      <c r="W1343" s="15">
        <f t="shared" si="188"/>
        <v>24.966215277774609</v>
      </c>
    </row>
    <row r="1344" spans="1:23" ht="43.2" x14ac:dyDescent="0.3">
      <c r="A1344">
        <v>1573</v>
      </c>
      <c r="B1344" s="3" t="s">
        <v>1574</v>
      </c>
      <c r="C1344" s="3" t="s">
        <v>5683</v>
      </c>
      <c r="D1344">
        <v>9000</v>
      </c>
      <c r="E1344">
        <v>223</v>
      </c>
      <c r="F1344" t="s">
        <v>8220</v>
      </c>
      <c r="G1344" t="s">
        <v>8229</v>
      </c>
      <c r="H1344" t="s">
        <v>8251</v>
      </c>
      <c r="I1344">
        <v>1491019140</v>
      </c>
      <c r="J1344">
        <v>1487548802</v>
      </c>
      <c r="K1344" t="b">
        <v>0</v>
      </c>
      <c r="L1344">
        <v>3</v>
      </c>
      <c r="M1344" t="b">
        <v>0</v>
      </c>
      <c r="N1344" t="s">
        <v>8290</v>
      </c>
      <c r="O1344" s="5">
        <f t="shared" si="180"/>
        <v>40.358744394618832</v>
      </c>
      <c r="P1344" s="7">
        <f t="shared" si="181"/>
        <v>74.333333333333329</v>
      </c>
      <c r="Q1344" t="str">
        <f t="shared" si="182"/>
        <v>publishing</v>
      </c>
      <c r="R1344" t="str">
        <f t="shared" si="183"/>
        <v>art books</v>
      </c>
      <c r="S1344" s="10">
        <f t="shared" si="184"/>
        <v>42825.915972222225</v>
      </c>
      <c r="T1344" s="10">
        <f t="shared" si="185"/>
        <v>42785.750023148154</v>
      </c>
      <c r="U1344">
        <f t="shared" si="186"/>
        <v>2017</v>
      </c>
      <c r="V1344" s="11">
        <f t="shared" si="187"/>
        <v>42825.915972222225</v>
      </c>
      <c r="W1344" s="15">
        <f t="shared" si="188"/>
        <v>40.16594907407125</v>
      </c>
    </row>
    <row r="1345" spans="1:23" ht="43.2" x14ac:dyDescent="0.3">
      <c r="A1345">
        <v>1574</v>
      </c>
      <c r="B1345" s="3" t="s">
        <v>1575</v>
      </c>
      <c r="C1345" s="3" t="s">
        <v>5684</v>
      </c>
      <c r="D1345">
        <v>10000</v>
      </c>
      <c r="E1345">
        <v>506</v>
      </c>
      <c r="F1345" t="s">
        <v>8220</v>
      </c>
      <c r="G1345" t="s">
        <v>8224</v>
      </c>
      <c r="H1345" t="s">
        <v>8246</v>
      </c>
      <c r="I1345">
        <v>1424211329</v>
      </c>
      <c r="J1345">
        <v>1421187329</v>
      </c>
      <c r="K1345" t="b">
        <v>0</v>
      </c>
      <c r="L1345">
        <v>6</v>
      </c>
      <c r="M1345" t="b">
        <v>0</v>
      </c>
      <c r="N1345" t="s">
        <v>8290</v>
      </c>
      <c r="O1345" s="5">
        <f t="shared" si="180"/>
        <v>19.762845849802371</v>
      </c>
      <c r="P1345" s="7">
        <f t="shared" si="181"/>
        <v>84.333333333333329</v>
      </c>
      <c r="Q1345" t="str">
        <f t="shared" si="182"/>
        <v>publishing</v>
      </c>
      <c r="R1345" t="str">
        <f t="shared" si="183"/>
        <v>art books</v>
      </c>
      <c r="S1345" s="10">
        <f t="shared" si="184"/>
        <v>42052.677418981482</v>
      </c>
      <c r="T1345" s="10">
        <f t="shared" si="185"/>
        <v>42017.677418981482</v>
      </c>
      <c r="U1345">
        <f t="shared" si="186"/>
        <v>2015</v>
      </c>
      <c r="V1345" s="11">
        <f t="shared" si="187"/>
        <v>42052.677418981482</v>
      </c>
      <c r="W1345" s="15">
        <f t="shared" si="188"/>
        <v>35</v>
      </c>
    </row>
    <row r="1346" spans="1:23" ht="43.2" x14ac:dyDescent="0.3">
      <c r="A1346">
        <v>1575</v>
      </c>
      <c r="B1346" s="3" t="s">
        <v>1576</v>
      </c>
      <c r="C1346" s="3" t="s">
        <v>5685</v>
      </c>
      <c r="D1346">
        <v>10000</v>
      </c>
      <c r="E1346">
        <v>2291</v>
      </c>
      <c r="F1346" t="s">
        <v>8220</v>
      </c>
      <c r="G1346" t="s">
        <v>8224</v>
      </c>
      <c r="H1346" t="s">
        <v>8246</v>
      </c>
      <c r="I1346">
        <v>1404909296</v>
      </c>
      <c r="J1346">
        <v>1402317296</v>
      </c>
      <c r="K1346" t="b">
        <v>0</v>
      </c>
      <c r="L1346">
        <v>35</v>
      </c>
      <c r="M1346" t="b">
        <v>0</v>
      </c>
      <c r="N1346" t="s">
        <v>8290</v>
      </c>
      <c r="O1346" s="5">
        <f t="shared" ref="O1346:O1409" si="189">$D1346/$E1346</f>
        <v>4.3649061545176782</v>
      </c>
      <c r="P1346" s="7">
        <f t="shared" ref="P1346:P1409" si="190">$E1346/$L1346</f>
        <v>65.457142857142856</v>
      </c>
      <c r="Q1346" t="str">
        <f t="shared" ref="Q1346:Q1409" si="191">LEFT($N1346,SEARCH("/",$N1346,1)-1)</f>
        <v>publishing</v>
      </c>
      <c r="R1346" t="str">
        <f t="shared" ref="R1346:R1409" si="192">MID($N1346,FIND("/",$N1346)+1,256)</f>
        <v>art books</v>
      </c>
      <c r="S1346" s="10">
        <f t="shared" ref="S1346:S1409" si="193">((($I1346/60)/60)/24)+DATE(1970,1,1)+(-6/24)</f>
        <v>41829.274259259262</v>
      </c>
      <c r="T1346" s="10">
        <f t="shared" ref="T1346:T1409" si="194">((($J1346/60)/60)/24)+DATE(1970,1,1)+(-6/24)</f>
        <v>41799.274259259262</v>
      </c>
      <c r="U1346">
        <f t="shared" ref="U1346:U1409" si="195">YEAR(S1346)</f>
        <v>2014</v>
      </c>
      <c r="V1346" s="11">
        <f t="shared" ref="V1346:V1409" si="196">S1346</f>
        <v>41829.274259259262</v>
      </c>
      <c r="W1346" s="15">
        <f t="shared" si="188"/>
        <v>30</v>
      </c>
    </row>
    <row r="1347" spans="1:23" ht="28.8" x14ac:dyDescent="0.3">
      <c r="A1347">
        <v>1576</v>
      </c>
      <c r="B1347" s="3" t="s">
        <v>1577</v>
      </c>
      <c r="C1347" s="3" t="s">
        <v>5686</v>
      </c>
      <c r="D1347">
        <v>5000</v>
      </c>
      <c r="E1347">
        <v>650</v>
      </c>
      <c r="F1347" t="s">
        <v>8220</v>
      </c>
      <c r="G1347" t="s">
        <v>8224</v>
      </c>
      <c r="H1347" t="s">
        <v>8246</v>
      </c>
      <c r="I1347">
        <v>1435698368</v>
      </c>
      <c r="J1347">
        <v>1431810368</v>
      </c>
      <c r="K1347" t="b">
        <v>0</v>
      </c>
      <c r="L1347">
        <v>10</v>
      </c>
      <c r="M1347" t="b">
        <v>0</v>
      </c>
      <c r="N1347" t="s">
        <v>8290</v>
      </c>
      <c r="O1347" s="5">
        <f t="shared" si="189"/>
        <v>7.6923076923076925</v>
      </c>
      <c r="P1347" s="7">
        <f t="shared" si="190"/>
        <v>65</v>
      </c>
      <c r="Q1347" t="str">
        <f t="shared" si="191"/>
        <v>publishing</v>
      </c>
      <c r="R1347" t="str">
        <f t="shared" si="192"/>
        <v>art books</v>
      </c>
      <c r="S1347" s="10">
        <f t="shared" si="193"/>
        <v>42185.629259259258</v>
      </c>
      <c r="T1347" s="10">
        <f t="shared" si="194"/>
        <v>42140.629259259258</v>
      </c>
      <c r="U1347">
        <f t="shared" si="195"/>
        <v>2015</v>
      </c>
      <c r="V1347" s="11">
        <f t="shared" si="196"/>
        <v>42185.629259259258</v>
      </c>
      <c r="W1347" s="15">
        <f t="shared" ref="W1347:W1410" si="197">S1347-T1347</f>
        <v>45</v>
      </c>
    </row>
    <row r="1348" spans="1:23" ht="43.2" x14ac:dyDescent="0.3">
      <c r="A1348">
        <v>1577</v>
      </c>
      <c r="B1348" s="3" t="s">
        <v>1578</v>
      </c>
      <c r="C1348" s="3" t="s">
        <v>5687</v>
      </c>
      <c r="D1348">
        <v>10000</v>
      </c>
      <c r="E1348">
        <v>55</v>
      </c>
      <c r="F1348" t="s">
        <v>8220</v>
      </c>
      <c r="G1348" t="s">
        <v>8224</v>
      </c>
      <c r="H1348" t="s">
        <v>8246</v>
      </c>
      <c r="I1348">
        <v>1343161248</v>
      </c>
      <c r="J1348">
        <v>1337977248</v>
      </c>
      <c r="K1348" t="b">
        <v>0</v>
      </c>
      <c r="L1348">
        <v>2</v>
      </c>
      <c r="M1348" t="b">
        <v>0</v>
      </c>
      <c r="N1348" t="s">
        <v>8290</v>
      </c>
      <c r="O1348" s="5">
        <f t="shared" si="189"/>
        <v>181.81818181818181</v>
      </c>
      <c r="P1348" s="7">
        <f t="shared" si="190"/>
        <v>27.5</v>
      </c>
      <c r="Q1348" t="str">
        <f t="shared" si="191"/>
        <v>publishing</v>
      </c>
      <c r="R1348" t="str">
        <f t="shared" si="192"/>
        <v>art books</v>
      </c>
      <c r="S1348" s="10">
        <f t="shared" si="193"/>
        <v>41114.597777777781</v>
      </c>
      <c r="T1348" s="10">
        <f t="shared" si="194"/>
        <v>41054.597777777781</v>
      </c>
      <c r="U1348">
        <f t="shared" si="195"/>
        <v>2012</v>
      </c>
      <c r="V1348" s="11">
        <f t="shared" si="196"/>
        <v>41114.597777777781</v>
      </c>
      <c r="W1348" s="15">
        <f t="shared" si="197"/>
        <v>60</v>
      </c>
    </row>
    <row r="1349" spans="1:23" ht="57.6" x14ac:dyDescent="0.3">
      <c r="A1349">
        <v>1578</v>
      </c>
      <c r="B1349" s="3" t="s">
        <v>1579</v>
      </c>
      <c r="C1349" s="3" t="s">
        <v>5688</v>
      </c>
      <c r="D1349">
        <v>1897</v>
      </c>
      <c r="E1349">
        <v>205</v>
      </c>
      <c r="F1349" t="s">
        <v>8220</v>
      </c>
      <c r="G1349" t="s">
        <v>8224</v>
      </c>
      <c r="H1349" t="s">
        <v>8246</v>
      </c>
      <c r="I1349">
        <v>1283392800</v>
      </c>
      <c r="J1349">
        <v>1281317691</v>
      </c>
      <c r="K1349" t="b">
        <v>0</v>
      </c>
      <c r="L1349">
        <v>4</v>
      </c>
      <c r="M1349" t="b">
        <v>0</v>
      </c>
      <c r="N1349" t="s">
        <v>8290</v>
      </c>
      <c r="O1349" s="5">
        <f t="shared" si="189"/>
        <v>9.2536585365853661</v>
      </c>
      <c r="P1349" s="7">
        <f t="shared" si="190"/>
        <v>51.25</v>
      </c>
      <c r="Q1349" t="str">
        <f t="shared" si="191"/>
        <v>publishing</v>
      </c>
      <c r="R1349" t="str">
        <f t="shared" si="192"/>
        <v>art books</v>
      </c>
      <c r="S1349" s="10">
        <f t="shared" si="193"/>
        <v>40422.833333333336</v>
      </c>
      <c r="T1349" s="10">
        <f t="shared" si="194"/>
        <v>40398.815868055557</v>
      </c>
      <c r="U1349">
        <f t="shared" si="195"/>
        <v>2010</v>
      </c>
      <c r="V1349" s="11">
        <f t="shared" si="196"/>
        <v>40422.833333333336</v>
      </c>
      <c r="W1349" s="15">
        <f t="shared" si="197"/>
        <v>24.017465277778683</v>
      </c>
    </row>
    <row r="1350" spans="1:23" ht="28.8" x14ac:dyDescent="0.3">
      <c r="A1350">
        <v>1579</v>
      </c>
      <c r="B1350" s="3" t="s">
        <v>1580</v>
      </c>
      <c r="C1350" s="3" t="s">
        <v>5689</v>
      </c>
      <c r="D1350">
        <v>3333</v>
      </c>
      <c r="E1350">
        <v>28</v>
      </c>
      <c r="F1350" t="s">
        <v>8220</v>
      </c>
      <c r="G1350" t="s">
        <v>8224</v>
      </c>
      <c r="H1350" t="s">
        <v>8246</v>
      </c>
      <c r="I1350">
        <v>1377734091</v>
      </c>
      <c r="J1350">
        <v>1374882891</v>
      </c>
      <c r="K1350" t="b">
        <v>0</v>
      </c>
      <c r="L1350">
        <v>2</v>
      </c>
      <c r="M1350" t="b">
        <v>0</v>
      </c>
      <c r="N1350" t="s">
        <v>8290</v>
      </c>
      <c r="O1350" s="5">
        <f t="shared" si="189"/>
        <v>119.03571428571429</v>
      </c>
      <c r="P1350" s="7">
        <f t="shared" si="190"/>
        <v>14</v>
      </c>
      <c r="Q1350" t="str">
        <f t="shared" si="191"/>
        <v>publishing</v>
      </c>
      <c r="R1350" t="str">
        <f t="shared" si="192"/>
        <v>art books</v>
      </c>
      <c r="S1350" s="10">
        <f t="shared" si="193"/>
        <v>41514.746423611112</v>
      </c>
      <c r="T1350" s="10">
        <f t="shared" si="194"/>
        <v>41481.746423611112</v>
      </c>
      <c r="U1350">
        <f t="shared" si="195"/>
        <v>2013</v>
      </c>
      <c r="V1350" s="11">
        <f t="shared" si="196"/>
        <v>41514.746423611112</v>
      </c>
      <c r="W1350" s="15">
        <f t="shared" si="197"/>
        <v>33</v>
      </c>
    </row>
    <row r="1351" spans="1:23" ht="43.2" x14ac:dyDescent="0.3">
      <c r="A1351">
        <v>1580</v>
      </c>
      <c r="B1351" s="3" t="s">
        <v>1581</v>
      </c>
      <c r="C1351" s="3" t="s">
        <v>5690</v>
      </c>
      <c r="D1351">
        <v>1750</v>
      </c>
      <c r="E1351">
        <v>0</v>
      </c>
      <c r="F1351" t="s">
        <v>8220</v>
      </c>
      <c r="G1351" t="s">
        <v>8224</v>
      </c>
      <c r="H1351" t="s">
        <v>8246</v>
      </c>
      <c r="I1351">
        <v>1337562726</v>
      </c>
      <c r="J1351">
        <v>1332378726</v>
      </c>
      <c r="K1351" t="b">
        <v>0</v>
      </c>
      <c r="L1351">
        <v>0</v>
      </c>
      <c r="M1351" t="b">
        <v>0</v>
      </c>
      <c r="N1351" t="s">
        <v>8290</v>
      </c>
      <c r="O1351" s="5" t="e">
        <f t="shared" si="189"/>
        <v>#DIV/0!</v>
      </c>
      <c r="P1351" s="7" t="e">
        <f t="shared" si="190"/>
        <v>#DIV/0!</v>
      </c>
      <c r="Q1351" t="str">
        <f t="shared" si="191"/>
        <v>publishing</v>
      </c>
      <c r="R1351" t="str">
        <f t="shared" si="192"/>
        <v>art books</v>
      </c>
      <c r="S1351" s="10">
        <f t="shared" si="193"/>
        <v>41049.800069444449</v>
      </c>
      <c r="T1351" s="10">
        <f t="shared" si="194"/>
        <v>40989.800069444449</v>
      </c>
      <c r="U1351">
        <f t="shared" si="195"/>
        <v>2012</v>
      </c>
      <c r="V1351" s="11">
        <f t="shared" si="196"/>
        <v>41049.800069444449</v>
      </c>
      <c r="W1351" s="15">
        <f t="shared" si="197"/>
        <v>60</v>
      </c>
    </row>
    <row r="1352" spans="1:23" ht="43.2" x14ac:dyDescent="0.3">
      <c r="A1352">
        <v>1581</v>
      </c>
      <c r="B1352" s="3" t="s">
        <v>1582</v>
      </c>
      <c r="C1352" s="3" t="s">
        <v>5691</v>
      </c>
      <c r="D1352">
        <v>1000</v>
      </c>
      <c r="E1352">
        <v>5</v>
      </c>
      <c r="F1352" t="s">
        <v>8221</v>
      </c>
      <c r="G1352" t="s">
        <v>8225</v>
      </c>
      <c r="H1352" t="s">
        <v>8247</v>
      </c>
      <c r="I1352">
        <v>1450521990</v>
      </c>
      <c r="J1352">
        <v>1447757190</v>
      </c>
      <c r="K1352" t="b">
        <v>0</v>
      </c>
      <c r="L1352">
        <v>1</v>
      </c>
      <c r="M1352" t="b">
        <v>0</v>
      </c>
      <c r="N1352" t="s">
        <v>8291</v>
      </c>
      <c r="O1352" s="5">
        <f t="shared" si="189"/>
        <v>200</v>
      </c>
      <c r="P1352" s="7">
        <f t="shared" si="190"/>
        <v>5</v>
      </c>
      <c r="Q1352" t="str">
        <f t="shared" si="191"/>
        <v>photography</v>
      </c>
      <c r="R1352" t="str">
        <f t="shared" si="192"/>
        <v>places</v>
      </c>
      <c r="S1352" s="10">
        <f t="shared" si="193"/>
        <v>42357.198958333334</v>
      </c>
      <c r="T1352" s="10">
        <f t="shared" si="194"/>
        <v>42325.198958333334</v>
      </c>
      <c r="U1352">
        <f t="shared" si="195"/>
        <v>2015</v>
      </c>
      <c r="V1352" s="11">
        <f t="shared" si="196"/>
        <v>42357.198958333334</v>
      </c>
      <c r="W1352" s="15">
        <f t="shared" si="197"/>
        <v>32</v>
      </c>
    </row>
    <row r="1353" spans="1:23" ht="28.8" x14ac:dyDescent="0.3">
      <c r="A1353">
        <v>1582</v>
      </c>
      <c r="B1353" s="3" t="s">
        <v>1583</v>
      </c>
      <c r="C1353" s="3" t="s">
        <v>5692</v>
      </c>
      <c r="D1353">
        <v>1000</v>
      </c>
      <c r="E1353">
        <v>93</v>
      </c>
      <c r="F1353" t="s">
        <v>8221</v>
      </c>
      <c r="G1353" t="s">
        <v>8224</v>
      </c>
      <c r="H1353" t="s">
        <v>8246</v>
      </c>
      <c r="I1353">
        <v>1445894400</v>
      </c>
      <c r="J1353">
        <v>1440961053</v>
      </c>
      <c r="K1353" t="b">
        <v>0</v>
      </c>
      <c r="L1353">
        <v>3</v>
      </c>
      <c r="M1353" t="b">
        <v>0</v>
      </c>
      <c r="N1353" t="s">
        <v>8291</v>
      </c>
      <c r="O1353" s="5">
        <f t="shared" si="189"/>
        <v>10.75268817204301</v>
      </c>
      <c r="P1353" s="7">
        <f t="shared" si="190"/>
        <v>31</v>
      </c>
      <c r="Q1353" t="str">
        <f t="shared" si="191"/>
        <v>photography</v>
      </c>
      <c r="R1353" t="str">
        <f t="shared" si="192"/>
        <v>places</v>
      </c>
      <c r="S1353" s="10">
        <f t="shared" si="193"/>
        <v>42303.638888888891</v>
      </c>
      <c r="T1353" s="10">
        <f t="shared" si="194"/>
        <v>42246.539965277778</v>
      </c>
      <c r="U1353">
        <f t="shared" si="195"/>
        <v>2015</v>
      </c>
      <c r="V1353" s="11">
        <f t="shared" si="196"/>
        <v>42303.638888888891</v>
      </c>
      <c r="W1353" s="15">
        <f t="shared" si="197"/>
        <v>57.098923611112696</v>
      </c>
    </row>
    <row r="1354" spans="1:23" ht="57.6" x14ac:dyDescent="0.3">
      <c r="A1354">
        <v>1583</v>
      </c>
      <c r="B1354" s="3" t="s">
        <v>1584</v>
      </c>
      <c r="C1354" s="3" t="s">
        <v>5693</v>
      </c>
      <c r="D1354">
        <v>20000</v>
      </c>
      <c r="E1354">
        <v>15</v>
      </c>
      <c r="F1354" t="s">
        <v>8221</v>
      </c>
      <c r="G1354" t="s">
        <v>8225</v>
      </c>
      <c r="H1354" t="s">
        <v>8247</v>
      </c>
      <c r="I1354">
        <v>1411681391</v>
      </c>
      <c r="J1354">
        <v>1409089391</v>
      </c>
      <c r="K1354" t="b">
        <v>0</v>
      </c>
      <c r="L1354">
        <v>1</v>
      </c>
      <c r="M1354" t="b">
        <v>0</v>
      </c>
      <c r="N1354" t="s">
        <v>8291</v>
      </c>
      <c r="O1354" s="5">
        <f t="shared" si="189"/>
        <v>1333.3333333333333</v>
      </c>
      <c r="P1354" s="7">
        <f t="shared" si="190"/>
        <v>15</v>
      </c>
      <c r="Q1354" t="str">
        <f t="shared" si="191"/>
        <v>photography</v>
      </c>
      <c r="R1354" t="str">
        <f t="shared" si="192"/>
        <v>places</v>
      </c>
      <c r="S1354" s="10">
        <f t="shared" si="193"/>
        <v>41907.654988425929</v>
      </c>
      <c r="T1354" s="10">
        <f t="shared" si="194"/>
        <v>41877.654988425929</v>
      </c>
      <c r="U1354">
        <f t="shared" si="195"/>
        <v>2014</v>
      </c>
      <c r="V1354" s="11">
        <f t="shared" si="196"/>
        <v>41907.654988425929</v>
      </c>
      <c r="W1354" s="15">
        <f t="shared" si="197"/>
        <v>30</v>
      </c>
    </row>
    <row r="1355" spans="1:23" ht="43.2" x14ac:dyDescent="0.3">
      <c r="A1355">
        <v>1584</v>
      </c>
      <c r="B1355" s="3" t="s">
        <v>1585</v>
      </c>
      <c r="C1355" s="3" t="s">
        <v>5694</v>
      </c>
      <c r="D1355">
        <v>1200</v>
      </c>
      <c r="E1355">
        <v>0</v>
      </c>
      <c r="F1355" t="s">
        <v>8221</v>
      </c>
      <c r="G1355" t="s">
        <v>8224</v>
      </c>
      <c r="H1355" t="s">
        <v>8246</v>
      </c>
      <c r="I1355">
        <v>1401464101</v>
      </c>
      <c r="J1355">
        <v>1400600101</v>
      </c>
      <c r="K1355" t="b">
        <v>0</v>
      </c>
      <c r="L1355">
        <v>0</v>
      </c>
      <c r="M1355" t="b">
        <v>0</v>
      </c>
      <c r="N1355" t="s">
        <v>8291</v>
      </c>
      <c r="O1355" s="5" t="e">
        <f t="shared" si="189"/>
        <v>#DIV/0!</v>
      </c>
      <c r="P1355" s="7" t="e">
        <f t="shared" si="190"/>
        <v>#DIV/0!</v>
      </c>
      <c r="Q1355" t="str">
        <f t="shared" si="191"/>
        <v>photography</v>
      </c>
      <c r="R1355" t="str">
        <f t="shared" si="192"/>
        <v>places</v>
      </c>
      <c r="S1355" s="10">
        <f t="shared" si="193"/>
        <v>41789.399317129632</v>
      </c>
      <c r="T1355" s="10">
        <f t="shared" si="194"/>
        <v>41779.399317129632</v>
      </c>
      <c r="U1355">
        <f t="shared" si="195"/>
        <v>2014</v>
      </c>
      <c r="V1355" s="11">
        <f t="shared" si="196"/>
        <v>41789.399317129632</v>
      </c>
      <c r="W1355" s="15">
        <f t="shared" si="197"/>
        <v>10</v>
      </c>
    </row>
    <row r="1356" spans="1:23" ht="57.6" x14ac:dyDescent="0.3">
      <c r="A1356">
        <v>1585</v>
      </c>
      <c r="B1356" s="3" t="s">
        <v>1586</v>
      </c>
      <c r="C1356" s="3" t="s">
        <v>5695</v>
      </c>
      <c r="D1356">
        <v>2000</v>
      </c>
      <c r="E1356">
        <v>1580</v>
      </c>
      <c r="F1356" t="s">
        <v>8221</v>
      </c>
      <c r="G1356" t="s">
        <v>8229</v>
      </c>
      <c r="H1356" t="s">
        <v>8251</v>
      </c>
      <c r="I1356">
        <v>1482663600</v>
      </c>
      <c r="J1356">
        <v>1480800568</v>
      </c>
      <c r="K1356" t="b">
        <v>0</v>
      </c>
      <c r="L1356">
        <v>12</v>
      </c>
      <c r="M1356" t="b">
        <v>0</v>
      </c>
      <c r="N1356" t="s">
        <v>8291</v>
      </c>
      <c r="O1356" s="5">
        <f t="shared" si="189"/>
        <v>1.2658227848101267</v>
      </c>
      <c r="P1356" s="7">
        <f t="shared" si="190"/>
        <v>131.66666666666666</v>
      </c>
      <c r="Q1356" t="str">
        <f t="shared" si="191"/>
        <v>photography</v>
      </c>
      <c r="R1356" t="str">
        <f t="shared" si="192"/>
        <v>places</v>
      </c>
      <c r="S1356" s="10">
        <f t="shared" si="193"/>
        <v>42729.208333333328</v>
      </c>
      <c r="T1356" s="10">
        <f t="shared" si="194"/>
        <v>42707.645462962959</v>
      </c>
      <c r="U1356">
        <f t="shared" si="195"/>
        <v>2016</v>
      </c>
      <c r="V1356" s="11">
        <f t="shared" si="196"/>
        <v>42729.208333333328</v>
      </c>
      <c r="W1356" s="15">
        <f t="shared" si="197"/>
        <v>21.562870370369637</v>
      </c>
    </row>
    <row r="1357" spans="1:23" ht="28.8" x14ac:dyDescent="0.3">
      <c r="A1357">
        <v>1586</v>
      </c>
      <c r="B1357" s="3" t="s">
        <v>1587</v>
      </c>
      <c r="C1357" s="3" t="s">
        <v>5696</v>
      </c>
      <c r="D1357">
        <v>1500</v>
      </c>
      <c r="E1357">
        <v>0</v>
      </c>
      <c r="F1357" t="s">
        <v>8221</v>
      </c>
      <c r="G1357" t="s">
        <v>8224</v>
      </c>
      <c r="H1357" t="s">
        <v>8246</v>
      </c>
      <c r="I1357">
        <v>1428197422</v>
      </c>
      <c r="J1357">
        <v>1425609022</v>
      </c>
      <c r="K1357" t="b">
        <v>0</v>
      </c>
      <c r="L1357">
        <v>0</v>
      </c>
      <c r="M1357" t="b">
        <v>0</v>
      </c>
      <c r="N1357" t="s">
        <v>8291</v>
      </c>
      <c r="O1357" s="5" t="e">
        <f t="shared" si="189"/>
        <v>#DIV/0!</v>
      </c>
      <c r="P1357" s="7" t="e">
        <f t="shared" si="190"/>
        <v>#DIV/0!</v>
      </c>
      <c r="Q1357" t="str">
        <f t="shared" si="191"/>
        <v>photography</v>
      </c>
      <c r="R1357" t="str">
        <f t="shared" si="192"/>
        <v>places</v>
      </c>
      <c r="S1357" s="10">
        <f t="shared" si="193"/>
        <v>42098.812754629631</v>
      </c>
      <c r="T1357" s="10">
        <f t="shared" si="194"/>
        <v>42068.854421296302</v>
      </c>
      <c r="U1357">
        <f t="shared" si="195"/>
        <v>2015</v>
      </c>
      <c r="V1357" s="11">
        <f t="shared" si="196"/>
        <v>42098.812754629631</v>
      </c>
      <c r="W1357" s="15">
        <f t="shared" si="197"/>
        <v>29.958333333328483</v>
      </c>
    </row>
    <row r="1358" spans="1:23" ht="57.6" x14ac:dyDescent="0.3">
      <c r="A1358">
        <v>1587</v>
      </c>
      <c r="B1358" s="3" t="s">
        <v>1588</v>
      </c>
      <c r="C1358" s="3" t="s">
        <v>5697</v>
      </c>
      <c r="D1358">
        <v>7500</v>
      </c>
      <c r="E1358">
        <v>1</v>
      </c>
      <c r="F1358" t="s">
        <v>8221</v>
      </c>
      <c r="G1358" t="s">
        <v>8224</v>
      </c>
      <c r="H1358" t="s">
        <v>8246</v>
      </c>
      <c r="I1358">
        <v>1418510965</v>
      </c>
      <c r="J1358">
        <v>1415918965</v>
      </c>
      <c r="K1358" t="b">
        <v>0</v>
      </c>
      <c r="L1358">
        <v>1</v>
      </c>
      <c r="M1358" t="b">
        <v>0</v>
      </c>
      <c r="N1358" t="s">
        <v>8291</v>
      </c>
      <c r="O1358" s="5">
        <f t="shared" si="189"/>
        <v>7500</v>
      </c>
      <c r="P1358" s="7">
        <f t="shared" si="190"/>
        <v>1</v>
      </c>
      <c r="Q1358" t="str">
        <f t="shared" si="191"/>
        <v>photography</v>
      </c>
      <c r="R1358" t="str">
        <f t="shared" si="192"/>
        <v>places</v>
      </c>
      <c r="S1358" s="10">
        <f t="shared" si="193"/>
        <v>41986.700983796298</v>
      </c>
      <c r="T1358" s="10">
        <f t="shared" si="194"/>
        <v>41956.700983796298</v>
      </c>
      <c r="U1358">
        <f t="shared" si="195"/>
        <v>2014</v>
      </c>
      <c r="V1358" s="11">
        <f t="shared" si="196"/>
        <v>41986.700983796298</v>
      </c>
      <c r="W1358" s="15">
        <f t="shared" si="197"/>
        <v>30</v>
      </c>
    </row>
    <row r="1359" spans="1:23" ht="28.8" x14ac:dyDescent="0.3">
      <c r="A1359">
        <v>1588</v>
      </c>
      <c r="B1359" s="3" t="s">
        <v>1589</v>
      </c>
      <c r="C1359" s="3" t="s">
        <v>5698</v>
      </c>
      <c r="D1359">
        <v>516</v>
      </c>
      <c r="E1359">
        <v>0</v>
      </c>
      <c r="F1359" t="s">
        <v>8221</v>
      </c>
      <c r="G1359" t="s">
        <v>8224</v>
      </c>
      <c r="H1359" t="s">
        <v>8246</v>
      </c>
      <c r="I1359">
        <v>1422735120</v>
      </c>
      <c r="J1359">
        <v>1420091999</v>
      </c>
      <c r="K1359" t="b">
        <v>0</v>
      </c>
      <c r="L1359">
        <v>0</v>
      </c>
      <c r="M1359" t="b">
        <v>0</v>
      </c>
      <c r="N1359" t="s">
        <v>8291</v>
      </c>
      <c r="O1359" s="5" t="e">
        <f t="shared" si="189"/>
        <v>#DIV/0!</v>
      </c>
      <c r="P1359" s="7" t="e">
        <f t="shared" si="190"/>
        <v>#DIV/0!</v>
      </c>
      <c r="Q1359" t="str">
        <f t="shared" si="191"/>
        <v>photography</v>
      </c>
      <c r="R1359" t="str">
        <f t="shared" si="192"/>
        <v>places</v>
      </c>
      <c r="S1359" s="10">
        <f t="shared" si="193"/>
        <v>42035.591666666667</v>
      </c>
      <c r="T1359" s="10">
        <f t="shared" si="194"/>
        <v>42004.99998842593</v>
      </c>
      <c r="U1359">
        <f t="shared" si="195"/>
        <v>2015</v>
      </c>
      <c r="V1359" s="11">
        <f t="shared" si="196"/>
        <v>42035.591666666667</v>
      </c>
      <c r="W1359" s="15">
        <f t="shared" si="197"/>
        <v>30.591678240736655</v>
      </c>
    </row>
    <row r="1360" spans="1:23" ht="43.2" x14ac:dyDescent="0.3">
      <c r="A1360">
        <v>1589</v>
      </c>
      <c r="B1360" s="3" t="s">
        <v>1590</v>
      </c>
      <c r="C1360" s="3" t="s">
        <v>5699</v>
      </c>
      <c r="D1360">
        <v>1200</v>
      </c>
      <c r="E1360">
        <v>0</v>
      </c>
      <c r="F1360" t="s">
        <v>8221</v>
      </c>
      <c r="G1360" t="s">
        <v>8224</v>
      </c>
      <c r="H1360" t="s">
        <v>8246</v>
      </c>
      <c r="I1360">
        <v>1444433886</v>
      </c>
      <c r="J1360">
        <v>1441841886</v>
      </c>
      <c r="K1360" t="b">
        <v>0</v>
      </c>
      <c r="L1360">
        <v>0</v>
      </c>
      <c r="M1360" t="b">
        <v>0</v>
      </c>
      <c r="N1360" t="s">
        <v>8291</v>
      </c>
      <c r="O1360" s="5" t="e">
        <f t="shared" si="189"/>
        <v>#DIV/0!</v>
      </c>
      <c r="P1360" s="7" t="e">
        <f t="shared" si="190"/>
        <v>#DIV/0!</v>
      </c>
      <c r="Q1360" t="str">
        <f t="shared" si="191"/>
        <v>photography</v>
      </c>
      <c r="R1360" t="str">
        <f t="shared" si="192"/>
        <v>places</v>
      </c>
      <c r="S1360" s="10">
        <f t="shared" si="193"/>
        <v>42286.734791666662</v>
      </c>
      <c r="T1360" s="10">
        <f t="shared" si="194"/>
        <v>42256.734791666662</v>
      </c>
      <c r="U1360">
        <f t="shared" si="195"/>
        <v>2015</v>
      </c>
      <c r="V1360" s="11">
        <f t="shared" si="196"/>
        <v>42286.734791666662</v>
      </c>
      <c r="W1360" s="15">
        <f t="shared" si="197"/>
        <v>30</v>
      </c>
    </row>
    <row r="1361" spans="1:23" x14ac:dyDescent="0.3">
      <c r="A1361">
        <v>1590</v>
      </c>
      <c r="B1361" s="3" t="s">
        <v>1591</v>
      </c>
      <c r="C1361" s="3" t="s">
        <v>5700</v>
      </c>
      <c r="D1361">
        <v>60000</v>
      </c>
      <c r="E1361">
        <v>1020</v>
      </c>
      <c r="F1361" t="s">
        <v>8221</v>
      </c>
      <c r="G1361" t="s">
        <v>8237</v>
      </c>
      <c r="H1361" t="s">
        <v>8249</v>
      </c>
      <c r="I1361">
        <v>1443040464</v>
      </c>
      <c r="J1361">
        <v>1440448464</v>
      </c>
      <c r="K1361" t="b">
        <v>0</v>
      </c>
      <c r="L1361">
        <v>2</v>
      </c>
      <c r="M1361" t="b">
        <v>0</v>
      </c>
      <c r="N1361" t="s">
        <v>8291</v>
      </c>
      <c r="O1361" s="5">
        <f t="shared" si="189"/>
        <v>58.823529411764703</v>
      </c>
      <c r="P1361" s="7">
        <f t="shared" si="190"/>
        <v>510</v>
      </c>
      <c r="Q1361" t="str">
        <f t="shared" si="191"/>
        <v>photography</v>
      </c>
      <c r="R1361" t="str">
        <f t="shared" si="192"/>
        <v>places</v>
      </c>
      <c r="S1361" s="10">
        <f t="shared" si="193"/>
        <v>42270.607222222221</v>
      </c>
      <c r="T1361" s="10">
        <f t="shared" si="194"/>
        <v>42240.607222222221</v>
      </c>
      <c r="U1361">
        <f t="shared" si="195"/>
        <v>2015</v>
      </c>
      <c r="V1361" s="11">
        <f t="shared" si="196"/>
        <v>42270.607222222221</v>
      </c>
      <c r="W1361" s="15">
        <f t="shared" si="197"/>
        <v>30</v>
      </c>
    </row>
    <row r="1362" spans="1:23" ht="57.6" x14ac:dyDescent="0.3">
      <c r="A1362">
        <v>1591</v>
      </c>
      <c r="B1362" s="3" t="s">
        <v>1592</v>
      </c>
      <c r="C1362" s="3" t="s">
        <v>5701</v>
      </c>
      <c r="D1362">
        <v>14000</v>
      </c>
      <c r="E1362">
        <v>4092</v>
      </c>
      <c r="F1362" t="s">
        <v>8221</v>
      </c>
      <c r="G1362" t="s">
        <v>8225</v>
      </c>
      <c r="H1362" t="s">
        <v>8247</v>
      </c>
      <c r="I1362">
        <v>1459700741</v>
      </c>
      <c r="J1362">
        <v>1457112341</v>
      </c>
      <c r="K1362" t="b">
        <v>0</v>
      </c>
      <c r="L1362">
        <v>92</v>
      </c>
      <c r="M1362" t="b">
        <v>0</v>
      </c>
      <c r="N1362" t="s">
        <v>8291</v>
      </c>
      <c r="O1362" s="5">
        <f t="shared" si="189"/>
        <v>3.4213098729227762</v>
      </c>
      <c r="P1362" s="7">
        <f t="shared" si="190"/>
        <v>44.478260869565219</v>
      </c>
      <c r="Q1362" t="str">
        <f t="shared" si="191"/>
        <v>photography</v>
      </c>
      <c r="R1362" t="str">
        <f t="shared" si="192"/>
        <v>places</v>
      </c>
      <c r="S1362" s="10">
        <f t="shared" si="193"/>
        <v>42463.43450231482</v>
      </c>
      <c r="T1362" s="10">
        <f t="shared" si="194"/>
        <v>42433.476168981477</v>
      </c>
      <c r="U1362">
        <f t="shared" si="195"/>
        <v>2016</v>
      </c>
      <c r="V1362" s="11">
        <f t="shared" si="196"/>
        <v>42463.43450231482</v>
      </c>
      <c r="W1362" s="15">
        <f t="shared" si="197"/>
        <v>29.958333333343035</v>
      </c>
    </row>
    <row r="1363" spans="1:23" ht="28.8" x14ac:dyDescent="0.3">
      <c r="A1363">
        <v>1592</v>
      </c>
      <c r="B1363" s="3" t="s">
        <v>1593</v>
      </c>
      <c r="C1363" s="3" t="s">
        <v>5702</v>
      </c>
      <c r="D1363">
        <v>25</v>
      </c>
      <c r="E1363">
        <v>0</v>
      </c>
      <c r="F1363" t="s">
        <v>8221</v>
      </c>
      <c r="G1363" t="s">
        <v>8224</v>
      </c>
      <c r="H1363" t="s">
        <v>8246</v>
      </c>
      <c r="I1363">
        <v>1427503485</v>
      </c>
      <c r="J1363">
        <v>1423619085</v>
      </c>
      <c r="K1363" t="b">
        <v>0</v>
      </c>
      <c r="L1363">
        <v>0</v>
      </c>
      <c r="M1363" t="b">
        <v>0</v>
      </c>
      <c r="N1363" t="s">
        <v>8291</v>
      </c>
      <c r="O1363" s="5" t="e">
        <f t="shared" si="189"/>
        <v>#DIV/0!</v>
      </c>
      <c r="P1363" s="7" t="e">
        <f t="shared" si="190"/>
        <v>#DIV/0!</v>
      </c>
      <c r="Q1363" t="str">
        <f t="shared" si="191"/>
        <v>photography</v>
      </c>
      <c r="R1363" t="str">
        <f t="shared" si="192"/>
        <v>places</v>
      </c>
      <c r="S1363" s="10">
        <f t="shared" si="193"/>
        <v>42090.781076388885</v>
      </c>
      <c r="T1363" s="10">
        <f t="shared" si="194"/>
        <v>42045.822743055556</v>
      </c>
      <c r="U1363">
        <f t="shared" si="195"/>
        <v>2015</v>
      </c>
      <c r="V1363" s="11">
        <f t="shared" si="196"/>
        <v>42090.781076388885</v>
      </c>
      <c r="W1363" s="15">
        <f t="shared" si="197"/>
        <v>44.958333333328483</v>
      </c>
    </row>
    <row r="1364" spans="1:23" ht="28.8" x14ac:dyDescent="0.3">
      <c r="A1364">
        <v>1593</v>
      </c>
      <c r="B1364" s="3" t="s">
        <v>1594</v>
      </c>
      <c r="C1364" s="3" t="s">
        <v>5703</v>
      </c>
      <c r="D1364">
        <v>22000</v>
      </c>
      <c r="E1364">
        <v>3</v>
      </c>
      <c r="F1364" t="s">
        <v>8221</v>
      </c>
      <c r="G1364" t="s">
        <v>8224</v>
      </c>
      <c r="H1364" t="s">
        <v>8246</v>
      </c>
      <c r="I1364">
        <v>1425154655</v>
      </c>
      <c r="J1364">
        <v>1422562655</v>
      </c>
      <c r="K1364" t="b">
        <v>0</v>
      </c>
      <c r="L1364">
        <v>3</v>
      </c>
      <c r="M1364" t="b">
        <v>0</v>
      </c>
      <c r="N1364" t="s">
        <v>8291</v>
      </c>
      <c r="O1364" s="5">
        <f t="shared" si="189"/>
        <v>7333.333333333333</v>
      </c>
      <c r="P1364" s="7">
        <f t="shared" si="190"/>
        <v>1</v>
      </c>
      <c r="Q1364" t="str">
        <f t="shared" si="191"/>
        <v>photography</v>
      </c>
      <c r="R1364" t="str">
        <f t="shared" si="192"/>
        <v>places</v>
      </c>
      <c r="S1364" s="10">
        <f t="shared" si="193"/>
        <v>42063.595543981486</v>
      </c>
      <c r="T1364" s="10">
        <f t="shared" si="194"/>
        <v>42033.595543981486</v>
      </c>
      <c r="U1364">
        <f t="shared" si="195"/>
        <v>2015</v>
      </c>
      <c r="V1364" s="11">
        <f t="shared" si="196"/>
        <v>42063.595543981486</v>
      </c>
      <c r="W1364" s="15">
        <f t="shared" si="197"/>
        <v>30</v>
      </c>
    </row>
    <row r="1365" spans="1:23" ht="28.8" x14ac:dyDescent="0.3">
      <c r="A1365">
        <v>1594</v>
      </c>
      <c r="B1365" s="3" t="s">
        <v>1595</v>
      </c>
      <c r="C1365" s="3" t="s">
        <v>5704</v>
      </c>
      <c r="D1365">
        <v>1000</v>
      </c>
      <c r="E1365">
        <v>205</v>
      </c>
      <c r="F1365" t="s">
        <v>8221</v>
      </c>
      <c r="G1365" t="s">
        <v>8224</v>
      </c>
      <c r="H1365" t="s">
        <v>8246</v>
      </c>
      <c r="I1365">
        <v>1463329260</v>
      </c>
      <c r="J1365">
        <v>1458147982</v>
      </c>
      <c r="K1365" t="b">
        <v>0</v>
      </c>
      <c r="L1365">
        <v>10</v>
      </c>
      <c r="M1365" t="b">
        <v>0</v>
      </c>
      <c r="N1365" t="s">
        <v>8291</v>
      </c>
      <c r="O1365" s="5">
        <f t="shared" si="189"/>
        <v>4.8780487804878048</v>
      </c>
      <c r="P1365" s="7">
        <f t="shared" si="190"/>
        <v>20.5</v>
      </c>
      <c r="Q1365" t="str">
        <f t="shared" si="191"/>
        <v>photography</v>
      </c>
      <c r="R1365" t="str">
        <f t="shared" si="192"/>
        <v>places</v>
      </c>
      <c r="S1365" s="10">
        <f t="shared" si="193"/>
        <v>42505.431249999994</v>
      </c>
      <c r="T1365" s="10">
        <f t="shared" si="194"/>
        <v>42445.462754629625</v>
      </c>
      <c r="U1365">
        <f t="shared" si="195"/>
        <v>2016</v>
      </c>
      <c r="V1365" s="11">
        <f t="shared" si="196"/>
        <v>42505.431249999994</v>
      </c>
      <c r="W1365" s="15">
        <f t="shared" si="197"/>
        <v>59.968495370369055</v>
      </c>
    </row>
    <row r="1366" spans="1:23" ht="43.2" x14ac:dyDescent="0.3">
      <c r="A1366">
        <v>1595</v>
      </c>
      <c r="B1366" s="3" t="s">
        <v>1596</v>
      </c>
      <c r="C1366" s="3" t="s">
        <v>5705</v>
      </c>
      <c r="D1366">
        <v>100000</v>
      </c>
      <c r="E1366">
        <v>280</v>
      </c>
      <c r="F1366" t="s">
        <v>8221</v>
      </c>
      <c r="G1366" t="s">
        <v>8224</v>
      </c>
      <c r="H1366" t="s">
        <v>8246</v>
      </c>
      <c r="I1366">
        <v>1403122380</v>
      </c>
      <c r="J1366">
        <v>1400634728</v>
      </c>
      <c r="K1366" t="b">
        <v>0</v>
      </c>
      <c r="L1366">
        <v>7</v>
      </c>
      <c r="M1366" t="b">
        <v>0</v>
      </c>
      <c r="N1366" t="s">
        <v>8291</v>
      </c>
      <c r="O1366" s="5">
        <f t="shared" si="189"/>
        <v>357.14285714285717</v>
      </c>
      <c r="P1366" s="7">
        <f t="shared" si="190"/>
        <v>40</v>
      </c>
      <c r="Q1366" t="str">
        <f t="shared" si="191"/>
        <v>photography</v>
      </c>
      <c r="R1366" t="str">
        <f t="shared" si="192"/>
        <v>places</v>
      </c>
      <c r="S1366" s="10">
        <f t="shared" si="193"/>
        <v>41808.592361111114</v>
      </c>
      <c r="T1366" s="10">
        <f t="shared" si="194"/>
        <v>41779.800092592595</v>
      </c>
      <c r="U1366">
        <f t="shared" si="195"/>
        <v>2014</v>
      </c>
      <c r="V1366" s="11">
        <f t="shared" si="196"/>
        <v>41808.592361111114</v>
      </c>
      <c r="W1366" s="15">
        <f t="shared" si="197"/>
        <v>28.79226851851854</v>
      </c>
    </row>
    <row r="1367" spans="1:23" ht="43.2" x14ac:dyDescent="0.3">
      <c r="A1367">
        <v>1596</v>
      </c>
      <c r="B1367" s="3" t="s">
        <v>1597</v>
      </c>
      <c r="C1367" s="3" t="s">
        <v>5706</v>
      </c>
      <c r="D1367">
        <v>3250</v>
      </c>
      <c r="E1367">
        <v>75</v>
      </c>
      <c r="F1367" t="s">
        <v>8221</v>
      </c>
      <c r="G1367" t="s">
        <v>8225</v>
      </c>
      <c r="H1367" t="s">
        <v>8247</v>
      </c>
      <c r="I1367">
        <v>1418469569</v>
      </c>
      <c r="J1367">
        <v>1414577969</v>
      </c>
      <c r="K1367" t="b">
        <v>0</v>
      </c>
      <c r="L1367">
        <v>3</v>
      </c>
      <c r="M1367" t="b">
        <v>0</v>
      </c>
      <c r="N1367" t="s">
        <v>8291</v>
      </c>
      <c r="O1367" s="5">
        <f t="shared" si="189"/>
        <v>43.333333333333336</v>
      </c>
      <c r="P1367" s="7">
        <f t="shared" si="190"/>
        <v>25</v>
      </c>
      <c r="Q1367" t="str">
        <f t="shared" si="191"/>
        <v>photography</v>
      </c>
      <c r="R1367" t="str">
        <f t="shared" si="192"/>
        <v>places</v>
      </c>
      <c r="S1367" s="10">
        <f t="shared" si="193"/>
        <v>41986.221863425926</v>
      </c>
      <c r="T1367" s="10">
        <f t="shared" si="194"/>
        <v>41941.180196759262</v>
      </c>
      <c r="U1367">
        <f t="shared" si="195"/>
        <v>2014</v>
      </c>
      <c r="V1367" s="11">
        <f t="shared" si="196"/>
        <v>41986.221863425926</v>
      </c>
      <c r="W1367" s="15">
        <f t="shared" si="197"/>
        <v>45.041666666664241</v>
      </c>
    </row>
    <row r="1368" spans="1:23" ht="43.2" x14ac:dyDescent="0.3">
      <c r="A1368">
        <v>1597</v>
      </c>
      <c r="B1368" s="3" t="s">
        <v>1598</v>
      </c>
      <c r="C1368" s="3" t="s">
        <v>5707</v>
      </c>
      <c r="D1368">
        <v>15000</v>
      </c>
      <c r="E1368">
        <v>0</v>
      </c>
      <c r="F1368" t="s">
        <v>8221</v>
      </c>
      <c r="G1368" t="s">
        <v>8224</v>
      </c>
      <c r="H1368" t="s">
        <v>8246</v>
      </c>
      <c r="I1368">
        <v>1474360197</v>
      </c>
      <c r="J1368">
        <v>1471768197</v>
      </c>
      <c r="K1368" t="b">
        <v>0</v>
      </c>
      <c r="L1368">
        <v>0</v>
      </c>
      <c r="M1368" t="b">
        <v>0</v>
      </c>
      <c r="N1368" t="s">
        <v>8291</v>
      </c>
      <c r="O1368" s="5" t="e">
        <f t="shared" si="189"/>
        <v>#DIV/0!</v>
      </c>
      <c r="P1368" s="7" t="e">
        <f t="shared" si="190"/>
        <v>#DIV/0!</v>
      </c>
      <c r="Q1368" t="str">
        <f t="shared" si="191"/>
        <v>photography</v>
      </c>
      <c r="R1368" t="str">
        <f t="shared" si="192"/>
        <v>places</v>
      </c>
      <c r="S1368" s="10">
        <f t="shared" si="193"/>
        <v>42633.104131944448</v>
      </c>
      <c r="T1368" s="10">
        <f t="shared" si="194"/>
        <v>42603.104131944448</v>
      </c>
      <c r="U1368">
        <f t="shared" si="195"/>
        <v>2016</v>
      </c>
      <c r="V1368" s="11">
        <f t="shared" si="196"/>
        <v>42633.104131944448</v>
      </c>
      <c r="W1368" s="15">
        <f t="shared" si="197"/>
        <v>30</v>
      </c>
    </row>
    <row r="1369" spans="1:23" ht="57.6" x14ac:dyDescent="0.3">
      <c r="A1369">
        <v>1598</v>
      </c>
      <c r="B1369" s="3" t="s">
        <v>1599</v>
      </c>
      <c r="C1369" s="3" t="s">
        <v>5708</v>
      </c>
      <c r="D1369">
        <v>800</v>
      </c>
      <c r="E1369">
        <v>1</v>
      </c>
      <c r="F1369" t="s">
        <v>8221</v>
      </c>
      <c r="G1369" t="s">
        <v>8224</v>
      </c>
      <c r="H1369" t="s">
        <v>8246</v>
      </c>
      <c r="I1369">
        <v>1437926458</v>
      </c>
      <c r="J1369">
        <v>1432742458</v>
      </c>
      <c r="K1369" t="b">
        <v>0</v>
      </c>
      <c r="L1369">
        <v>1</v>
      </c>
      <c r="M1369" t="b">
        <v>0</v>
      </c>
      <c r="N1369" t="s">
        <v>8291</v>
      </c>
      <c r="O1369" s="5">
        <f t="shared" si="189"/>
        <v>800</v>
      </c>
      <c r="P1369" s="7">
        <f t="shared" si="190"/>
        <v>1</v>
      </c>
      <c r="Q1369" t="str">
        <f t="shared" si="191"/>
        <v>photography</v>
      </c>
      <c r="R1369" t="str">
        <f t="shared" si="192"/>
        <v>places</v>
      </c>
      <c r="S1369" s="10">
        <f t="shared" si="193"/>
        <v>42211.417337962965</v>
      </c>
      <c r="T1369" s="10">
        <f t="shared" si="194"/>
        <v>42151.417337962965</v>
      </c>
      <c r="U1369">
        <f t="shared" si="195"/>
        <v>2015</v>
      </c>
      <c r="V1369" s="11">
        <f t="shared" si="196"/>
        <v>42211.417337962965</v>
      </c>
      <c r="W1369" s="15">
        <f t="shared" si="197"/>
        <v>60</v>
      </c>
    </row>
    <row r="1370" spans="1:23" ht="43.2" x14ac:dyDescent="0.3">
      <c r="A1370">
        <v>1599</v>
      </c>
      <c r="B1370" s="3" t="s">
        <v>1600</v>
      </c>
      <c r="C1370" s="3" t="s">
        <v>5709</v>
      </c>
      <c r="D1370">
        <v>500</v>
      </c>
      <c r="E1370">
        <v>0</v>
      </c>
      <c r="F1370" t="s">
        <v>8221</v>
      </c>
      <c r="G1370" t="s">
        <v>8225</v>
      </c>
      <c r="H1370" t="s">
        <v>8247</v>
      </c>
      <c r="I1370">
        <v>1460116576</v>
      </c>
      <c r="J1370">
        <v>1457528176</v>
      </c>
      <c r="K1370" t="b">
        <v>0</v>
      </c>
      <c r="L1370">
        <v>0</v>
      </c>
      <c r="M1370" t="b">
        <v>0</v>
      </c>
      <c r="N1370" t="s">
        <v>8291</v>
      </c>
      <c r="O1370" s="5" t="e">
        <f t="shared" si="189"/>
        <v>#DIV/0!</v>
      </c>
      <c r="P1370" s="7" t="e">
        <f t="shared" si="190"/>
        <v>#DIV/0!</v>
      </c>
      <c r="Q1370" t="str">
        <f t="shared" si="191"/>
        <v>photography</v>
      </c>
      <c r="R1370" t="str">
        <f t="shared" si="192"/>
        <v>places</v>
      </c>
      <c r="S1370" s="10">
        <f t="shared" si="193"/>
        <v>42468.247407407413</v>
      </c>
      <c r="T1370" s="10">
        <f t="shared" si="194"/>
        <v>42438.28907407407</v>
      </c>
      <c r="U1370">
        <f t="shared" si="195"/>
        <v>2016</v>
      </c>
      <c r="V1370" s="11">
        <f t="shared" si="196"/>
        <v>42468.247407407413</v>
      </c>
      <c r="W1370" s="15">
        <f t="shared" si="197"/>
        <v>29.958333333343035</v>
      </c>
    </row>
    <row r="1371" spans="1:23" ht="43.2" x14ac:dyDescent="0.3">
      <c r="A1371">
        <v>1600</v>
      </c>
      <c r="B1371" s="3" t="s">
        <v>1601</v>
      </c>
      <c r="C1371" s="3" t="s">
        <v>5710</v>
      </c>
      <c r="D1371">
        <v>5000</v>
      </c>
      <c r="E1371">
        <v>367</v>
      </c>
      <c r="F1371" t="s">
        <v>8221</v>
      </c>
      <c r="G1371" t="s">
        <v>8224</v>
      </c>
      <c r="H1371" t="s">
        <v>8246</v>
      </c>
      <c r="I1371">
        <v>1405401060</v>
      </c>
      <c r="J1371">
        <v>1401585752</v>
      </c>
      <c r="K1371" t="b">
        <v>0</v>
      </c>
      <c r="L1371">
        <v>9</v>
      </c>
      <c r="M1371" t="b">
        <v>0</v>
      </c>
      <c r="N1371" t="s">
        <v>8291</v>
      </c>
      <c r="O1371" s="5">
        <f t="shared" si="189"/>
        <v>13.623978201634877</v>
      </c>
      <c r="P1371" s="7">
        <f t="shared" si="190"/>
        <v>40.777777777777779</v>
      </c>
      <c r="Q1371" t="str">
        <f t="shared" si="191"/>
        <v>photography</v>
      </c>
      <c r="R1371" t="str">
        <f t="shared" si="192"/>
        <v>places</v>
      </c>
      <c r="S1371" s="10">
        <f t="shared" si="193"/>
        <v>41834.96597222222</v>
      </c>
      <c r="T1371" s="10">
        <f t="shared" si="194"/>
        <v>41790.807314814818</v>
      </c>
      <c r="U1371">
        <f t="shared" si="195"/>
        <v>2014</v>
      </c>
      <c r="V1371" s="11">
        <f t="shared" si="196"/>
        <v>41834.96597222222</v>
      </c>
      <c r="W1371" s="15">
        <f t="shared" si="197"/>
        <v>44.158657407402643</v>
      </c>
    </row>
    <row r="1372" spans="1:23" ht="43.2" x14ac:dyDescent="0.3">
      <c r="A1372">
        <v>1601</v>
      </c>
      <c r="B1372" s="3" t="s">
        <v>1602</v>
      </c>
      <c r="C1372" s="3" t="s">
        <v>5711</v>
      </c>
      <c r="D1372">
        <v>2500</v>
      </c>
      <c r="E1372">
        <v>2706.23</v>
      </c>
      <c r="F1372" t="s">
        <v>8219</v>
      </c>
      <c r="G1372" t="s">
        <v>8224</v>
      </c>
      <c r="H1372" t="s">
        <v>8246</v>
      </c>
      <c r="I1372">
        <v>1304561633</v>
      </c>
      <c r="J1372">
        <v>1301969633</v>
      </c>
      <c r="K1372" t="b">
        <v>0</v>
      </c>
      <c r="L1372">
        <v>56</v>
      </c>
      <c r="M1372" t="b">
        <v>1</v>
      </c>
      <c r="N1372" t="s">
        <v>8276</v>
      </c>
      <c r="O1372" s="5">
        <f t="shared" si="189"/>
        <v>0.92379435598600268</v>
      </c>
      <c r="P1372" s="7">
        <f t="shared" si="190"/>
        <v>48.325535714285714</v>
      </c>
      <c r="Q1372" t="str">
        <f t="shared" si="191"/>
        <v>music</v>
      </c>
      <c r="R1372" t="str">
        <f t="shared" si="192"/>
        <v>rock</v>
      </c>
      <c r="S1372" s="10">
        <f t="shared" si="193"/>
        <v>40667.842974537038</v>
      </c>
      <c r="T1372" s="10">
        <f t="shared" si="194"/>
        <v>40637.842974537038</v>
      </c>
      <c r="U1372">
        <f t="shared" si="195"/>
        <v>2011</v>
      </c>
      <c r="V1372" s="11">
        <f t="shared" si="196"/>
        <v>40667.842974537038</v>
      </c>
      <c r="W1372" s="15">
        <f t="shared" si="197"/>
        <v>30</v>
      </c>
    </row>
    <row r="1373" spans="1:23" ht="43.2" x14ac:dyDescent="0.3">
      <c r="A1373">
        <v>1602</v>
      </c>
      <c r="B1373" s="3" t="s">
        <v>1603</v>
      </c>
      <c r="C1373" s="3" t="s">
        <v>5712</v>
      </c>
      <c r="D1373">
        <v>1500</v>
      </c>
      <c r="E1373">
        <v>1502.5</v>
      </c>
      <c r="F1373" t="s">
        <v>8219</v>
      </c>
      <c r="G1373" t="s">
        <v>8224</v>
      </c>
      <c r="H1373" t="s">
        <v>8246</v>
      </c>
      <c r="I1373">
        <v>1318633200</v>
      </c>
      <c r="J1373">
        <v>1314947317</v>
      </c>
      <c r="K1373" t="b">
        <v>0</v>
      </c>
      <c r="L1373">
        <v>32</v>
      </c>
      <c r="M1373" t="b">
        <v>1</v>
      </c>
      <c r="N1373" t="s">
        <v>8276</v>
      </c>
      <c r="O1373" s="5">
        <f t="shared" si="189"/>
        <v>0.99833610648918469</v>
      </c>
      <c r="P1373" s="7">
        <f t="shared" si="190"/>
        <v>46.953125</v>
      </c>
      <c r="Q1373" t="str">
        <f t="shared" si="191"/>
        <v>music</v>
      </c>
      <c r="R1373" t="str">
        <f t="shared" si="192"/>
        <v>rock</v>
      </c>
      <c r="S1373" s="10">
        <f t="shared" si="193"/>
        <v>40830.708333333336</v>
      </c>
      <c r="T1373" s="10">
        <f t="shared" si="194"/>
        <v>40788.047650462962</v>
      </c>
      <c r="U1373">
        <f t="shared" si="195"/>
        <v>2011</v>
      </c>
      <c r="V1373" s="11">
        <f t="shared" si="196"/>
        <v>40830.708333333336</v>
      </c>
      <c r="W1373" s="15">
        <f t="shared" si="197"/>
        <v>42.660682870373421</v>
      </c>
    </row>
    <row r="1374" spans="1:23" ht="28.8" x14ac:dyDescent="0.3">
      <c r="A1374">
        <v>1603</v>
      </c>
      <c r="B1374" s="3" t="s">
        <v>1604</v>
      </c>
      <c r="C1374" s="3" t="s">
        <v>5713</v>
      </c>
      <c r="D1374">
        <v>2000</v>
      </c>
      <c r="E1374">
        <v>2000.66</v>
      </c>
      <c r="F1374" t="s">
        <v>8219</v>
      </c>
      <c r="G1374" t="s">
        <v>8224</v>
      </c>
      <c r="H1374" t="s">
        <v>8246</v>
      </c>
      <c r="I1374">
        <v>1327723459</v>
      </c>
      <c r="J1374">
        <v>1322539459</v>
      </c>
      <c r="K1374" t="b">
        <v>0</v>
      </c>
      <c r="L1374">
        <v>30</v>
      </c>
      <c r="M1374" t="b">
        <v>1</v>
      </c>
      <c r="N1374" t="s">
        <v>8276</v>
      </c>
      <c r="O1374" s="5">
        <f t="shared" si="189"/>
        <v>0.99967010886407481</v>
      </c>
      <c r="P1374" s="7">
        <f t="shared" si="190"/>
        <v>66.688666666666663</v>
      </c>
      <c r="Q1374" t="str">
        <f t="shared" si="191"/>
        <v>music</v>
      </c>
      <c r="R1374" t="str">
        <f t="shared" si="192"/>
        <v>rock</v>
      </c>
      <c r="S1374" s="10">
        <f t="shared" si="193"/>
        <v>40935.919664351852</v>
      </c>
      <c r="T1374" s="10">
        <f t="shared" si="194"/>
        <v>40875.919664351852</v>
      </c>
      <c r="U1374">
        <f t="shared" si="195"/>
        <v>2012</v>
      </c>
      <c r="V1374" s="11">
        <f t="shared" si="196"/>
        <v>40935.919664351852</v>
      </c>
      <c r="W1374" s="15">
        <f t="shared" si="197"/>
        <v>60</v>
      </c>
    </row>
    <row r="1375" spans="1:23" ht="43.2" x14ac:dyDescent="0.3">
      <c r="A1375">
        <v>1604</v>
      </c>
      <c r="B1375" s="3" t="s">
        <v>1605</v>
      </c>
      <c r="C1375" s="3" t="s">
        <v>5714</v>
      </c>
      <c r="D1375">
        <v>2800</v>
      </c>
      <c r="E1375">
        <v>3419</v>
      </c>
      <c r="F1375" t="s">
        <v>8219</v>
      </c>
      <c r="G1375" t="s">
        <v>8224</v>
      </c>
      <c r="H1375" t="s">
        <v>8246</v>
      </c>
      <c r="I1375">
        <v>1332011835</v>
      </c>
      <c r="J1375">
        <v>1328559435</v>
      </c>
      <c r="K1375" t="b">
        <v>0</v>
      </c>
      <c r="L1375">
        <v>70</v>
      </c>
      <c r="M1375" t="b">
        <v>1</v>
      </c>
      <c r="N1375" t="s">
        <v>8276</v>
      </c>
      <c r="O1375" s="5">
        <f t="shared" si="189"/>
        <v>0.81895291020766303</v>
      </c>
      <c r="P1375" s="7">
        <f t="shared" si="190"/>
        <v>48.842857142857142</v>
      </c>
      <c r="Q1375" t="str">
        <f t="shared" si="191"/>
        <v>music</v>
      </c>
      <c r="R1375" t="str">
        <f t="shared" si="192"/>
        <v>rock</v>
      </c>
      <c r="S1375" s="10">
        <f t="shared" si="193"/>
        <v>40985.55364583333</v>
      </c>
      <c r="T1375" s="10">
        <f t="shared" si="194"/>
        <v>40945.595312500001</v>
      </c>
      <c r="U1375">
        <f t="shared" si="195"/>
        <v>2012</v>
      </c>
      <c r="V1375" s="11">
        <f t="shared" si="196"/>
        <v>40985.55364583333</v>
      </c>
      <c r="W1375" s="15">
        <f t="shared" si="197"/>
        <v>39.958333333328483</v>
      </c>
    </row>
    <row r="1376" spans="1:23" ht="43.2" x14ac:dyDescent="0.3">
      <c r="A1376">
        <v>1605</v>
      </c>
      <c r="B1376" s="3" t="s">
        <v>1606</v>
      </c>
      <c r="C1376" s="3" t="s">
        <v>5715</v>
      </c>
      <c r="D1376">
        <v>6000</v>
      </c>
      <c r="E1376">
        <v>6041.6</v>
      </c>
      <c r="F1376" t="s">
        <v>8219</v>
      </c>
      <c r="G1376" t="s">
        <v>8224</v>
      </c>
      <c r="H1376" t="s">
        <v>8246</v>
      </c>
      <c r="I1376">
        <v>1312182000</v>
      </c>
      <c r="J1376">
        <v>1311380313</v>
      </c>
      <c r="K1376" t="b">
        <v>0</v>
      </c>
      <c r="L1376">
        <v>44</v>
      </c>
      <c r="M1376" t="b">
        <v>1</v>
      </c>
      <c r="N1376" t="s">
        <v>8276</v>
      </c>
      <c r="O1376" s="5">
        <f t="shared" si="189"/>
        <v>0.99311440677966101</v>
      </c>
      <c r="P1376" s="7">
        <f t="shared" si="190"/>
        <v>137.30909090909091</v>
      </c>
      <c r="Q1376" t="str">
        <f t="shared" si="191"/>
        <v>music</v>
      </c>
      <c r="R1376" t="str">
        <f t="shared" si="192"/>
        <v>rock</v>
      </c>
      <c r="S1376" s="10">
        <f t="shared" si="193"/>
        <v>40756.041666666664</v>
      </c>
      <c r="T1376" s="10">
        <f t="shared" si="194"/>
        <v>40746.762881944444</v>
      </c>
      <c r="U1376">
        <f t="shared" si="195"/>
        <v>2011</v>
      </c>
      <c r="V1376" s="11">
        <f t="shared" si="196"/>
        <v>40756.041666666664</v>
      </c>
      <c r="W1376" s="15">
        <f t="shared" si="197"/>
        <v>9.2787847222207347</v>
      </c>
    </row>
    <row r="1377" spans="1:23" ht="43.2" x14ac:dyDescent="0.3">
      <c r="A1377">
        <v>1606</v>
      </c>
      <c r="B1377" s="3" t="s">
        <v>1607</v>
      </c>
      <c r="C1377" s="3" t="s">
        <v>5716</v>
      </c>
      <c r="D1377">
        <v>8000</v>
      </c>
      <c r="E1377">
        <v>8080.33</v>
      </c>
      <c r="F1377" t="s">
        <v>8219</v>
      </c>
      <c r="G1377" t="s">
        <v>8224</v>
      </c>
      <c r="H1377" t="s">
        <v>8246</v>
      </c>
      <c r="I1377">
        <v>1300930838</v>
      </c>
      <c r="J1377">
        <v>1293158438</v>
      </c>
      <c r="K1377" t="b">
        <v>0</v>
      </c>
      <c r="L1377">
        <v>92</v>
      </c>
      <c r="M1377" t="b">
        <v>1</v>
      </c>
      <c r="N1377" t="s">
        <v>8276</v>
      </c>
      <c r="O1377" s="5">
        <f t="shared" si="189"/>
        <v>0.99005857434040445</v>
      </c>
      <c r="P1377" s="7">
        <f t="shared" si="190"/>
        <v>87.829673913043479</v>
      </c>
      <c r="Q1377" t="str">
        <f t="shared" si="191"/>
        <v>music</v>
      </c>
      <c r="R1377" t="str">
        <f t="shared" si="192"/>
        <v>rock</v>
      </c>
      <c r="S1377" s="10">
        <f t="shared" si="193"/>
        <v>40625.819884259261</v>
      </c>
      <c r="T1377" s="10">
        <f t="shared" si="194"/>
        <v>40535.861550925925</v>
      </c>
      <c r="U1377">
        <f t="shared" si="195"/>
        <v>2011</v>
      </c>
      <c r="V1377" s="11">
        <f t="shared" si="196"/>
        <v>40625.819884259261</v>
      </c>
      <c r="W1377" s="15">
        <f t="shared" si="197"/>
        <v>89.958333333335759</v>
      </c>
    </row>
    <row r="1378" spans="1:23" ht="43.2" x14ac:dyDescent="0.3">
      <c r="A1378">
        <v>1607</v>
      </c>
      <c r="B1378" s="3" t="s">
        <v>1608</v>
      </c>
      <c r="C1378" s="3" t="s">
        <v>5717</v>
      </c>
      <c r="D1378">
        <v>10000</v>
      </c>
      <c r="E1378">
        <v>14511</v>
      </c>
      <c r="F1378" t="s">
        <v>8219</v>
      </c>
      <c r="G1378" t="s">
        <v>8224</v>
      </c>
      <c r="H1378" t="s">
        <v>8246</v>
      </c>
      <c r="I1378">
        <v>1339701851</v>
      </c>
      <c r="J1378">
        <v>1337887451</v>
      </c>
      <c r="K1378" t="b">
        <v>0</v>
      </c>
      <c r="L1378">
        <v>205</v>
      </c>
      <c r="M1378" t="b">
        <v>1</v>
      </c>
      <c r="N1378" t="s">
        <v>8276</v>
      </c>
      <c r="O1378" s="5">
        <f t="shared" si="189"/>
        <v>0.68913238233064567</v>
      </c>
      <c r="P1378" s="7">
        <f t="shared" si="190"/>
        <v>70.785365853658533</v>
      </c>
      <c r="Q1378" t="str">
        <f t="shared" si="191"/>
        <v>music</v>
      </c>
      <c r="R1378" t="str">
        <f t="shared" si="192"/>
        <v>rock</v>
      </c>
      <c r="S1378" s="10">
        <f t="shared" si="193"/>
        <v>41074.55846064815</v>
      </c>
      <c r="T1378" s="10">
        <f t="shared" si="194"/>
        <v>41053.55846064815</v>
      </c>
      <c r="U1378">
        <f t="shared" si="195"/>
        <v>2012</v>
      </c>
      <c r="V1378" s="11">
        <f t="shared" si="196"/>
        <v>41074.55846064815</v>
      </c>
      <c r="W1378" s="15">
        <f t="shared" si="197"/>
        <v>21</v>
      </c>
    </row>
    <row r="1379" spans="1:23" ht="28.8" x14ac:dyDescent="0.3">
      <c r="A1379">
        <v>1608</v>
      </c>
      <c r="B1379" s="3" t="s">
        <v>1609</v>
      </c>
      <c r="C1379" s="3" t="s">
        <v>5718</v>
      </c>
      <c r="D1379">
        <v>1200</v>
      </c>
      <c r="E1379">
        <v>1215</v>
      </c>
      <c r="F1379" t="s">
        <v>8219</v>
      </c>
      <c r="G1379" t="s">
        <v>8224</v>
      </c>
      <c r="H1379" t="s">
        <v>8246</v>
      </c>
      <c r="I1379">
        <v>1388553960</v>
      </c>
      <c r="J1379">
        <v>1385754986</v>
      </c>
      <c r="K1379" t="b">
        <v>0</v>
      </c>
      <c r="L1379">
        <v>23</v>
      </c>
      <c r="M1379" t="b">
        <v>1</v>
      </c>
      <c r="N1379" t="s">
        <v>8276</v>
      </c>
      <c r="O1379" s="5">
        <f t="shared" si="189"/>
        <v>0.98765432098765427</v>
      </c>
      <c r="P1379" s="7">
        <f t="shared" si="190"/>
        <v>52.826086956521742</v>
      </c>
      <c r="Q1379" t="str">
        <f t="shared" si="191"/>
        <v>music</v>
      </c>
      <c r="R1379" t="str">
        <f t="shared" si="192"/>
        <v>rock</v>
      </c>
      <c r="S1379" s="10">
        <f t="shared" si="193"/>
        <v>41639.976388888892</v>
      </c>
      <c r="T1379" s="10">
        <f t="shared" si="194"/>
        <v>41607.58085648148</v>
      </c>
      <c r="U1379">
        <f t="shared" si="195"/>
        <v>2013</v>
      </c>
      <c r="V1379" s="11">
        <f t="shared" si="196"/>
        <v>41639.976388888892</v>
      </c>
      <c r="W1379" s="15">
        <f t="shared" si="197"/>
        <v>32.395532407412247</v>
      </c>
    </row>
    <row r="1380" spans="1:23" ht="43.2" x14ac:dyDescent="0.3">
      <c r="A1380">
        <v>1609</v>
      </c>
      <c r="B1380" s="3" t="s">
        <v>1610</v>
      </c>
      <c r="C1380" s="3" t="s">
        <v>5719</v>
      </c>
      <c r="D1380">
        <v>1500</v>
      </c>
      <c r="E1380">
        <v>1775</v>
      </c>
      <c r="F1380" t="s">
        <v>8219</v>
      </c>
      <c r="G1380" t="s">
        <v>8224</v>
      </c>
      <c r="H1380" t="s">
        <v>8246</v>
      </c>
      <c r="I1380">
        <v>1320220800</v>
      </c>
      <c r="J1380">
        <v>1315612909</v>
      </c>
      <c r="K1380" t="b">
        <v>0</v>
      </c>
      <c r="L1380">
        <v>4</v>
      </c>
      <c r="M1380" t="b">
        <v>1</v>
      </c>
      <c r="N1380" t="s">
        <v>8276</v>
      </c>
      <c r="O1380" s="5">
        <f t="shared" si="189"/>
        <v>0.84507042253521125</v>
      </c>
      <c r="P1380" s="7">
        <f t="shared" si="190"/>
        <v>443.75</v>
      </c>
      <c r="Q1380" t="str">
        <f t="shared" si="191"/>
        <v>music</v>
      </c>
      <c r="R1380" t="str">
        <f t="shared" si="192"/>
        <v>rock</v>
      </c>
      <c r="S1380" s="10">
        <f t="shared" si="193"/>
        <v>40849.083333333336</v>
      </c>
      <c r="T1380" s="10">
        <f t="shared" si="194"/>
        <v>40795.751261574071</v>
      </c>
      <c r="U1380">
        <f t="shared" si="195"/>
        <v>2011</v>
      </c>
      <c r="V1380" s="11">
        <f t="shared" si="196"/>
        <v>40849.083333333336</v>
      </c>
      <c r="W1380" s="15">
        <f t="shared" si="197"/>
        <v>53.332071759265091</v>
      </c>
    </row>
    <row r="1381" spans="1:23" ht="28.8" x14ac:dyDescent="0.3">
      <c r="A1381">
        <v>1610</v>
      </c>
      <c r="B1381" s="3" t="s">
        <v>1611</v>
      </c>
      <c r="C1381" s="3" t="s">
        <v>5720</v>
      </c>
      <c r="D1381">
        <v>2000</v>
      </c>
      <c r="E1381">
        <v>5437</v>
      </c>
      <c r="F1381" t="s">
        <v>8219</v>
      </c>
      <c r="G1381" t="s">
        <v>8224</v>
      </c>
      <c r="H1381" t="s">
        <v>8246</v>
      </c>
      <c r="I1381">
        <v>1355609510</v>
      </c>
      <c r="J1381">
        <v>1353017510</v>
      </c>
      <c r="K1381" t="b">
        <v>0</v>
      </c>
      <c r="L1381">
        <v>112</v>
      </c>
      <c r="M1381" t="b">
        <v>1</v>
      </c>
      <c r="N1381" t="s">
        <v>8276</v>
      </c>
      <c r="O1381" s="5">
        <f t="shared" si="189"/>
        <v>0.36784991723376864</v>
      </c>
      <c r="P1381" s="7">
        <f t="shared" si="190"/>
        <v>48.544642857142854</v>
      </c>
      <c r="Q1381" t="str">
        <f t="shared" si="191"/>
        <v>music</v>
      </c>
      <c r="R1381" t="str">
        <f t="shared" si="192"/>
        <v>rock</v>
      </c>
      <c r="S1381" s="10">
        <f t="shared" si="193"/>
        <v>41258.674884259257</v>
      </c>
      <c r="T1381" s="10">
        <f t="shared" si="194"/>
        <v>41228.674884259257</v>
      </c>
      <c r="U1381">
        <f t="shared" si="195"/>
        <v>2012</v>
      </c>
      <c r="V1381" s="11">
        <f t="shared" si="196"/>
        <v>41258.674884259257</v>
      </c>
      <c r="W1381" s="15">
        <f t="shared" si="197"/>
        <v>30</v>
      </c>
    </row>
    <row r="1382" spans="1:23" x14ac:dyDescent="0.3">
      <c r="A1382">
        <v>1611</v>
      </c>
      <c r="B1382" s="3" t="s">
        <v>1612</v>
      </c>
      <c r="C1382" s="3" t="s">
        <v>5721</v>
      </c>
      <c r="D1382">
        <v>800</v>
      </c>
      <c r="E1382">
        <v>1001</v>
      </c>
      <c r="F1382" t="s">
        <v>8219</v>
      </c>
      <c r="G1382" t="s">
        <v>8224</v>
      </c>
      <c r="H1382" t="s">
        <v>8246</v>
      </c>
      <c r="I1382">
        <v>1370390432</v>
      </c>
      <c r="J1382">
        <v>1368576032</v>
      </c>
      <c r="K1382" t="b">
        <v>0</v>
      </c>
      <c r="L1382">
        <v>27</v>
      </c>
      <c r="M1382" t="b">
        <v>1</v>
      </c>
      <c r="N1382" t="s">
        <v>8276</v>
      </c>
      <c r="O1382" s="5">
        <f t="shared" si="189"/>
        <v>0.79920079920079923</v>
      </c>
      <c r="P1382" s="7">
        <f t="shared" si="190"/>
        <v>37.074074074074076</v>
      </c>
      <c r="Q1382" t="str">
        <f t="shared" si="191"/>
        <v>music</v>
      </c>
      <c r="R1382" t="str">
        <f t="shared" si="192"/>
        <v>rock</v>
      </c>
      <c r="S1382" s="10">
        <f t="shared" si="193"/>
        <v>41429.75037037037</v>
      </c>
      <c r="T1382" s="10">
        <f t="shared" si="194"/>
        <v>41408.75037037037</v>
      </c>
      <c r="U1382">
        <f t="shared" si="195"/>
        <v>2013</v>
      </c>
      <c r="V1382" s="11">
        <f t="shared" si="196"/>
        <v>41429.75037037037</v>
      </c>
      <c r="W1382" s="15">
        <f t="shared" si="197"/>
        <v>21</v>
      </c>
    </row>
    <row r="1383" spans="1:23" ht="43.2" x14ac:dyDescent="0.3">
      <c r="A1383">
        <v>1612</v>
      </c>
      <c r="B1383" s="3" t="s">
        <v>1613</v>
      </c>
      <c r="C1383" s="3" t="s">
        <v>5722</v>
      </c>
      <c r="D1383">
        <v>500</v>
      </c>
      <c r="E1383">
        <v>550</v>
      </c>
      <c r="F1383" t="s">
        <v>8219</v>
      </c>
      <c r="G1383" t="s">
        <v>8224</v>
      </c>
      <c r="H1383" t="s">
        <v>8246</v>
      </c>
      <c r="I1383">
        <v>1357160384</v>
      </c>
      <c r="J1383">
        <v>1354568384</v>
      </c>
      <c r="K1383" t="b">
        <v>0</v>
      </c>
      <c r="L1383">
        <v>11</v>
      </c>
      <c r="M1383" t="b">
        <v>1</v>
      </c>
      <c r="N1383" t="s">
        <v>8276</v>
      </c>
      <c r="O1383" s="5">
        <f t="shared" si="189"/>
        <v>0.90909090909090906</v>
      </c>
      <c r="P1383" s="7">
        <f t="shared" si="190"/>
        <v>50</v>
      </c>
      <c r="Q1383" t="str">
        <f t="shared" si="191"/>
        <v>music</v>
      </c>
      <c r="R1383" t="str">
        <f t="shared" si="192"/>
        <v>rock</v>
      </c>
      <c r="S1383" s="10">
        <f t="shared" si="193"/>
        <v>41276.624814814815</v>
      </c>
      <c r="T1383" s="10">
        <f t="shared" si="194"/>
        <v>41246.624814814815</v>
      </c>
      <c r="U1383">
        <f t="shared" si="195"/>
        <v>2013</v>
      </c>
      <c r="V1383" s="11">
        <f t="shared" si="196"/>
        <v>41276.624814814815</v>
      </c>
      <c r="W1383" s="15">
        <f t="shared" si="197"/>
        <v>30</v>
      </c>
    </row>
    <row r="1384" spans="1:23" ht="43.2" x14ac:dyDescent="0.3">
      <c r="A1384">
        <v>1613</v>
      </c>
      <c r="B1384" s="3" t="s">
        <v>1614</v>
      </c>
      <c r="C1384" s="3" t="s">
        <v>5723</v>
      </c>
      <c r="D1384">
        <v>1000</v>
      </c>
      <c r="E1384">
        <v>1015</v>
      </c>
      <c r="F1384" t="s">
        <v>8219</v>
      </c>
      <c r="G1384" t="s">
        <v>8224</v>
      </c>
      <c r="H1384" t="s">
        <v>8246</v>
      </c>
      <c r="I1384">
        <v>1342921202</v>
      </c>
      <c r="J1384">
        <v>1340329202</v>
      </c>
      <c r="K1384" t="b">
        <v>0</v>
      </c>
      <c r="L1384">
        <v>26</v>
      </c>
      <c r="M1384" t="b">
        <v>1</v>
      </c>
      <c r="N1384" t="s">
        <v>8276</v>
      </c>
      <c r="O1384" s="5">
        <f t="shared" si="189"/>
        <v>0.98522167487684731</v>
      </c>
      <c r="P1384" s="7">
        <f t="shared" si="190"/>
        <v>39.03846153846154</v>
      </c>
      <c r="Q1384" t="str">
        <f t="shared" si="191"/>
        <v>music</v>
      </c>
      <c r="R1384" t="str">
        <f t="shared" si="192"/>
        <v>rock</v>
      </c>
      <c r="S1384" s="10">
        <f t="shared" si="193"/>
        <v>41111.819467592592</v>
      </c>
      <c r="T1384" s="10">
        <f t="shared" si="194"/>
        <v>41081.819467592592</v>
      </c>
      <c r="U1384">
        <f t="shared" si="195"/>
        <v>2012</v>
      </c>
      <c r="V1384" s="11">
        <f t="shared" si="196"/>
        <v>41111.819467592592</v>
      </c>
      <c r="W1384" s="15">
        <f t="shared" si="197"/>
        <v>30</v>
      </c>
    </row>
    <row r="1385" spans="1:23" ht="43.2" x14ac:dyDescent="0.3">
      <c r="A1385">
        <v>1614</v>
      </c>
      <c r="B1385" s="3" t="s">
        <v>1615</v>
      </c>
      <c r="C1385" s="3" t="s">
        <v>5724</v>
      </c>
      <c r="D1385">
        <v>5000</v>
      </c>
      <c r="E1385">
        <v>5135</v>
      </c>
      <c r="F1385" t="s">
        <v>8219</v>
      </c>
      <c r="G1385" t="s">
        <v>8224</v>
      </c>
      <c r="H1385" t="s">
        <v>8246</v>
      </c>
      <c r="I1385">
        <v>1407085200</v>
      </c>
      <c r="J1385">
        <v>1401924769</v>
      </c>
      <c r="K1385" t="b">
        <v>0</v>
      </c>
      <c r="L1385">
        <v>77</v>
      </c>
      <c r="M1385" t="b">
        <v>1</v>
      </c>
      <c r="N1385" t="s">
        <v>8276</v>
      </c>
      <c r="O1385" s="5">
        <f t="shared" si="189"/>
        <v>0.97370983446932813</v>
      </c>
      <c r="P1385" s="7">
        <f t="shared" si="190"/>
        <v>66.688311688311686</v>
      </c>
      <c r="Q1385" t="str">
        <f t="shared" si="191"/>
        <v>music</v>
      </c>
      <c r="R1385" t="str">
        <f t="shared" si="192"/>
        <v>rock</v>
      </c>
      <c r="S1385" s="10">
        <f t="shared" si="193"/>
        <v>41854.458333333336</v>
      </c>
      <c r="T1385" s="10">
        <f t="shared" si="194"/>
        <v>41794.731122685182</v>
      </c>
      <c r="U1385">
        <f t="shared" si="195"/>
        <v>2014</v>
      </c>
      <c r="V1385" s="11">
        <f t="shared" si="196"/>
        <v>41854.458333333336</v>
      </c>
      <c r="W1385" s="15">
        <f t="shared" si="197"/>
        <v>59.727210648154141</v>
      </c>
    </row>
    <row r="1386" spans="1:23" ht="43.2" x14ac:dyDescent="0.3">
      <c r="A1386">
        <v>1615</v>
      </c>
      <c r="B1386" s="3" t="s">
        <v>1616</v>
      </c>
      <c r="C1386" s="3" t="s">
        <v>5725</v>
      </c>
      <c r="D1386">
        <v>8000</v>
      </c>
      <c r="E1386">
        <v>9130</v>
      </c>
      <c r="F1386" t="s">
        <v>8219</v>
      </c>
      <c r="G1386" t="s">
        <v>8224</v>
      </c>
      <c r="H1386" t="s">
        <v>8246</v>
      </c>
      <c r="I1386">
        <v>1323742396</v>
      </c>
      <c r="J1386">
        <v>1319850796</v>
      </c>
      <c r="K1386" t="b">
        <v>0</v>
      </c>
      <c r="L1386">
        <v>136</v>
      </c>
      <c r="M1386" t="b">
        <v>1</v>
      </c>
      <c r="N1386" t="s">
        <v>8276</v>
      </c>
      <c r="O1386" s="5">
        <f t="shared" si="189"/>
        <v>0.87623220153340631</v>
      </c>
      <c r="P1386" s="7">
        <f t="shared" si="190"/>
        <v>67.132352941176464</v>
      </c>
      <c r="Q1386" t="str">
        <f t="shared" si="191"/>
        <v>music</v>
      </c>
      <c r="R1386" t="str">
        <f t="shared" si="192"/>
        <v>rock</v>
      </c>
      <c r="S1386" s="10">
        <f t="shared" si="193"/>
        <v>40889.842546296299</v>
      </c>
      <c r="T1386" s="10">
        <f t="shared" si="194"/>
        <v>40844.800879629627</v>
      </c>
      <c r="U1386">
        <f t="shared" si="195"/>
        <v>2011</v>
      </c>
      <c r="V1386" s="11">
        <f t="shared" si="196"/>
        <v>40889.842546296299</v>
      </c>
      <c r="W1386" s="15">
        <f t="shared" si="197"/>
        <v>45.041666666671517</v>
      </c>
    </row>
    <row r="1387" spans="1:23" ht="43.2" x14ac:dyDescent="0.3">
      <c r="A1387">
        <v>1616</v>
      </c>
      <c r="B1387" s="3" t="s">
        <v>1617</v>
      </c>
      <c r="C1387" s="3" t="s">
        <v>5726</v>
      </c>
      <c r="D1387">
        <v>10000</v>
      </c>
      <c r="E1387">
        <v>10420</v>
      </c>
      <c r="F1387" t="s">
        <v>8219</v>
      </c>
      <c r="G1387" t="s">
        <v>8224</v>
      </c>
      <c r="H1387" t="s">
        <v>8246</v>
      </c>
      <c r="I1387">
        <v>1353621600</v>
      </c>
      <c r="J1387">
        <v>1350061821</v>
      </c>
      <c r="K1387" t="b">
        <v>0</v>
      </c>
      <c r="L1387">
        <v>157</v>
      </c>
      <c r="M1387" t="b">
        <v>1</v>
      </c>
      <c r="N1387" t="s">
        <v>8276</v>
      </c>
      <c r="O1387" s="5">
        <f t="shared" si="189"/>
        <v>0.95969289827255277</v>
      </c>
      <c r="P1387" s="7">
        <f t="shared" si="190"/>
        <v>66.369426751592357</v>
      </c>
      <c r="Q1387" t="str">
        <f t="shared" si="191"/>
        <v>music</v>
      </c>
      <c r="R1387" t="str">
        <f t="shared" si="192"/>
        <v>rock</v>
      </c>
      <c r="S1387" s="10">
        <f t="shared" si="193"/>
        <v>41235.666666666664</v>
      </c>
      <c r="T1387" s="10">
        <f t="shared" si="194"/>
        <v>41194.465520833335</v>
      </c>
      <c r="U1387">
        <f t="shared" si="195"/>
        <v>2012</v>
      </c>
      <c r="V1387" s="11">
        <f t="shared" si="196"/>
        <v>41235.666666666664</v>
      </c>
      <c r="W1387" s="15">
        <f t="shared" si="197"/>
        <v>41.201145833329065</v>
      </c>
    </row>
    <row r="1388" spans="1:23" ht="28.8" x14ac:dyDescent="0.3">
      <c r="A1388">
        <v>1617</v>
      </c>
      <c r="B1388" s="3" t="s">
        <v>1618</v>
      </c>
      <c r="C1388" s="3" t="s">
        <v>5727</v>
      </c>
      <c r="D1388">
        <v>7000</v>
      </c>
      <c r="E1388">
        <v>10210</v>
      </c>
      <c r="F1388" t="s">
        <v>8219</v>
      </c>
      <c r="G1388" t="s">
        <v>8224</v>
      </c>
      <c r="H1388" t="s">
        <v>8246</v>
      </c>
      <c r="I1388">
        <v>1383332400</v>
      </c>
      <c r="J1388">
        <v>1380470188</v>
      </c>
      <c r="K1388" t="b">
        <v>0</v>
      </c>
      <c r="L1388">
        <v>158</v>
      </c>
      <c r="M1388" t="b">
        <v>1</v>
      </c>
      <c r="N1388" t="s">
        <v>8276</v>
      </c>
      <c r="O1388" s="5">
        <f t="shared" si="189"/>
        <v>0.68560235063663078</v>
      </c>
      <c r="P1388" s="7">
        <f t="shared" si="190"/>
        <v>64.620253164556956</v>
      </c>
      <c r="Q1388" t="str">
        <f t="shared" si="191"/>
        <v>music</v>
      </c>
      <c r="R1388" t="str">
        <f t="shared" si="192"/>
        <v>rock</v>
      </c>
      <c r="S1388" s="10">
        <f t="shared" si="193"/>
        <v>41579.541666666664</v>
      </c>
      <c r="T1388" s="10">
        <f t="shared" si="194"/>
        <v>41546.414212962962</v>
      </c>
      <c r="U1388">
        <f t="shared" si="195"/>
        <v>2013</v>
      </c>
      <c r="V1388" s="11">
        <f t="shared" si="196"/>
        <v>41579.541666666664</v>
      </c>
      <c r="W1388" s="15">
        <f t="shared" si="197"/>
        <v>33.127453703702486</v>
      </c>
    </row>
    <row r="1389" spans="1:23" ht="43.2" x14ac:dyDescent="0.3">
      <c r="A1389">
        <v>1618</v>
      </c>
      <c r="B1389" s="3" t="s">
        <v>1619</v>
      </c>
      <c r="C1389" s="3" t="s">
        <v>5728</v>
      </c>
      <c r="D1389">
        <v>1500</v>
      </c>
      <c r="E1389">
        <v>1576</v>
      </c>
      <c r="F1389" t="s">
        <v>8219</v>
      </c>
      <c r="G1389" t="s">
        <v>8224</v>
      </c>
      <c r="H1389" t="s">
        <v>8246</v>
      </c>
      <c r="I1389">
        <v>1362757335</v>
      </c>
      <c r="J1389">
        <v>1359301335</v>
      </c>
      <c r="K1389" t="b">
        <v>0</v>
      </c>
      <c r="L1389">
        <v>27</v>
      </c>
      <c r="M1389" t="b">
        <v>1</v>
      </c>
      <c r="N1389" t="s">
        <v>8276</v>
      </c>
      <c r="O1389" s="5">
        <f t="shared" si="189"/>
        <v>0.95177664974619292</v>
      </c>
      <c r="P1389" s="7">
        <f t="shared" si="190"/>
        <v>58.370370370370374</v>
      </c>
      <c r="Q1389" t="str">
        <f t="shared" si="191"/>
        <v>music</v>
      </c>
      <c r="R1389" t="str">
        <f t="shared" si="192"/>
        <v>rock</v>
      </c>
      <c r="S1389" s="10">
        <f t="shared" si="193"/>
        <v>41341.404340277775</v>
      </c>
      <c r="T1389" s="10">
        <f t="shared" si="194"/>
        <v>41301.404340277775</v>
      </c>
      <c r="U1389">
        <f t="shared" si="195"/>
        <v>2013</v>
      </c>
      <c r="V1389" s="11">
        <f t="shared" si="196"/>
        <v>41341.404340277775</v>
      </c>
      <c r="W1389" s="15">
        <f t="shared" si="197"/>
        <v>40</v>
      </c>
    </row>
    <row r="1390" spans="1:23" ht="43.2" x14ac:dyDescent="0.3">
      <c r="A1390">
        <v>1619</v>
      </c>
      <c r="B1390" s="3" t="s">
        <v>1620</v>
      </c>
      <c r="C1390" s="3" t="s">
        <v>5729</v>
      </c>
      <c r="D1390">
        <v>1500</v>
      </c>
      <c r="E1390">
        <v>2000</v>
      </c>
      <c r="F1390" t="s">
        <v>8219</v>
      </c>
      <c r="G1390" t="s">
        <v>8224</v>
      </c>
      <c r="H1390" t="s">
        <v>8246</v>
      </c>
      <c r="I1390">
        <v>1410755286</v>
      </c>
      <c r="J1390">
        <v>1408940886</v>
      </c>
      <c r="K1390" t="b">
        <v>0</v>
      </c>
      <c r="L1390">
        <v>23</v>
      </c>
      <c r="M1390" t="b">
        <v>1</v>
      </c>
      <c r="N1390" t="s">
        <v>8276</v>
      </c>
      <c r="O1390" s="5">
        <f t="shared" si="189"/>
        <v>0.75</v>
      </c>
      <c r="P1390" s="7">
        <f t="shared" si="190"/>
        <v>86.956521739130437</v>
      </c>
      <c r="Q1390" t="str">
        <f t="shared" si="191"/>
        <v>music</v>
      </c>
      <c r="R1390" t="str">
        <f t="shared" si="192"/>
        <v>rock</v>
      </c>
      <c r="S1390" s="10">
        <f t="shared" si="193"/>
        <v>41896.93618055556</v>
      </c>
      <c r="T1390" s="10">
        <f t="shared" si="194"/>
        <v>41875.93618055556</v>
      </c>
      <c r="U1390">
        <f t="shared" si="195"/>
        <v>2014</v>
      </c>
      <c r="V1390" s="11">
        <f t="shared" si="196"/>
        <v>41896.93618055556</v>
      </c>
      <c r="W1390" s="15">
        <f t="shared" si="197"/>
        <v>21</v>
      </c>
    </row>
    <row r="1391" spans="1:23" ht="28.8" x14ac:dyDescent="0.3">
      <c r="A1391">
        <v>1620</v>
      </c>
      <c r="B1391" s="3" t="s">
        <v>1621</v>
      </c>
      <c r="C1391" s="3" t="s">
        <v>5730</v>
      </c>
      <c r="D1391">
        <v>1000</v>
      </c>
      <c r="E1391">
        <v>1130</v>
      </c>
      <c r="F1391" t="s">
        <v>8219</v>
      </c>
      <c r="G1391" t="s">
        <v>8224</v>
      </c>
      <c r="H1391" t="s">
        <v>8246</v>
      </c>
      <c r="I1391">
        <v>1361606940</v>
      </c>
      <c r="J1391">
        <v>1361002140</v>
      </c>
      <c r="K1391" t="b">
        <v>0</v>
      </c>
      <c r="L1391">
        <v>17</v>
      </c>
      <c r="M1391" t="b">
        <v>1</v>
      </c>
      <c r="N1391" t="s">
        <v>8276</v>
      </c>
      <c r="O1391" s="5">
        <f t="shared" si="189"/>
        <v>0.88495575221238942</v>
      </c>
      <c r="P1391" s="7">
        <f t="shared" si="190"/>
        <v>66.470588235294116</v>
      </c>
      <c r="Q1391" t="str">
        <f t="shared" si="191"/>
        <v>music</v>
      </c>
      <c r="R1391" t="str">
        <f t="shared" si="192"/>
        <v>rock</v>
      </c>
      <c r="S1391" s="10">
        <f t="shared" si="193"/>
        <v>41328.089583333334</v>
      </c>
      <c r="T1391" s="10">
        <f t="shared" si="194"/>
        <v>41321.089583333334</v>
      </c>
      <c r="U1391">
        <f t="shared" si="195"/>
        <v>2013</v>
      </c>
      <c r="V1391" s="11">
        <f t="shared" si="196"/>
        <v>41328.089583333334</v>
      </c>
      <c r="W1391" s="15">
        <f t="shared" si="197"/>
        <v>7</v>
      </c>
    </row>
    <row r="1392" spans="1:23" ht="43.2" x14ac:dyDescent="0.3">
      <c r="A1392">
        <v>1621</v>
      </c>
      <c r="B1392" s="3" t="s">
        <v>1622</v>
      </c>
      <c r="C1392" s="3" t="s">
        <v>5731</v>
      </c>
      <c r="D1392">
        <v>5000</v>
      </c>
      <c r="E1392">
        <v>6060</v>
      </c>
      <c r="F1392" t="s">
        <v>8219</v>
      </c>
      <c r="G1392" t="s">
        <v>8224</v>
      </c>
      <c r="H1392" t="s">
        <v>8246</v>
      </c>
      <c r="I1392">
        <v>1338177540</v>
      </c>
      <c r="J1392">
        <v>1333550015</v>
      </c>
      <c r="K1392" t="b">
        <v>0</v>
      </c>
      <c r="L1392">
        <v>37</v>
      </c>
      <c r="M1392" t="b">
        <v>1</v>
      </c>
      <c r="N1392" t="s">
        <v>8276</v>
      </c>
      <c r="O1392" s="5">
        <f t="shared" si="189"/>
        <v>0.82508250825082508</v>
      </c>
      <c r="P1392" s="7">
        <f t="shared" si="190"/>
        <v>163.78378378378378</v>
      </c>
      <c r="Q1392" t="str">
        <f t="shared" si="191"/>
        <v>music</v>
      </c>
      <c r="R1392" t="str">
        <f t="shared" si="192"/>
        <v>rock</v>
      </c>
      <c r="S1392" s="10">
        <f t="shared" si="193"/>
        <v>41056.915972222225</v>
      </c>
      <c r="T1392" s="10">
        <f t="shared" si="194"/>
        <v>41003.35665509259</v>
      </c>
      <c r="U1392">
        <f t="shared" si="195"/>
        <v>2012</v>
      </c>
      <c r="V1392" s="11">
        <f t="shared" si="196"/>
        <v>41056.915972222225</v>
      </c>
      <c r="W1392" s="15">
        <f t="shared" si="197"/>
        <v>53.559317129635019</v>
      </c>
    </row>
    <row r="1393" spans="1:23" ht="43.2" x14ac:dyDescent="0.3">
      <c r="A1393">
        <v>1622</v>
      </c>
      <c r="B1393" s="3" t="s">
        <v>1623</v>
      </c>
      <c r="C1393" s="3" t="s">
        <v>5732</v>
      </c>
      <c r="D1393">
        <v>6900</v>
      </c>
      <c r="E1393">
        <v>7019</v>
      </c>
      <c r="F1393" t="s">
        <v>8219</v>
      </c>
      <c r="G1393" t="s">
        <v>8224</v>
      </c>
      <c r="H1393" t="s">
        <v>8246</v>
      </c>
      <c r="I1393">
        <v>1418803140</v>
      </c>
      <c r="J1393">
        <v>1415343874</v>
      </c>
      <c r="K1393" t="b">
        <v>0</v>
      </c>
      <c r="L1393">
        <v>65</v>
      </c>
      <c r="M1393" t="b">
        <v>1</v>
      </c>
      <c r="N1393" t="s">
        <v>8276</v>
      </c>
      <c r="O1393" s="5">
        <f t="shared" si="189"/>
        <v>0.98304601795127511</v>
      </c>
      <c r="P1393" s="7">
        <f t="shared" si="190"/>
        <v>107.98461538461538</v>
      </c>
      <c r="Q1393" t="str">
        <f t="shared" si="191"/>
        <v>music</v>
      </c>
      <c r="R1393" t="str">
        <f t="shared" si="192"/>
        <v>rock</v>
      </c>
      <c r="S1393" s="10">
        <f t="shared" si="193"/>
        <v>41990.082638888889</v>
      </c>
      <c r="T1393" s="10">
        <f t="shared" si="194"/>
        <v>41950.04483796296</v>
      </c>
      <c r="U1393">
        <f t="shared" si="195"/>
        <v>2014</v>
      </c>
      <c r="V1393" s="11">
        <f t="shared" si="196"/>
        <v>41990.082638888889</v>
      </c>
      <c r="W1393" s="15">
        <f t="shared" si="197"/>
        <v>40.037800925929332</v>
      </c>
    </row>
    <row r="1394" spans="1:23" ht="43.2" x14ac:dyDescent="0.3">
      <c r="A1394">
        <v>1623</v>
      </c>
      <c r="B1394" s="3" t="s">
        <v>1624</v>
      </c>
      <c r="C1394" s="3" t="s">
        <v>5733</v>
      </c>
      <c r="D1394">
        <v>750</v>
      </c>
      <c r="E1394">
        <v>758</v>
      </c>
      <c r="F1394" t="s">
        <v>8219</v>
      </c>
      <c r="G1394" t="s">
        <v>8225</v>
      </c>
      <c r="H1394" t="s">
        <v>8247</v>
      </c>
      <c r="I1394">
        <v>1377621089</v>
      </c>
      <c r="J1394">
        <v>1372437089</v>
      </c>
      <c r="K1394" t="b">
        <v>0</v>
      </c>
      <c r="L1394">
        <v>18</v>
      </c>
      <c r="M1394" t="b">
        <v>1</v>
      </c>
      <c r="N1394" t="s">
        <v>8276</v>
      </c>
      <c r="O1394" s="5">
        <f t="shared" si="189"/>
        <v>0.98944591029023743</v>
      </c>
      <c r="P1394" s="7">
        <f t="shared" si="190"/>
        <v>42.111111111111114</v>
      </c>
      <c r="Q1394" t="str">
        <f t="shared" si="191"/>
        <v>music</v>
      </c>
      <c r="R1394" t="str">
        <f t="shared" si="192"/>
        <v>rock</v>
      </c>
      <c r="S1394" s="10">
        <f t="shared" si="193"/>
        <v>41513.438530092593</v>
      </c>
      <c r="T1394" s="10">
        <f t="shared" si="194"/>
        <v>41453.438530092593</v>
      </c>
      <c r="U1394">
        <f t="shared" si="195"/>
        <v>2013</v>
      </c>
      <c r="V1394" s="11">
        <f t="shared" si="196"/>
        <v>41513.438530092593</v>
      </c>
      <c r="W1394" s="15">
        <f t="shared" si="197"/>
        <v>60</v>
      </c>
    </row>
    <row r="1395" spans="1:23" ht="43.2" x14ac:dyDescent="0.3">
      <c r="A1395">
        <v>1624</v>
      </c>
      <c r="B1395" s="3" t="s">
        <v>1625</v>
      </c>
      <c r="C1395" s="3" t="s">
        <v>5734</v>
      </c>
      <c r="D1395">
        <v>1000</v>
      </c>
      <c r="E1395">
        <v>1180</v>
      </c>
      <c r="F1395" t="s">
        <v>8219</v>
      </c>
      <c r="G1395" t="s">
        <v>8224</v>
      </c>
      <c r="H1395" t="s">
        <v>8246</v>
      </c>
      <c r="I1395">
        <v>1357721335</v>
      </c>
      <c r="J1395">
        <v>1354265335</v>
      </c>
      <c r="K1395" t="b">
        <v>0</v>
      </c>
      <c r="L1395">
        <v>25</v>
      </c>
      <c r="M1395" t="b">
        <v>1</v>
      </c>
      <c r="N1395" t="s">
        <v>8276</v>
      </c>
      <c r="O1395" s="5">
        <f t="shared" si="189"/>
        <v>0.84745762711864403</v>
      </c>
      <c r="P1395" s="7">
        <f t="shared" si="190"/>
        <v>47.2</v>
      </c>
      <c r="Q1395" t="str">
        <f t="shared" si="191"/>
        <v>music</v>
      </c>
      <c r="R1395" t="str">
        <f t="shared" si="192"/>
        <v>rock</v>
      </c>
      <c r="S1395" s="10">
        <f t="shared" si="193"/>
        <v>41283.117303240739</v>
      </c>
      <c r="T1395" s="10">
        <f t="shared" si="194"/>
        <v>41243.117303240739</v>
      </c>
      <c r="U1395">
        <f t="shared" si="195"/>
        <v>2013</v>
      </c>
      <c r="V1395" s="11">
        <f t="shared" si="196"/>
        <v>41283.117303240739</v>
      </c>
      <c r="W1395" s="15">
        <f t="shared" si="197"/>
        <v>40</v>
      </c>
    </row>
    <row r="1396" spans="1:23" ht="57.6" x14ac:dyDescent="0.3">
      <c r="A1396">
        <v>1625</v>
      </c>
      <c r="B1396" s="3" t="s">
        <v>1626</v>
      </c>
      <c r="C1396" s="3" t="s">
        <v>5735</v>
      </c>
      <c r="D1396">
        <v>7500</v>
      </c>
      <c r="E1396">
        <v>11650</v>
      </c>
      <c r="F1396" t="s">
        <v>8219</v>
      </c>
      <c r="G1396" t="s">
        <v>8224</v>
      </c>
      <c r="H1396" t="s">
        <v>8246</v>
      </c>
      <c r="I1396">
        <v>1347382053</v>
      </c>
      <c r="J1396">
        <v>1344962853</v>
      </c>
      <c r="K1396" t="b">
        <v>0</v>
      </c>
      <c r="L1396">
        <v>104</v>
      </c>
      <c r="M1396" t="b">
        <v>1</v>
      </c>
      <c r="N1396" t="s">
        <v>8276</v>
      </c>
      <c r="O1396" s="5">
        <f t="shared" si="189"/>
        <v>0.64377682403433478</v>
      </c>
      <c r="P1396" s="7">
        <f t="shared" si="190"/>
        <v>112.01923076923077</v>
      </c>
      <c r="Q1396" t="str">
        <f t="shared" si="191"/>
        <v>music</v>
      </c>
      <c r="R1396" t="str">
        <f t="shared" si="192"/>
        <v>rock</v>
      </c>
      <c r="S1396" s="10">
        <f t="shared" si="193"/>
        <v>41163.449687500004</v>
      </c>
      <c r="T1396" s="10">
        <f t="shared" si="194"/>
        <v>41135.449687500004</v>
      </c>
      <c r="U1396">
        <f t="shared" si="195"/>
        <v>2012</v>
      </c>
      <c r="V1396" s="11">
        <f t="shared" si="196"/>
        <v>41163.449687500004</v>
      </c>
      <c r="W1396" s="15">
        <f t="shared" si="197"/>
        <v>28</v>
      </c>
    </row>
    <row r="1397" spans="1:23" ht="43.2" x14ac:dyDescent="0.3">
      <c r="A1397">
        <v>1626</v>
      </c>
      <c r="B1397" s="3" t="s">
        <v>1627</v>
      </c>
      <c r="C1397" s="3" t="s">
        <v>5736</v>
      </c>
      <c r="D1397">
        <v>8000</v>
      </c>
      <c r="E1397">
        <v>8095</v>
      </c>
      <c r="F1397" t="s">
        <v>8219</v>
      </c>
      <c r="G1397" t="s">
        <v>8224</v>
      </c>
      <c r="H1397" t="s">
        <v>8246</v>
      </c>
      <c r="I1397">
        <v>1385932867</v>
      </c>
      <c r="J1397">
        <v>1383337267</v>
      </c>
      <c r="K1397" t="b">
        <v>0</v>
      </c>
      <c r="L1397">
        <v>108</v>
      </c>
      <c r="M1397" t="b">
        <v>1</v>
      </c>
      <c r="N1397" t="s">
        <v>8276</v>
      </c>
      <c r="O1397" s="5">
        <f t="shared" si="189"/>
        <v>0.98826436071649171</v>
      </c>
      <c r="P1397" s="7">
        <f t="shared" si="190"/>
        <v>74.953703703703709</v>
      </c>
      <c r="Q1397" t="str">
        <f t="shared" si="191"/>
        <v>music</v>
      </c>
      <c r="R1397" t="str">
        <f t="shared" si="192"/>
        <v>rock</v>
      </c>
      <c r="S1397" s="10">
        <f t="shared" si="193"/>
        <v>41609.639664351853</v>
      </c>
      <c r="T1397" s="10">
        <f t="shared" si="194"/>
        <v>41579.597997685189</v>
      </c>
      <c r="U1397">
        <f t="shared" si="195"/>
        <v>2013</v>
      </c>
      <c r="V1397" s="11">
        <f t="shared" si="196"/>
        <v>41609.639664351853</v>
      </c>
      <c r="W1397" s="15">
        <f t="shared" si="197"/>
        <v>30.041666666664241</v>
      </c>
    </row>
    <row r="1398" spans="1:23" ht="43.2" x14ac:dyDescent="0.3">
      <c r="A1398">
        <v>1627</v>
      </c>
      <c r="B1398" s="3" t="s">
        <v>1628</v>
      </c>
      <c r="C1398" s="3" t="s">
        <v>5737</v>
      </c>
      <c r="D1398">
        <v>2000</v>
      </c>
      <c r="E1398">
        <v>2340</v>
      </c>
      <c r="F1398" t="s">
        <v>8219</v>
      </c>
      <c r="G1398" t="s">
        <v>8224</v>
      </c>
      <c r="H1398" t="s">
        <v>8246</v>
      </c>
      <c r="I1398">
        <v>1353905940</v>
      </c>
      <c r="J1398">
        <v>1351011489</v>
      </c>
      <c r="K1398" t="b">
        <v>0</v>
      </c>
      <c r="L1398">
        <v>38</v>
      </c>
      <c r="M1398" t="b">
        <v>1</v>
      </c>
      <c r="N1398" t="s">
        <v>8276</v>
      </c>
      <c r="O1398" s="5">
        <f t="shared" si="189"/>
        <v>0.85470085470085466</v>
      </c>
      <c r="P1398" s="7">
        <f t="shared" si="190"/>
        <v>61.578947368421055</v>
      </c>
      <c r="Q1398" t="str">
        <f t="shared" si="191"/>
        <v>music</v>
      </c>
      <c r="R1398" t="str">
        <f t="shared" si="192"/>
        <v>rock</v>
      </c>
      <c r="S1398" s="10">
        <f t="shared" si="193"/>
        <v>41238.957638888889</v>
      </c>
      <c r="T1398" s="10">
        <f t="shared" si="194"/>
        <v>41205.457048611112</v>
      </c>
      <c r="U1398">
        <f t="shared" si="195"/>
        <v>2012</v>
      </c>
      <c r="V1398" s="11">
        <f t="shared" si="196"/>
        <v>41238.957638888889</v>
      </c>
      <c r="W1398" s="15">
        <f t="shared" si="197"/>
        <v>33.500590277777519</v>
      </c>
    </row>
    <row r="1399" spans="1:23" ht="28.8" x14ac:dyDescent="0.3">
      <c r="A1399">
        <v>1628</v>
      </c>
      <c r="B1399" s="3" t="s">
        <v>1629</v>
      </c>
      <c r="C1399" s="3" t="s">
        <v>5738</v>
      </c>
      <c r="D1399">
        <v>4000</v>
      </c>
      <c r="E1399">
        <v>4037</v>
      </c>
      <c r="F1399" t="s">
        <v>8219</v>
      </c>
      <c r="G1399" t="s">
        <v>8224</v>
      </c>
      <c r="H1399" t="s">
        <v>8246</v>
      </c>
      <c r="I1399">
        <v>1403026882</v>
      </c>
      <c r="J1399">
        <v>1400175682</v>
      </c>
      <c r="K1399" t="b">
        <v>0</v>
      </c>
      <c r="L1399">
        <v>88</v>
      </c>
      <c r="M1399" t="b">
        <v>1</v>
      </c>
      <c r="N1399" t="s">
        <v>8276</v>
      </c>
      <c r="O1399" s="5">
        <f t="shared" si="189"/>
        <v>0.99083477830071831</v>
      </c>
      <c r="P1399" s="7">
        <f t="shared" si="190"/>
        <v>45.875</v>
      </c>
      <c r="Q1399" t="str">
        <f t="shared" si="191"/>
        <v>music</v>
      </c>
      <c r="R1399" t="str">
        <f t="shared" si="192"/>
        <v>rock</v>
      </c>
      <c r="S1399" s="10">
        <f t="shared" si="193"/>
        <v>41807.487060185187</v>
      </c>
      <c r="T1399" s="10">
        <f t="shared" si="194"/>
        <v>41774.487060185187</v>
      </c>
      <c r="U1399">
        <f t="shared" si="195"/>
        <v>2014</v>
      </c>
      <c r="V1399" s="11">
        <f t="shared" si="196"/>
        <v>41807.487060185187</v>
      </c>
      <c r="W1399" s="15">
        <f t="shared" si="197"/>
        <v>33</v>
      </c>
    </row>
    <row r="1400" spans="1:23" ht="28.8" x14ac:dyDescent="0.3">
      <c r="A1400">
        <v>1629</v>
      </c>
      <c r="B1400" s="3" t="s">
        <v>1630</v>
      </c>
      <c r="C1400" s="3" t="s">
        <v>5739</v>
      </c>
      <c r="D1400">
        <v>6000</v>
      </c>
      <c r="E1400">
        <v>6220</v>
      </c>
      <c r="F1400" t="s">
        <v>8219</v>
      </c>
      <c r="G1400" t="s">
        <v>8224</v>
      </c>
      <c r="H1400" t="s">
        <v>8246</v>
      </c>
      <c r="I1400">
        <v>1392929333</v>
      </c>
      <c r="J1400">
        <v>1389041333</v>
      </c>
      <c r="K1400" t="b">
        <v>0</v>
      </c>
      <c r="L1400">
        <v>82</v>
      </c>
      <c r="M1400" t="b">
        <v>1</v>
      </c>
      <c r="N1400" t="s">
        <v>8276</v>
      </c>
      <c r="O1400" s="5">
        <f t="shared" si="189"/>
        <v>0.96463022508038587</v>
      </c>
      <c r="P1400" s="7">
        <f t="shared" si="190"/>
        <v>75.853658536585371</v>
      </c>
      <c r="Q1400" t="str">
        <f t="shared" si="191"/>
        <v>music</v>
      </c>
      <c r="R1400" t="str">
        <f t="shared" si="192"/>
        <v>rock</v>
      </c>
      <c r="S1400" s="10">
        <f t="shared" si="193"/>
        <v>41690.617280092592</v>
      </c>
      <c r="T1400" s="10">
        <f t="shared" si="194"/>
        <v>41645.617280092592</v>
      </c>
      <c r="U1400">
        <f t="shared" si="195"/>
        <v>2014</v>
      </c>
      <c r="V1400" s="11">
        <f t="shared" si="196"/>
        <v>41690.617280092592</v>
      </c>
      <c r="W1400" s="15">
        <f t="shared" si="197"/>
        <v>45</v>
      </c>
    </row>
    <row r="1401" spans="1:23" ht="43.2" x14ac:dyDescent="0.3">
      <c r="A1401">
        <v>1630</v>
      </c>
      <c r="B1401" s="3" t="s">
        <v>1631</v>
      </c>
      <c r="C1401" s="3" t="s">
        <v>5740</v>
      </c>
      <c r="D1401">
        <v>4000</v>
      </c>
      <c r="E1401">
        <v>10610</v>
      </c>
      <c r="F1401" t="s">
        <v>8219</v>
      </c>
      <c r="G1401" t="s">
        <v>8224</v>
      </c>
      <c r="H1401" t="s">
        <v>8246</v>
      </c>
      <c r="I1401">
        <v>1330671540</v>
      </c>
      <c r="J1401">
        <v>1328040375</v>
      </c>
      <c r="K1401" t="b">
        <v>0</v>
      </c>
      <c r="L1401">
        <v>126</v>
      </c>
      <c r="M1401" t="b">
        <v>1</v>
      </c>
      <c r="N1401" t="s">
        <v>8276</v>
      </c>
      <c r="O1401" s="5">
        <f t="shared" si="189"/>
        <v>0.3770028275212064</v>
      </c>
      <c r="P1401" s="7">
        <f t="shared" si="190"/>
        <v>84.206349206349202</v>
      </c>
      <c r="Q1401" t="str">
        <f t="shared" si="191"/>
        <v>music</v>
      </c>
      <c r="R1401" t="str">
        <f t="shared" si="192"/>
        <v>rock</v>
      </c>
      <c r="S1401" s="10">
        <f t="shared" si="193"/>
        <v>40970.040972222225</v>
      </c>
      <c r="T1401" s="10">
        <f t="shared" si="194"/>
        <v>40939.587673611109</v>
      </c>
      <c r="U1401">
        <f t="shared" si="195"/>
        <v>2012</v>
      </c>
      <c r="V1401" s="11">
        <f t="shared" si="196"/>
        <v>40970.040972222225</v>
      </c>
      <c r="W1401" s="15">
        <f t="shared" si="197"/>
        <v>30.453298611115315</v>
      </c>
    </row>
    <row r="1402" spans="1:23" ht="43.2" x14ac:dyDescent="0.3">
      <c r="A1402">
        <v>1631</v>
      </c>
      <c r="B1402" s="3" t="s">
        <v>1632</v>
      </c>
      <c r="C1402" s="3" t="s">
        <v>5741</v>
      </c>
      <c r="D1402">
        <v>10000</v>
      </c>
      <c r="E1402">
        <v>15591</v>
      </c>
      <c r="F1402" t="s">
        <v>8219</v>
      </c>
      <c r="G1402" t="s">
        <v>8224</v>
      </c>
      <c r="H1402" t="s">
        <v>8246</v>
      </c>
      <c r="I1402">
        <v>1350074261</v>
      </c>
      <c r="J1402">
        <v>1347482261</v>
      </c>
      <c r="K1402" t="b">
        <v>0</v>
      </c>
      <c r="L1402">
        <v>133</v>
      </c>
      <c r="M1402" t="b">
        <v>1</v>
      </c>
      <c r="N1402" t="s">
        <v>8276</v>
      </c>
      <c r="O1402" s="5">
        <f t="shared" si="189"/>
        <v>0.64139567699313704</v>
      </c>
      <c r="P1402" s="7">
        <f t="shared" si="190"/>
        <v>117.22556390977444</v>
      </c>
      <c r="Q1402" t="str">
        <f t="shared" si="191"/>
        <v>music</v>
      </c>
      <c r="R1402" t="str">
        <f t="shared" si="192"/>
        <v>rock</v>
      </c>
      <c r="S1402" s="10">
        <f t="shared" si="193"/>
        <v>41194.609502314815</v>
      </c>
      <c r="T1402" s="10">
        <f t="shared" si="194"/>
        <v>41164.609502314815</v>
      </c>
      <c r="U1402">
        <f t="shared" si="195"/>
        <v>2012</v>
      </c>
      <c r="V1402" s="11">
        <f t="shared" si="196"/>
        <v>41194.609502314815</v>
      </c>
      <c r="W1402" s="15">
        <f t="shared" si="197"/>
        <v>30</v>
      </c>
    </row>
    <row r="1403" spans="1:23" ht="43.2" x14ac:dyDescent="0.3">
      <c r="A1403">
        <v>1632</v>
      </c>
      <c r="B1403" s="3" t="s">
        <v>1633</v>
      </c>
      <c r="C1403" s="3" t="s">
        <v>5742</v>
      </c>
      <c r="D1403">
        <v>4000</v>
      </c>
      <c r="E1403">
        <v>4065</v>
      </c>
      <c r="F1403" t="s">
        <v>8219</v>
      </c>
      <c r="G1403" t="s">
        <v>8224</v>
      </c>
      <c r="H1403" t="s">
        <v>8246</v>
      </c>
      <c r="I1403">
        <v>1316851854</v>
      </c>
      <c r="J1403">
        <v>1311667854</v>
      </c>
      <c r="K1403" t="b">
        <v>0</v>
      </c>
      <c r="L1403">
        <v>47</v>
      </c>
      <c r="M1403" t="b">
        <v>1</v>
      </c>
      <c r="N1403" t="s">
        <v>8276</v>
      </c>
      <c r="O1403" s="5">
        <f t="shared" si="189"/>
        <v>0.98400984009840098</v>
      </c>
      <c r="P1403" s="7">
        <f t="shared" si="190"/>
        <v>86.489361702127653</v>
      </c>
      <c r="Q1403" t="str">
        <f t="shared" si="191"/>
        <v>music</v>
      </c>
      <c r="R1403" t="str">
        <f t="shared" si="192"/>
        <v>rock</v>
      </c>
      <c r="S1403" s="10">
        <f t="shared" si="193"/>
        <v>40810.090902777774</v>
      </c>
      <c r="T1403" s="10">
        <f t="shared" si="194"/>
        <v>40750.090902777774</v>
      </c>
      <c r="U1403">
        <f t="shared" si="195"/>
        <v>2011</v>
      </c>
      <c r="V1403" s="11">
        <f t="shared" si="196"/>
        <v>40810.090902777774</v>
      </c>
      <c r="W1403" s="15">
        <f t="shared" si="197"/>
        <v>60</v>
      </c>
    </row>
    <row r="1404" spans="1:23" ht="43.2" x14ac:dyDescent="0.3">
      <c r="A1404">
        <v>1633</v>
      </c>
      <c r="B1404" s="3" t="s">
        <v>1634</v>
      </c>
      <c r="C1404" s="3" t="s">
        <v>5743</v>
      </c>
      <c r="D1404">
        <v>10000</v>
      </c>
      <c r="E1404">
        <v>10000</v>
      </c>
      <c r="F1404" t="s">
        <v>8219</v>
      </c>
      <c r="G1404" t="s">
        <v>8224</v>
      </c>
      <c r="H1404" t="s">
        <v>8246</v>
      </c>
      <c r="I1404">
        <v>1326690000</v>
      </c>
      <c r="J1404">
        <v>1324329156</v>
      </c>
      <c r="K1404" t="b">
        <v>0</v>
      </c>
      <c r="L1404">
        <v>58</v>
      </c>
      <c r="M1404" t="b">
        <v>1</v>
      </c>
      <c r="N1404" t="s">
        <v>8276</v>
      </c>
      <c r="O1404" s="5">
        <f t="shared" si="189"/>
        <v>1</v>
      </c>
      <c r="P1404" s="7">
        <f t="shared" si="190"/>
        <v>172.41379310344828</v>
      </c>
      <c r="Q1404" t="str">
        <f t="shared" si="191"/>
        <v>music</v>
      </c>
      <c r="R1404" t="str">
        <f t="shared" si="192"/>
        <v>rock</v>
      </c>
      <c r="S1404" s="10">
        <f t="shared" si="193"/>
        <v>40923.958333333336</v>
      </c>
      <c r="T1404" s="10">
        <f t="shared" si="194"/>
        <v>40896.633750000001</v>
      </c>
      <c r="U1404">
        <f t="shared" si="195"/>
        <v>2012</v>
      </c>
      <c r="V1404" s="11">
        <f t="shared" si="196"/>
        <v>40923.958333333336</v>
      </c>
      <c r="W1404" s="15">
        <f t="shared" si="197"/>
        <v>27.324583333334886</v>
      </c>
    </row>
    <row r="1405" spans="1:23" ht="43.2" x14ac:dyDescent="0.3">
      <c r="A1405">
        <v>1634</v>
      </c>
      <c r="B1405" s="3" t="s">
        <v>1635</v>
      </c>
      <c r="C1405" s="3" t="s">
        <v>5744</v>
      </c>
      <c r="D1405">
        <v>2000</v>
      </c>
      <c r="E1405">
        <v>2010</v>
      </c>
      <c r="F1405" t="s">
        <v>8219</v>
      </c>
      <c r="G1405" t="s">
        <v>8224</v>
      </c>
      <c r="H1405" t="s">
        <v>8246</v>
      </c>
      <c r="I1405">
        <v>1306994340</v>
      </c>
      <c r="J1405">
        <v>1303706001</v>
      </c>
      <c r="K1405" t="b">
        <v>0</v>
      </c>
      <c r="L1405">
        <v>32</v>
      </c>
      <c r="M1405" t="b">
        <v>1</v>
      </c>
      <c r="N1405" t="s">
        <v>8276</v>
      </c>
      <c r="O1405" s="5">
        <f t="shared" si="189"/>
        <v>0.99502487562189057</v>
      </c>
      <c r="P1405" s="7">
        <f t="shared" si="190"/>
        <v>62.8125</v>
      </c>
      <c r="Q1405" t="str">
        <f t="shared" si="191"/>
        <v>music</v>
      </c>
      <c r="R1405" t="str">
        <f t="shared" si="192"/>
        <v>rock</v>
      </c>
      <c r="S1405" s="10">
        <f t="shared" si="193"/>
        <v>40695.999305555553</v>
      </c>
      <c r="T1405" s="10">
        <f t="shared" si="194"/>
        <v>40657.939826388887</v>
      </c>
      <c r="U1405">
        <f t="shared" si="195"/>
        <v>2011</v>
      </c>
      <c r="V1405" s="11">
        <f t="shared" si="196"/>
        <v>40695.999305555553</v>
      </c>
      <c r="W1405" s="15">
        <f t="shared" si="197"/>
        <v>38.059479166666279</v>
      </c>
    </row>
    <row r="1406" spans="1:23" ht="57.6" x14ac:dyDescent="0.3">
      <c r="A1406">
        <v>1635</v>
      </c>
      <c r="B1406" s="3" t="s">
        <v>1636</v>
      </c>
      <c r="C1406" s="3" t="s">
        <v>5745</v>
      </c>
      <c r="D1406">
        <v>2000</v>
      </c>
      <c r="E1406">
        <v>2506</v>
      </c>
      <c r="F1406" t="s">
        <v>8219</v>
      </c>
      <c r="G1406" t="s">
        <v>8224</v>
      </c>
      <c r="H1406" t="s">
        <v>8246</v>
      </c>
      <c r="I1406">
        <v>1468270261</v>
      </c>
      <c r="J1406">
        <v>1463086261</v>
      </c>
      <c r="K1406" t="b">
        <v>0</v>
      </c>
      <c r="L1406">
        <v>37</v>
      </c>
      <c r="M1406" t="b">
        <v>1</v>
      </c>
      <c r="N1406" t="s">
        <v>8276</v>
      </c>
      <c r="O1406" s="5">
        <f t="shared" si="189"/>
        <v>0.79808459696727851</v>
      </c>
      <c r="P1406" s="7">
        <f t="shared" si="190"/>
        <v>67.729729729729726</v>
      </c>
      <c r="Q1406" t="str">
        <f t="shared" si="191"/>
        <v>music</v>
      </c>
      <c r="R1406" t="str">
        <f t="shared" si="192"/>
        <v>rock</v>
      </c>
      <c r="S1406" s="10">
        <f t="shared" si="193"/>
        <v>42562.618761574078</v>
      </c>
      <c r="T1406" s="10">
        <f t="shared" si="194"/>
        <v>42502.618761574078</v>
      </c>
      <c r="U1406">
        <f t="shared" si="195"/>
        <v>2016</v>
      </c>
      <c r="V1406" s="11">
        <f t="shared" si="196"/>
        <v>42562.618761574078</v>
      </c>
      <c r="W1406" s="15">
        <f t="shared" si="197"/>
        <v>60</v>
      </c>
    </row>
    <row r="1407" spans="1:23" ht="43.2" x14ac:dyDescent="0.3">
      <c r="A1407">
        <v>1636</v>
      </c>
      <c r="B1407" s="3" t="s">
        <v>1637</v>
      </c>
      <c r="C1407" s="3" t="s">
        <v>5746</v>
      </c>
      <c r="D1407">
        <v>4500</v>
      </c>
      <c r="E1407">
        <v>4660</v>
      </c>
      <c r="F1407" t="s">
        <v>8219</v>
      </c>
      <c r="G1407" t="s">
        <v>8224</v>
      </c>
      <c r="H1407" t="s">
        <v>8246</v>
      </c>
      <c r="I1407">
        <v>1307851200</v>
      </c>
      <c r="J1407">
        <v>1304129088</v>
      </c>
      <c r="K1407" t="b">
        <v>0</v>
      </c>
      <c r="L1407">
        <v>87</v>
      </c>
      <c r="M1407" t="b">
        <v>1</v>
      </c>
      <c r="N1407" t="s">
        <v>8276</v>
      </c>
      <c r="O1407" s="5">
        <f t="shared" si="189"/>
        <v>0.96566523605150212</v>
      </c>
      <c r="P1407" s="7">
        <f t="shared" si="190"/>
        <v>53.5632183908046</v>
      </c>
      <c r="Q1407" t="str">
        <f t="shared" si="191"/>
        <v>music</v>
      </c>
      <c r="R1407" t="str">
        <f t="shared" si="192"/>
        <v>rock</v>
      </c>
      <c r="S1407" s="10">
        <f t="shared" si="193"/>
        <v>40705.916666666664</v>
      </c>
      <c r="T1407" s="10">
        <f t="shared" si="194"/>
        <v>40662.83666666667</v>
      </c>
      <c r="U1407">
        <f t="shared" si="195"/>
        <v>2011</v>
      </c>
      <c r="V1407" s="11">
        <f t="shared" si="196"/>
        <v>40705.916666666664</v>
      </c>
      <c r="W1407" s="15">
        <f t="shared" si="197"/>
        <v>43.07999999999447</v>
      </c>
    </row>
    <row r="1408" spans="1:23" ht="43.2" x14ac:dyDescent="0.3">
      <c r="A1408">
        <v>1637</v>
      </c>
      <c r="B1408" s="3" t="s">
        <v>1638</v>
      </c>
      <c r="C1408" s="3" t="s">
        <v>5747</v>
      </c>
      <c r="D1408">
        <v>500</v>
      </c>
      <c r="E1408">
        <v>519</v>
      </c>
      <c r="F1408" t="s">
        <v>8219</v>
      </c>
      <c r="G1408" t="s">
        <v>8224</v>
      </c>
      <c r="H1408" t="s">
        <v>8246</v>
      </c>
      <c r="I1408">
        <v>1262302740</v>
      </c>
      <c r="J1408">
        <v>1257444140</v>
      </c>
      <c r="K1408" t="b">
        <v>0</v>
      </c>
      <c r="L1408">
        <v>15</v>
      </c>
      <c r="M1408" t="b">
        <v>1</v>
      </c>
      <c r="N1408" t="s">
        <v>8276</v>
      </c>
      <c r="O1408" s="5">
        <f t="shared" si="189"/>
        <v>0.96339113680154143</v>
      </c>
      <c r="P1408" s="7">
        <f t="shared" si="190"/>
        <v>34.6</v>
      </c>
      <c r="Q1408" t="str">
        <f t="shared" si="191"/>
        <v>music</v>
      </c>
      <c r="R1408" t="str">
        <f t="shared" si="192"/>
        <v>rock</v>
      </c>
      <c r="S1408" s="10">
        <f t="shared" si="193"/>
        <v>40178.73541666667</v>
      </c>
      <c r="T1408" s="10">
        <f t="shared" si="194"/>
        <v>40122.501620370371</v>
      </c>
      <c r="U1408">
        <f t="shared" si="195"/>
        <v>2009</v>
      </c>
      <c r="V1408" s="11">
        <f t="shared" si="196"/>
        <v>40178.73541666667</v>
      </c>
      <c r="W1408" s="15">
        <f t="shared" si="197"/>
        <v>56.233796296299261</v>
      </c>
    </row>
    <row r="1409" spans="1:23" ht="28.8" x14ac:dyDescent="0.3">
      <c r="A1409">
        <v>1638</v>
      </c>
      <c r="B1409" s="3" t="s">
        <v>1639</v>
      </c>
      <c r="C1409" s="3" t="s">
        <v>5748</v>
      </c>
      <c r="D1409">
        <v>1000</v>
      </c>
      <c r="E1409">
        <v>1050</v>
      </c>
      <c r="F1409" t="s">
        <v>8219</v>
      </c>
      <c r="G1409" t="s">
        <v>8224</v>
      </c>
      <c r="H1409" t="s">
        <v>8246</v>
      </c>
      <c r="I1409">
        <v>1362086700</v>
      </c>
      <c r="J1409">
        <v>1358180968</v>
      </c>
      <c r="K1409" t="b">
        <v>0</v>
      </c>
      <c r="L1409">
        <v>27</v>
      </c>
      <c r="M1409" t="b">
        <v>1</v>
      </c>
      <c r="N1409" t="s">
        <v>8276</v>
      </c>
      <c r="O1409" s="5">
        <f t="shared" si="189"/>
        <v>0.95238095238095233</v>
      </c>
      <c r="P1409" s="7">
        <f t="shared" si="190"/>
        <v>38.888888888888886</v>
      </c>
      <c r="Q1409" t="str">
        <f t="shared" si="191"/>
        <v>music</v>
      </c>
      <c r="R1409" t="str">
        <f t="shared" si="192"/>
        <v>rock</v>
      </c>
      <c r="S1409" s="10">
        <f t="shared" si="193"/>
        <v>41333.642361111109</v>
      </c>
      <c r="T1409" s="10">
        <f t="shared" si="194"/>
        <v>41288.43712962963</v>
      </c>
      <c r="U1409">
        <f t="shared" si="195"/>
        <v>2013</v>
      </c>
      <c r="V1409" s="11">
        <f t="shared" si="196"/>
        <v>41333.642361111109</v>
      </c>
      <c r="W1409" s="15">
        <f t="shared" si="197"/>
        <v>45.205231481479132</v>
      </c>
    </row>
    <row r="1410" spans="1:23" ht="43.2" x14ac:dyDescent="0.3">
      <c r="A1410">
        <v>1639</v>
      </c>
      <c r="B1410" s="3" t="s">
        <v>1640</v>
      </c>
      <c r="C1410" s="3" t="s">
        <v>5749</v>
      </c>
      <c r="D1410">
        <v>1800</v>
      </c>
      <c r="E1410">
        <v>1800</v>
      </c>
      <c r="F1410" t="s">
        <v>8219</v>
      </c>
      <c r="G1410" t="s">
        <v>8224</v>
      </c>
      <c r="H1410" t="s">
        <v>8246</v>
      </c>
      <c r="I1410">
        <v>1330789165</v>
      </c>
      <c r="J1410">
        <v>1328197165</v>
      </c>
      <c r="K1410" t="b">
        <v>0</v>
      </c>
      <c r="L1410">
        <v>19</v>
      </c>
      <c r="M1410" t="b">
        <v>1</v>
      </c>
      <c r="N1410" t="s">
        <v>8276</v>
      </c>
      <c r="O1410" s="5">
        <f t="shared" ref="O1410:O1473" si="198">$D1410/$E1410</f>
        <v>1</v>
      </c>
      <c r="P1410" s="7">
        <f t="shared" ref="P1410:P1473" si="199">$E1410/$L1410</f>
        <v>94.736842105263165</v>
      </c>
      <c r="Q1410" t="str">
        <f t="shared" ref="Q1410:Q1473" si="200">LEFT($N1410,SEARCH("/",$N1410,1)-1)</f>
        <v>music</v>
      </c>
      <c r="R1410" t="str">
        <f t="shared" ref="R1410:R1473" si="201">MID($N1410,FIND("/",$N1410)+1,256)</f>
        <v>rock</v>
      </c>
      <c r="S1410" s="10">
        <f t="shared" ref="S1410:S1473" si="202">((($I1410/60)/60)/24)+DATE(1970,1,1)+(-6/24)</f>
        <v>40971.402372685188</v>
      </c>
      <c r="T1410" s="10">
        <f t="shared" ref="T1410:T1473" si="203">((($J1410/60)/60)/24)+DATE(1970,1,1)+(-6/24)</f>
        <v>40941.402372685188</v>
      </c>
      <c r="U1410">
        <f t="shared" ref="U1410:U1473" si="204">YEAR(S1410)</f>
        <v>2012</v>
      </c>
      <c r="V1410" s="11">
        <f t="shared" ref="V1410:V1473" si="205">S1410</f>
        <v>40971.402372685188</v>
      </c>
      <c r="W1410" s="15">
        <f t="shared" si="197"/>
        <v>30</v>
      </c>
    </row>
    <row r="1411" spans="1:23" ht="43.2" x14ac:dyDescent="0.3">
      <c r="A1411">
        <v>1640</v>
      </c>
      <c r="B1411" s="3" t="s">
        <v>1641</v>
      </c>
      <c r="C1411" s="3" t="s">
        <v>5750</v>
      </c>
      <c r="D1411">
        <v>400</v>
      </c>
      <c r="E1411">
        <v>679.44</v>
      </c>
      <c r="F1411" t="s">
        <v>8219</v>
      </c>
      <c r="G1411" t="s">
        <v>8224</v>
      </c>
      <c r="H1411" t="s">
        <v>8246</v>
      </c>
      <c r="I1411">
        <v>1280800740</v>
      </c>
      <c r="J1411">
        <v>1279603955</v>
      </c>
      <c r="K1411" t="b">
        <v>0</v>
      </c>
      <c r="L1411">
        <v>17</v>
      </c>
      <c r="M1411" t="b">
        <v>1</v>
      </c>
      <c r="N1411" t="s">
        <v>8276</v>
      </c>
      <c r="O1411" s="5">
        <f t="shared" si="198"/>
        <v>0.58872012245378547</v>
      </c>
      <c r="P1411" s="7">
        <f t="shared" si="199"/>
        <v>39.967058823529413</v>
      </c>
      <c r="Q1411" t="str">
        <f t="shared" si="200"/>
        <v>music</v>
      </c>
      <c r="R1411" t="str">
        <f t="shared" si="201"/>
        <v>rock</v>
      </c>
      <c r="S1411" s="10">
        <f t="shared" si="202"/>
        <v>40392.832638888889</v>
      </c>
      <c r="T1411" s="10">
        <f t="shared" si="203"/>
        <v>40378.98096064815</v>
      </c>
      <c r="U1411">
        <f t="shared" si="204"/>
        <v>2010</v>
      </c>
      <c r="V1411" s="11">
        <f t="shared" si="205"/>
        <v>40392.832638888889</v>
      </c>
      <c r="W1411" s="15">
        <f t="shared" ref="W1411:W1474" si="206">S1411-T1411</f>
        <v>13.851678240738693</v>
      </c>
    </row>
    <row r="1412" spans="1:23" ht="28.8" x14ac:dyDescent="0.3">
      <c r="A1412">
        <v>1641</v>
      </c>
      <c r="B1412" s="3" t="s">
        <v>1642</v>
      </c>
      <c r="C1412" s="3" t="s">
        <v>5751</v>
      </c>
      <c r="D1412">
        <v>2500</v>
      </c>
      <c r="E1412">
        <v>2535</v>
      </c>
      <c r="F1412" t="s">
        <v>8219</v>
      </c>
      <c r="G1412" t="s">
        <v>8224</v>
      </c>
      <c r="H1412" t="s">
        <v>8246</v>
      </c>
      <c r="I1412">
        <v>1418998744</v>
      </c>
      <c r="J1412">
        <v>1416406744</v>
      </c>
      <c r="K1412" t="b">
        <v>0</v>
      </c>
      <c r="L1412">
        <v>26</v>
      </c>
      <c r="M1412" t="b">
        <v>1</v>
      </c>
      <c r="N1412" t="s">
        <v>8292</v>
      </c>
      <c r="O1412" s="5">
        <f t="shared" si="198"/>
        <v>0.98619329388560162</v>
      </c>
      <c r="P1412" s="7">
        <f t="shared" si="199"/>
        <v>97.5</v>
      </c>
      <c r="Q1412" t="str">
        <f t="shared" si="200"/>
        <v>music</v>
      </c>
      <c r="R1412" t="str">
        <f t="shared" si="201"/>
        <v>pop</v>
      </c>
      <c r="S1412" s="10">
        <f t="shared" si="202"/>
        <v>41992.346574074079</v>
      </c>
      <c r="T1412" s="10">
        <f t="shared" si="203"/>
        <v>41962.346574074079</v>
      </c>
      <c r="U1412">
        <f t="shared" si="204"/>
        <v>2014</v>
      </c>
      <c r="V1412" s="11">
        <f t="shared" si="205"/>
        <v>41992.346574074079</v>
      </c>
      <c r="W1412" s="15">
        <f t="shared" si="206"/>
        <v>30</v>
      </c>
    </row>
    <row r="1413" spans="1:23" ht="43.2" x14ac:dyDescent="0.3">
      <c r="A1413">
        <v>1642</v>
      </c>
      <c r="B1413" s="3" t="s">
        <v>1643</v>
      </c>
      <c r="C1413" s="3" t="s">
        <v>5752</v>
      </c>
      <c r="D1413">
        <v>1200</v>
      </c>
      <c r="E1413">
        <v>1200</v>
      </c>
      <c r="F1413" t="s">
        <v>8219</v>
      </c>
      <c r="G1413" t="s">
        <v>8224</v>
      </c>
      <c r="H1413" t="s">
        <v>8246</v>
      </c>
      <c r="I1413">
        <v>1308011727</v>
      </c>
      <c r="J1413">
        <v>1306283727</v>
      </c>
      <c r="K1413" t="b">
        <v>0</v>
      </c>
      <c r="L1413">
        <v>28</v>
      </c>
      <c r="M1413" t="b">
        <v>1</v>
      </c>
      <c r="N1413" t="s">
        <v>8292</v>
      </c>
      <c r="O1413" s="5">
        <f t="shared" si="198"/>
        <v>1</v>
      </c>
      <c r="P1413" s="7">
        <f t="shared" si="199"/>
        <v>42.857142857142854</v>
      </c>
      <c r="Q1413" t="str">
        <f t="shared" si="200"/>
        <v>music</v>
      </c>
      <c r="R1413" t="str">
        <f t="shared" si="201"/>
        <v>pop</v>
      </c>
      <c r="S1413" s="10">
        <f t="shared" si="202"/>
        <v>40707.774618055555</v>
      </c>
      <c r="T1413" s="10">
        <f t="shared" si="203"/>
        <v>40687.774618055555</v>
      </c>
      <c r="U1413">
        <f t="shared" si="204"/>
        <v>2011</v>
      </c>
      <c r="V1413" s="11">
        <f t="shared" si="205"/>
        <v>40707.774618055555</v>
      </c>
      <c r="W1413" s="15">
        <f t="shared" si="206"/>
        <v>20</v>
      </c>
    </row>
    <row r="1414" spans="1:23" ht="28.8" x14ac:dyDescent="0.3">
      <c r="A1414">
        <v>1643</v>
      </c>
      <c r="B1414" s="3" t="s">
        <v>1644</v>
      </c>
      <c r="C1414" s="3" t="s">
        <v>5753</v>
      </c>
      <c r="D1414">
        <v>5000</v>
      </c>
      <c r="E1414">
        <v>6235</v>
      </c>
      <c r="F1414" t="s">
        <v>8219</v>
      </c>
      <c r="G1414" t="s">
        <v>8224</v>
      </c>
      <c r="H1414" t="s">
        <v>8246</v>
      </c>
      <c r="I1414">
        <v>1348516012</v>
      </c>
      <c r="J1414">
        <v>1345924012</v>
      </c>
      <c r="K1414" t="b">
        <v>0</v>
      </c>
      <c r="L1414">
        <v>37</v>
      </c>
      <c r="M1414" t="b">
        <v>1</v>
      </c>
      <c r="N1414" t="s">
        <v>8292</v>
      </c>
      <c r="O1414" s="5">
        <f t="shared" si="198"/>
        <v>0.80192461908580592</v>
      </c>
      <c r="P1414" s="7">
        <f t="shared" si="199"/>
        <v>168.51351351351352</v>
      </c>
      <c r="Q1414" t="str">
        <f t="shared" si="200"/>
        <v>music</v>
      </c>
      <c r="R1414" t="str">
        <f t="shared" si="201"/>
        <v>pop</v>
      </c>
      <c r="S1414" s="10">
        <f t="shared" si="202"/>
        <v>41176.574212962965</v>
      </c>
      <c r="T1414" s="10">
        <f t="shared" si="203"/>
        <v>41146.574212962965</v>
      </c>
      <c r="U1414">
        <f t="shared" si="204"/>
        <v>2012</v>
      </c>
      <c r="V1414" s="11">
        <f t="shared" si="205"/>
        <v>41176.574212962965</v>
      </c>
      <c r="W1414" s="15">
        <f t="shared" si="206"/>
        <v>30</v>
      </c>
    </row>
    <row r="1415" spans="1:23" ht="43.2" x14ac:dyDescent="0.3">
      <c r="A1415">
        <v>1644</v>
      </c>
      <c r="B1415" s="3" t="s">
        <v>1645</v>
      </c>
      <c r="C1415" s="3" t="s">
        <v>5754</v>
      </c>
      <c r="D1415">
        <v>10000</v>
      </c>
      <c r="E1415">
        <v>10950</v>
      </c>
      <c r="F1415" t="s">
        <v>8219</v>
      </c>
      <c r="G1415" t="s">
        <v>8224</v>
      </c>
      <c r="H1415" t="s">
        <v>8246</v>
      </c>
      <c r="I1415">
        <v>1353551160</v>
      </c>
      <c r="J1415">
        <v>1348363560</v>
      </c>
      <c r="K1415" t="b">
        <v>0</v>
      </c>
      <c r="L1415">
        <v>128</v>
      </c>
      <c r="M1415" t="b">
        <v>1</v>
      </c>
      <c r="N1415" t="s">
        <v>8292</v>
      </c>
      <c r="O1415" s="5">
        <f t="shared" si="198"/>
        <v>0.91324200913242004</v>
      </c>
      <c r="P1415" s="7">
        <f t="shared" si="199"/>
        <v>85.546875</v>
      </c>
      <c r="Q1415" t="str">
        <f t="shared" si="200"/>
        <v>music</v>
      </c>
      <c r="R1415" t="str">
        <f t="shared" si="201"/>
        <v>pop</v>
      </c>
      <c r="S1415" s="10">
        <f t="shared" si="202"/>
        <v>41234.851388888892</v>
      </c>
      <c r="T1415" s="10">
        <f t="shared" si="203"/>
        <v>41174.80972222222</v>
      </c>
      <c r="U1415">
        <f t="shared" si="204"/>
        <v>2012</v>
      </c>
      <c r="V1415" s="11">
        <f t="shared" si="205"/>
        <v>41234.851388888892</v>
      </c>
      <c r="W1415" s="15">
        <f t="shared" si="206"/>
        <v>60.041666666671517</v>
      </c>
    </row>
    <row r="1416" spans="1:23" ht="43.2" x14ac:dyDescent="0.3">
      <c r="A1416">
        <v>1645</v>
      </c>
      <c r="B1416" s="3" t="s">
        <v>1646</v>
      </c>
      <c r="C1416" s="3" t="s">
        <v>5755</v>
      </c>
      <c r="D1416">
        <v>5000</v>
      </c>
      <c r="E1416">
        <v>5540</v>
      </c>
      <c r="F1416" t="s">
        <v>8219</v>
      </c>
      <c r="G1416" t="s">
        <v>8224</v>
      </c>
      <c r="H1416" t="s">
        <v>8246</v>
      </c>
      <c r="I1416">
        <v>1379515740</v>
      </c>
      <c r="J1416">
        <v>1378306140</v>
      </c>
      <c r="K1416" t="b">
        <v>0</v>
      </c>
      <c r="L1416">
        <v>10</v>
      </c>
      <c r="M1416" t="b">
        <v>1</v>
      </c>
      <c r="N1416" t="s">
        <v>8292</v>
      </c>
      <c r="O1416" s="5">
        <f t="shared" si="198"/>
        <v>0.90252707581227432</v>
      </c>
      <c r="P1416" s="7">
        <f t="shared" si="199"/>
        <v>554</v>
      </c>
      <c r="Q1416" t="str">
        <f t="shared" si="200"/>
        <v>music</v>
      </c>
      <c r="R1416" t="str">
        <f t="shared" si="201"/>
        <v>pop</v>
      </c>
      <c r="S1416" s="10">
        <f t="shared" si="202"/>
        <v>41535.367361111108</v>
      </c>
      <c r="T1416" s="10">
        <f t="shared" si="203"/>
        <v>41521.367361111108</v>
      </c>
      <c r="U1416">
        <f t="shared" si="204"/>
        <v>2013</v>
      </c>
      <c r="V1416" s="11">
        <f t="shared" si="205"/>
        <v>41535.367361111108</v>
      </c>
      <c r="W1416" s="15">
        <f t="shared" si="206"/>
        <v>14</v>
      </c>
    </row>
    <row r="1417" spans="1:23" ht="57.6" x14ac:dyDescent="0.3">
      <c r="A1417">
        <v>1646</v>
      </c>
      <c r="B1417" s="3" t="s">
        <v>1647</v>
      </c>
      <c r="C1417" s="3" t="s">
        <v>5756</v>
      </c>
      <c r="D1417">
        <v>2000</v>
      </c>
      <c r="E1417">
        <v>2204</v>
      </c>
      <c r="F1417" t="s">
        <v>8219</v>
      </c>
      <c r="G1417" t="s">
        <v>8225</v>
      </c>
      <c r="H1417" t="s">
        <v>8247</v>
      </c>
      <c r="I1417">
        <v>1408039860</v>
      </c>
      <c r="J1417">
        <v>1405248503</v>
      </c>
      <c r="K1417" t="b">
        <v>0</v>
      </c>
      <c r="L1417">
        <v>83</v>
      </c>
      <c r="M1417" t="b">
        <v>1</v>
      </c>
      <c r="N1417" t="s">
        <v>8292</v>
      </c>
      <c r="O1417" s="5">
        <f t="shared" si="198"/>
        <v>0.90744101633393826</v>
      </c>
      <c r="P1417" s="7">
        <f t="shared" si="199"/>
        <v>26.554216867469879</v>
      </c>
      <c r="Q1417" t="str">
        <f t="shared" si="200"/>
        <v>music</v>
      </c>
      <c r="R1417" t="str">
        <f t="shared" si="201"/>
        <v>pop</v>
      </c>
      <c r="S1417" s="10">
        <f t="shared" si="202"/>
        <v>41865.507638888892</v>
      </c>
      <c r="T1417" s="10">
        <f t="shared" si="203"/>
        <v>41833.200266203705</v>
      </c>
      <c r="U1417">
        <f t="shared" si="204"/>
        <v>2014</v>
      </c>
      <c r="V1417" s="11">
        <f t="shared" si="205"/>
        <v>41865.507638888892</v>
      </c>
      <c r="W1417" s="15">
        <f t="shared" si="206"/>
        <v>32.307372685187147</v>
      </c>
    </row>
    <row r="1418" spans="1:23" ht="43.2" x14ac:dyDescent="0.3">
      <c r="A1418">
        <v>1647</v>
      </c>
      <c r="B1418" s="3" t="s">
        <v>1648</v>
      </c>
      <c r="C1418" s="3" t="s">
        <v>5757</v>
      </c>
      <c r="D1418">
        <v>5000</v>
      </c>
      <c r="E1418">
        <v>5236</v>
      </c>
      <c r="F1418" t="s">
        <v>8219</v>
      </c>
      <c r="G1418" t="s">
        <v>8224</v>
      </c>
      <c r="H1418" t="s">
        <v>8246</v>
      </c>
      <c r="I1418">
        <v>1339235377</v>
      </c>
      <c r="J1418">
        <v>1336643377</v>
      </c>
      <c r="K1418" t="b">
        <v>0</v>
      </c>
      <c r="L1418">
        <v>46</v>
      </c>
      <c r="M1418" t="b">
        <v>1</v>
      </c>
      <c r="N1418" t="s">
        <v>8292</v>
      </c>
      <c r="O1418" s="5">
        <f t="shared" si="198"/>
        <v>0.95492742551566079</v>
      </c>
      <c r="P1418" s="7">
        <f t="shared" si="199"/>
        <v>113.82608695652173</v>
      </c>
      <c r="Q1418" t="str">
        <f t="shared" si="200"/>
        <v>music</v>
      </c>
      <c r="R1418" t="str">
        <f t="shared" si="201"/>
        <v>pop</v>
      </c>
      <c r="S1418" s="10">
        <f t="shared" si="202"/>
        <v>41069.159456018519</v>
      </c>
      <c r="T1418" s="10">
        <f t="shared" si="203"/>
        <v>41039.159456018519</v>
      </c>
      <c r="U1418">
        <f t="shared" si="204"/>
        <v>2012</v>
      </c>
      <c r="V1418" s="11">
        <f t="shared" si="205"/>
        <v>41069.159456018519</v>
      </c>
      <c r="W1418" s="15">
        <f t="shared" si="206"/>
        <v>30</v>
      </c>
    </row>
    <row r="1419" spans="1:23" ht="43.2" x14ac:dyDescent="0.3">
      <c r="A1419">
        <v>1648</v>
      </c>
      <c r="B1419" s="3" t="s">
        <v>1649</v>
      </c>
      <c r="C1419" s="3" t="s">
        <v>5758</v>
      </c>
      <c r="D1419">
        <v>2300</v>
      </c>
      <c r="E1419">
        <v>2881</v>
      </c>
      <c r="F1419" t="s">
        <v>8219</v>
      </c>
      <c r="G1419" t="s">
        <v>8224</v>
      </c>
      <c r="H1419" t="s">
        <v>8246</v>
      </c>
      <c r="I1419">
        <v>1300636482</v>
      </c>
      <c r="J1419">
        <v>1298048082</v>
      </c>
      <c r="K1419" t="b">
        <v>0</v>
      </c>
      <c r="L1419">
        <v>90</v>
      </c>
      <c r="M1419" t="b">
        <v>1</v>
      </c>
      <c r="N1419" t="s">
        <v>8292</v>
      </c>
      <c r="O1419" s="5">
        <f t="shared" si="198"/>
        <v>0.79833391183616798</v>
      </c>
      <c r="P1419" s="7">
        <f t="shared" si="199"/>
        <v>32.011111111111113</v>
      </c>
      <c r="Q1419" t="str">
        <f t="shared" si="200"/>
        <v>music</v>
      </c>
      <c r="R1419" t="str">
        <f t="shared" si="201"/>
        <v>pop</v>
      </c>
      <c r="S1419" s="10">
        <f t="shared" si="202"/>
        <v>40622.412986111114</v>
      </c>
      <c r="T1419" s="10">
        <f t="shared" si="203"/>
        <v>40592.454652777778</v>
      </c>
      <c r="U1419">
        <f t="shared" si="204"/>
        <v>2011</v>
      </c>
      <c r="V1419" s="11">
        <f t="shared" si="205"/>
        <v>40622.412986111114</v>
      </c>
      <c r="W1419" s="15">
        <f t="shared" si="206"/>
        <v>29.958333333335759</v>
      </c>
    </row>
    <row r="1420" spans="1:23" ht="43.2" x14ac:dyDescent="0.3">
      <c r="A1420">
        <v>1649</v>
      </c>
      <c r="B1420" s="3" t="s">
        <v>1650</v>
      </c>
      <c r="C1420" s="3" t="s">
        <v>5759</v>
      </c>
      <c r="D1420">
        <v>3800</v>
      </c>
      <c r="E1420">
        <v>3822.33</v>
      </c>
      <c r="F1420" t="s">
        <v>8219</v>
      </c>
      <c r="G1420" t="s">
        <v>8224</v>
      </c>
      <c r="H1420" t="s">
        <v>8246</v>
      </c>
      <c r="I1420">
        <v>1400862355</v>
      </c>
      <c r="J1420">
        <v>1396974355</v>
      </c>
      <c r="K1420" t="b">
        <v>0</v>
      </c>
      <c r="L1420">
        <v>81</v>
      </c>
      <c r="M1420" t="b">
        <v>1</v>
      </c>
      <c r="N1420" t="s">
        <v>8292</v>
      </c>
      <c r="O1420" s="5">
        <f t="shared" si="198"/>
        <v>0.99415801356764066</v>
      </c>
      <c r="P1420" s="7">
        <f t="shared" si="199"/>
        <v>47.189259259259259</v>
      </c>
      <c r="Q1420" t="str">
        <f t="shared" si="200"/>
        <v>music</v>
      </c>
      <c r="R1420" t="str">
        <f t="shared" si="201"/>
        <v>pop</v>
      </c>
      <c r="S1420" s="10">
        <f t="shared" si="202"/>
        <v>41782.434664351851</v>
      </c>
      <c r="T1420" s="10">
        <f t="shared" si="203"/>
        <v>41737.434664351851</v>
      </c>
      <c r="U1420">
        <f t="shared" si="204"/>
        <v>2014</v>
      </c>
      <c r="V1420" s="11">
        <f t="shared" si="205"/>
        <v>41782.434664351851</v>
      </c>
      <c r="W1420" s="15">
        <f t="shared" si="206"/>
        <v>45</v>
      </c>
    </row>
    <row r="1421" spans="1:23" ht="43.2" x14ac:dyDescent="0.3">
      <c r="A1421">
        <v>1650</v>
      </c>
      <c r="B1421" s="3" t="s">
        <v>1651</v>
      </c>
      <c r="C1421" s="3" t="s">
        <v>5760</v>
      </c>
      <c r="D1421">
        <v>2000</v>
      </c>
      <c r="E1421">
        <v>2831</v>
      </c>
      <c r="F1421" t="s">
        <v>8219</v>
      </c>
      <c r="G1421" t="s">
        <v>8224</v>
      </c>
      <c r="H1421" t="s">
        <v>8246</v>
      </c>
      <c r="I1421">
        <v>1381314437</v>
      </c>
      <c r="J1421">
        <v>1378722437</v>
      </c>
      <c r="K1421" t="b">
        <v>0</v>
      </c>
      <c r="L1421">
        <v>32</v>
      </c>
      <c r="M1421" t="b">
        <v>1</v>
      </c>
      <c r="N1421" t="s">
        <v>8292</v>
      </c>
      <c r="O1421" s="5">
        <f t="shared" si="198"/>
        <v>0.70646414694454251</v>
      </c>
      <c r="P1421" s="7">
        <f t="shared" si="199"/>
        <v>88.46875</v>
      </c>
      <c r="Q1421" t="str">
        <f t="shared" si="200"/>
        <v>music</v>
      </c>
      <c r="R1421" t="str">
        <f t="shared" si="201"/>
        <v>pop</v>
      </c>
      <c r="S1421" s="10">
        <f t="shared" si="202"/>
        <v>41556.185613425929</v>
      </c>
      <c r="T1421" s="10">
        <f t="shared" si="203"/>
        <v>41526.185613425929</v>
      </c>
      <c r="U1421">
        <f t="shared" si="204"/>
        <v>2013</v>
      </c>
      <c r="V1421" s="11">
        <f t="shared" si="205"/>
        <v>41556.185613425929</v>
      </c>
      <c r="W1421" s="15">
        <f t="shared" si="206"/>
        <v>30</v>
      </c>
    </row>
    <row r="1422" spans="1:23" ht="43.2" x14ac:dyDescent="0.3">
      <c r="A1422">
        <v>1651</v>
      </c>
      <c r="B1422" s="3" t="s">
        <v>1652</v>
      </c>
      <c r="C1422" s="3" t="s">
        <v>5761</v>
      </c>
      <c r="D1422">
        <v>2000</v>
      </c>
      <c r="E1422">
        <v>2015</v>
      </c>
      <c r="F1422" t="s">
        <v>8219</v>
      </c>
      <c r="G1422" t="s">
        <v>8224</v>
      </c>
      <c r="H1422" t="s">
        <v>8246</v>
      </c>
      <c r="I1422">
        <v>1303801140</v>
      </c>
      <c r="J1422">
        <v>1300916220</v>
      </c>
      <c r="K1422" t="b">
        <v>0</v>
      </c>
      <c r="L1422">
        <v>20</v>
      </c>
      <c r="M1422" t="b">
        <v>1</v>
      </c>
      <c r="N1422" t="s">
        <v>8292</v>
      </c>
      <c r="O1422" s="5">
        <f t="shared" si="198"/>
        <v>0.99255583126550873</v>
      </c>
      <c r="P1422" s="7">
        <f t="shared" si="199"/>
        <v>100.75</v>
      </c>
      <c r="Q1422" t="str">
        <f t="shared" si="200"/>
        <v>music</v>
      </c>
      <c r="R1422" t="str">
        <f t="shared" si="201"/>
        <v>pop</v>
      </c>
      <c r="S1422" s="10">
        <f t="shared" si="202"/>
        <v>40659.040972222225</v>
      </c>
      <c r="T1422" s="10">
        <f t="shared" si="203"/>
        <v>40625.650694444441</v>
      </c>
      <c r="U1422">
        <f t="shared" si="204"/>
        <v>2011</v>
      </c>
      <c r="V1422" s="11">
        <f t="shared" si="205"/>
        <v>40659.040972222225</v>
      </c>
      <c r="W1422" s="15">
        <f t="shared" si="206"/>
        <v>33.390277777783922</v>
      </c>
    </row>
    <row r="1423" spans="1:23" ht="43.2" x14ac:dyDescent="0.3">
      <c r="A1423">
        <v>1652</v>
      </c>
      <c r="B1423" s="3" t="s">
        <v>1653</v>
      </c>
      <c r="C1423" s="3" t="s">
        <v>5762</v>
      </c>
      <c r="D1423">
        <v>4500</v>
      </c>
      <c r="E1423">
        <v>4530</v>
      </c>
      <c r="F1423" t="s">
        <v>8219</v>
      </c>
      <c r="G1423" t="s">
        <v>8224</v>
      </c>
      <c r="H1423" t="s">
        <v>8246</v>
      </c>
      <c r="I1423">
        <v>1385297393</v>
      </c>
      <c r="J1423">
        <v>1382701793</v>
      </c>
      <c r="K1423" t="b">
        <v>0</v>
      </c>
      <c r="L1423">
        <v>70</v>
      </c>
      <c r="M1423" t="b">
        <v>1</v>
      </c>
      <c r="N1423" t="s">
        <v>8292</v>
      </c>
      <c r="O1423" s="5">
        <f t="shared" si="198"/>
        <v>0.99337748344370858</v>
      </c>
      <c r="P1423" s="7">
        <f t="shared" si="199"/>
        <v>64.714285714285708</v>
      </c>
      <c r="Q1423" t="str">
        <f t="shared" si="200"/>
        <v>music</v>
      </c>
      <c r="R1423" t="str">
        <f t="shared" si="201"/>
        <v>pop</v>
      </c>
      <c r="S1423" s="10">
        <f t="shared" si="202"/>
        <v>41602.284641203703</v>
      </c>
      <c r="T1423" s="10">
        <f t="shared" si="203"/>
        <v>41572.242974537039</v>
      </c>
      <c r="U1423">
        <f t="shared" si="204"/>
        <v>2013</v>
      </c>
      <c r="V1423" s="11">
        <f t="shared" si="205"/>
        <v>41602.284641203703</v>
      </c>
      <c r="W1423" s="15">
        <f t="shared" si="206"/>
        <v>30.041666666664241</v>
      </c>
    </row>
    <row r="1424" spans="1:23" ht="43.2" x14ac:dyDescent="0.3">
      <c r="A1424">
        <v>1653</v>
      </c>
      <c r="B1424" s="3" t="s">
        <v>1654</v>
      </c>
      <c r="C1424" s="3" t="s">
        <v>5763</v>
      </c>
      <c r="D1424">
        <v>5000</v>
      </c>
      <c r="E1424">
        <v>8711.52</v>
      </c>
      <c r="F1424" t="s">
        <v>8219</v>
      </c>
      <c r="G1424" t="s">
        <v>8224</v>
      </c>
      <c r="H1424" t="s">
        <v>8246</v>
      </c>
      <c r="I1424">
        <v>1303675296</v>
      </c>
      <c r="J1424">
        <v>1300996896</v>
      </c>
      <c r="K1424" t="b">
        <v>0</v>
      </c>
      <c r="L1424">
        <v>168</v>
      </c>
      <c r="M1424" t="b">
        <v>1</v>
      </c>
      <c r="N1424" t="s">
        <v>8292</v>
      </c>
      <c r="O1424" s="5">
        <f t="shared" si="198"/>
        <v>0.57395265120208638</v>
      </c>
      <c r="P1424" s="7">
        <f t="shared" si="199"/>
        <v>51.854285714285716</v>
      </c>
      <c r="Q1424" t="str">
        <f t="shared" si="200"/>
        <v>music</v>
      </c>
      <c r="R1424" t="str">
        <f t="shared" si="201"/>
        <v>pop</v>
      </c>
      <c r="S1424" s="10">
        <f t="shared" si="202"/>
        <v>40657.584444444445</v>
      </c>
      <c r="T1424" s="10">
        <f t="shared" si="203"/>
        <v>40626.584444444445</v>
      </c>
      <c r="U1424">
        <f t="shared" si="204"/>
        <v>2011</v>
      </c>
      <c r="V1424" s="11">
        <f t="shared" si="205"/>
        <v>40657.584444444445</v>
      </c>
      <c r="W1424" s="15">
        <f t="shared" si="206"/>
        <v>31</v>
      </c>
    </row>
    <row r="1425" spans="1:23" ht="43.2" x14ac:dyDescent="0.3">
      <c r="A1425">
        <v>1654</v>
      </c>
      <c r="B1425" s="3" t="s">
        <v>1655</v>
      </c>
      <c r="C1425" s="3" t="s">
        <v>5764</v>
      </c>
      <c r="D1425">
        <v>1100</v>
      </c>
      <c r="E1425">
        <v>1319</v>
      </c>
      <c r="F1425" t="s">
        <v>8219</v>
      </c>
      <c r="G1425" t="s">
        <v>8224</v>
      </c>
      <c r="H1425" t="s">
        <v>8246</v>
      </c>
      <c r="I1425">
        <v>1334784160</v>
      </c>
      <c r="J1425">
        <v>1332192160</v>
      </c>
      <c r="K1425" t="b">
        <v>0</v>
      </c>
      <c r="L1425">
        <v>34</v>
      </c>
      <c r="M1425" t="b">
        <v>1</v>
      </c>
      <c r="N1425" t="s">
        <v>8292</v>
      </c>
      <c r="O1425" s="5">
        <f t="shared" si="198"/>
        <v>0.83396512509476872</v>
      </c>
      <c r="P1425" s="7">
        <f t="shared" si="199"/>
        <v>38.794117647058826</v>
      </c>
      <c r="Q1425" t="str">
        <f t="shared" si="200"/>
        <v>music</v>
      </c>
      <c r="R1425" t="str">
        <f t="shared" si="201"/>
        <v>pop</v>
      </c>
      <c r="S1425" s="10">
        <f t="shared" si="202"/>
        <v>41017.640740740739</v>
      </c>
      <c r="T1425" s="10">
        <f t="shared" si="203"/>
        <v>40987.640740740739</v>
      </c>
      <c r="U1425">
        <f t="shared" si="204"/>
        <v>2012</v>
      </c>
      <c r="V1425" s="11">
        <f t="shared" si="205"/>
        <v>41017.640740740739</v>
      </c>
      <c r="W1425" s="15">
        <f t="shared" si="206"/>
        <v>30</v>
      </c>
    </row>
    <row r="1426" spans="1:23" ht="28.8" x14ac:dyDescent="0.3">
      <c r="A1426">
        <v>1655</v>
      </c>
      <c r="B1426" s="3" t="s">
        <v>1656</v>
      </c>
      <c r="C1426" s="3" t="s">
        <v>5765</v>
      </c>
      <c r="D1426">
        <v>1500</v>
      </c>
      <c r="E1426">
        <v>2143</v>
      </c>
      <c r="F1426" t="s">
        <v>8219</v>
      </c>
      <c r="G1426" t="s">
        <v>8224</v>
      </c>
      <c r="H1426" t="s">
        <v>8246</v>
      </c>
      <c r="I1426">
        <v>1333648820</v>
      </c>
      <c r="J1426">
        <v>1331060420</v>
      </c>
      <c r="K1426" t="b">
        <v>0</v>
      </c>
      <c r="L1426">
        <v>48</v>
      </c>
      <c r="M1426" t="b">
        <v>1</v>
      </c>
      <c r="N1426" t="s">
        <v>8292</v>
      </c>
      <c r="O1426" s="5">
        <f t="shared" si="198"/>
        <v>0.69995333644423707</v>
      </c>
      <c r="P1426" s="7">
        <f t="shared" si="199"/>
        <v>44.645833333333336</v>
      </c>
      <c r="Q1426" t="str">
        <f t="shared" si="200"/>
        <v>music</v>
      </c>
      <c r="R1426" t="str">
        <f t="shared" si="201"/>
        <v>pop</v>
      </c>
      <c r="S1426" s="10">
        <f t="shared" si="202"/>
        <v>41004.500231481477</v>
      </c>
      <c r="T1426" s="10">
        <f t="shared" si="203"/>
        <v>40974.541898148149</v>
      </c>
      <c r="U1426">
        <f t="shared" si="204"/>
        <v>2012</v>
      </c>
      <c r="V1426" s="11">
        <f t="shared" si="205"/>
        <v>41004.500231481477</v>
      </c>
      <c r="W1426" s="15">
        <f t="shared" si="206"/>
        <v>29.958333333328483</v>
      </c>
    </row>
    <row r="1427" spans="1:23" ht="57.6" x14ac:dyDescent="0.3">
      <c r="A1427">
        <v>1656</v>
      </c>
      <c r="B1427" s="3" t="s">
        <v>1657</v>
      </c>
      <c r="C1427" s="3" t="s">
        <v>5766</v>
      </c>
      <c r="D1427">
        <v>7500</v>
      </c>
      <c r="E1427">
        <v>7525.12</v>
      </c>
      <c r="F1427" t="s">
        <v>8219</v>
      </c>
      <c r="G1427" t="s">
        <v>8224</v>
      </c>
      <c r="H1427" t="s">
        <v>8246</v>
      </c>
      <c r="I1427">
        <v>1355437052</v>
      </c>
      <c r="J1427">
        <v>1352845052</v>
      </c>
      <c r="K1427" t="b">
        <v>0</v>
      </c>
      <c r="L1427">
        <v>48</v>
      </c>
      <c r="M1427" t="b">
        <v>1</v>
      </c>
      <c r="N1427" t="s">
        <v>8292</v>
      </c>
      <c r="O1427" s="5">
        <f t="shared" si="198"/>
        <v>0.99666184725293416</v>
      </c>
      <c r="P1427" s="7">
        <f t="shared" si="199"/>
        <v>156.77333333333334</v>
      </c>
      <c r="Q1427" t="str">
        <f t="shared" si="200"/>
        <v>music</v>
      </c>
      <c r="R1427" t="str">
        <f t="shared" si="201"/>
        <v>pop</v>
      </c>
      <c r="S1427" s="10">
        <f t="shared" si="202"/>
        <v>41256.678842592592</v>
      </c>
      <c r="T1427" s="10">
        <f t="shared" si="203"/>
        <v>41226.678842592592</v>
      </c>
      <c r="U1427">
        <f t="shared" si="204"/>
        <v>2012</v>
      </c>
      <c r="V1427" s="11">
        <f t="shared" si="205"/>
        <v>41256.678842592592</v>
      </c>
      <c r="W1427" s="15">
        <f t="shared" si="206"/>
        <v>30</v>
      </c>
    </row>
    <row r="1428" spans="1:23" ht="43.2" x14ac:dyDescent="0.3">
      <c r="A1428">
        <v>1657</v>
      </c>
      <c r="B1428" s="3" t="s">
        <v>1658</v>
      </c>
      <c r="C1428" s="3" t="s">
        <v>5767</v>
      </c>
      <c r="D1428">
        <v>25000</v>
      </c>
      <c r="E1428">
        <v>26233.45</v>
      </c>
      <c r="F1428" t="s">
        <v>8219</v>
      </c>
      <c r="G1428" t="s">
        <v>8224</v>
      </c>
      <c r="H1428" t="s">
        <v>8246</v>
      </c>
      <c r="I1428">
        <v>1337885168</v>
      </c>
      <c r="J1428">
        <v>1335293168</v>
      </c>
      <c r="K1428" t="b">
        <v>0</v>
      </c>
      <c r="L1428">
        <v>221</v>
      </c>
      <c r="M1428" t="b">
        <v>1</v>
      </c>
      <c r="N1428" t="s">
        <v>8292</v>
      </c>
      <c r="O1428" s="5">
        <f t="shared" si="198"/>
        <v>0.95298178470616712</v>
      </c>
      <c r="P1428" s="7">
        <f t="shared" si="199"/>
        <v>118.70339366515837</v>
      </c>
      <c r="Q1428" t="str">
        <f t="shared" si="200"/>
        <v>music</v>
      </c>
      <c r="R1428" t="str">
        <f t="shared" si="201"/>
        <v>pop</v>
      </c>
      <c r="S1428" s="10">
        <f t="shared" si="202"/>
        <v>41053.532037037039</v>
      </c>
      <c r="T1428" s="10">
        <f t="shared" si="203"/>
        <v>41023.532037037039</v>
      </c>
      <c r="U1428">
        <f t="shared" si="204"/>
        <v>2012</v>
      </c>
      <c r="V1428" s="11">
        <f t="shared" si="205"/>
        <v>41053.532037037039</v>
      </c>
      <c r="W1428" s="15">
        <f t="shared" si="206"/>
        <v>30</v>
      </c>
    </row>
    <row r="1429" spans="1:23" ht="43.2" x14ac:dyDescent="0.3">
      <c r="A1429">
        <v>1658</v>
      </c>
      <c r="B1429" s="3" t="s">
        <v>1659</v>
      </c>
      <c r="C1429" s="3" t="s">
        <v>5768</v>
      </c>
      <c r="D1429">
        <v>6000</v>
      </c>
      <c r="E1429">
        <v>7934</v>
      </c>
      <c r="F1429" t="s">
        <v>8219</v>
      </c>
      <c r="G1429" t="s">
        <v>8224</v>
      </c>
      <c r="H1429" t="s">
        <v>8246</v>
      </c>
      <c r="I1429">
        <v>1355840400</v>
      </c>
      <c r="J1429">
        <v>1352524767</v>
      </c>
      <c r="K1429" t="b">
        <v>0</v>
      </c>
      <c r="L1429">
        <v>107</v>
      </c>
      <c r="M1429" t="b">
        <v>1</v>
      </c>
      <c r="N1429" t="s">
        <v>8292</v>
      </c>
      <c r="O1429" s="5">
        <f t="shared" si="198"/>
        <v>0.75623897151499875</v>
      </c>
      <c r="P1429" s="7">
        <f t="shared" si="199"/>
        <v>74.149532710280369</v>
      </c>
      <c r="Q1429" t="str">
        <f t="shared" si="200"/>
        <v>music</v>
      </c>
      <c r="R1429" t="str">
        <f t="shared" si="201"/>
        <v>pop</v>
      </c>
      <c r="S1429" s="10">
        <f t="shared" si="202"/>
        <v>41261.347222222219</v>
      </c>
      <c r="T1429" s="10">
        <f t="shared" si="203"/>
        <v>41222.97184027778</v>
      </c>
      <c r="U1429">
        <f t="shared" si="204"/>
        <v>2012</v>
      </c>
      <c r="V1429" s="11">
        <f t="shared" si="205"/>
        <v>41261.347222222219</v>
      </c>
      <c r="W1429" s="15">
        <f t="shared" si="206"/>
        <v>38.375381944439141</v>
      </c>
    </row>
    <row r="1430" spans="1:23" ht="43.2" x14ac:dyDescent="0.3">
      <c r="A1430">
        <v>1659</v>
      </c>
      <c r="B1430" s="3" t="s">
        <v>1660</v>
      </c>
      <c r="C1430" s="3" t="s">
        <v>5769</v>
      </c>
      <c r="D1430">
        <v>500</v>
      </c>
      <c r="E1430">
        <v>564</v>
      </c>
      <c r="F1430" t="s">
        <v>8219</v>
      </c>
      <c r="G1430" t="s">
        <v>8225</v>
      </c>
      <c r="H1430" t="s">
        <v>8247</v>
      </c>
      <c r="I1430">
        <v>1387281600</v>
      </c>
      <c r="J1430">
        <v>1384811721</v>
      </c>
      <c r="K1430" t="b">
        <v>0</v>
      </c>
      <c r="L1430">
        <v>45</v>
      </c>
      <c r="M1430" t="b">
        <v>1</v>
      </c>
      <c r="N1430" t="s">
        <v>8292</v>
      </c>
      <c r="O1430" s="5">
        <f t="shared" si="198"/>
        <v>0.88652482269503541</v>
      </c>
      <c r="P1430" s="7">
        <f t="shared" si="199"/>
        <v>12.533333333333333</v>
      </c>
      <c r="Q1430" t="str">
        <f t="shared" si="200"/>
        <v>music</v>
      </c>
      <c r="R1430" t="str">
        <f t="shared" si="201"/>
        <v>pop</v>
      </c>
      <c r="S1430" s="10">
        <f t="shared" si="202"/>
        <v>41625.25</v>
      </c>
      <c r="T1430" s="10">
        <f t="shared" si="203"/>
        <v>41596.663437499999</v>
      </c>
      <c r="U1430">
        <f t="shared" si="204"/>
        <v>2013</v>
      </c>
      <c r="V1430" s="11">
        <f t="shared" si="205"/>
        <v>41625.25</v>
      </c>
      <c r="W1430" s="15">
        <f t="shared" si="206"/>
        <v>28.586562500000582</v>
      </c>
    </row>
    <row r="1431" spans="1:23" ht="57.6" x14ac:dyDescent="0.3">
      <c r="A1431">
        <v>1660</v>
      </c>
      <c r="B1431" s="3" t="s">
        <v>1661</v>
      </c>
      <c r="C1431" s="3" t="s">
        <v>5770</v>
      </c>
      <c r="D1431">
        <v>80</v>
      </c>
      <c r="E1431">
        <v>1003</v>
      </c>
      <c r="F1431" t="s">
        <v>8219</v>
      </c>
      <c r="G1431" t="s">
        <v>8237</v>
      </c>
      <c r="H1431" t="s">
        <v>8249</v>
      </c>
      <c r="I1431">
        <v>1462053540</v>
      </c>
      <c r="J1431">
        <v>1459355950</v>
      </c>
      <c r="K1431" t="b">
        <v>0</v>
      </c>
      <c r="L1431">
        <v>36</v>
      </c>
      <c r="M1431" t="b">
        <v>1</v>
      </c>
      <c r="N1431" t="s">
        <v>8292</v>
      </c>
      <c r="O1431" s="5">
        <f t="shared" si="198"/>
        <v>7.9760717846460619E-2</v>
      </c>
      <c r="P1431" s="7">
        <f t="shared" si="199"/>
        <v>27.861111111111111</v>
      </c>
      <c r="Q1431" t="str">
        <f t="shared" si="200"/>
        <v>music</v>
      </c>
      <c r="R1431" t="str">
        <f t="shared" si="201"/>
        <v>pop</v>
      </c>
      <c r="S1431" s="10">
        <f t="shared" si="202"/>
        <v>42490.665972222225</v>
      </c>
      <c r="T1431" s="10">
        <f t="shared" si="203"/>
        <v>42459.443865740745</v>
      </c>
      <c r="U1431">
        <f t="shared" si="204"/>
        <v>2016</v>
      </c>
      <c r="V1431" s="11">
        <f t="shared" si="205"/>
        <v>42490.665972222225</v>
      </c>
      <c r="W1431" s="15">
        <f t="shared" si="206"/>
        <v>31.222106481480296</v>
      </c>
    </row>
    <row r="1432" spans="1:23" ht="57.6" x14ac:dyDescent="0.3">
      <c r="A1432">
        <v>1661</v>
      </c>
      <c r="B1432" s="3" t="s">
        <v>1662</v>
      </c>
      <c r="C1432" s="3" t="s">
        <v>5771</v>
      </c>
      <c r="D1432">
        <v>7900</v>
      </c>
      <c r="E1432">
        <v>8098</v>
      </c>
      <c r="F1432" t="s">
        <v>8219</v>
      </c>
      <c r="G1432" t="s">
        <v>8239</v>
      </c>
      <c r="H1432" t="s">
        <v>8249</v>
      </c>
      <c r="I1432">
        <v>1453064400</v>
      </c>
      <c r="J1432">
        <v>1449359831</v>
      </c>
      <c r="K1432" t="b">
        <v>0</v>
      </c>
      <c r="L1432">
        <v>101</v>
      </c>
      <c r="M1432" t="b">
        <v>1</v>
      </c>
      <c r="N1432" t="s">
        <v>8292</v>
      </c>
      <c r="O1432" s="5">
        <f t="shared" si="198"/>
        <v>0.9755495183996048</v>
      </c>
      <c r="P1432" s="7">
        <f t="shared" si="199"/>
        <v>80.178217821782184</v>
      </c>
      <c r="Q1432" t="str">
        <f t="shared" si="200"/>
        <v>music</v>
      </c>
      <c r="R1432" t="str">
        <f t="shared" si="201"/>
        <v>pop</v>
      </c>
      <c r="S1432" s="10">
        <f t="shared" si="202"/>
        <v>42386.625</v>
      </c>
      <c r="T1432" s="10">
        <f t="shared" si="203"/>
        <v>42343.748043981483</v>
      </c>
      <c r="U1432">
        <f t="shared" si="204"/>
        <v>2016</v>
      </c>
      <c r="V1432" s="11">
        <f t="shared" si="205"/>
        <v>42386.625</v>
      </c>
      <c r="W1432" s="15">
        <f t="shared" si="206"/>
        <v>42.876956018517376</v>
      </c>
    </row>
    <row r="1433" spans="1:23" ht="43.2" x14ac:dyDescent="0.3">
      <c r="A1433">
        <v>1662</v>
      </c>
      <c r="B1433" s="3" t="s">
        <v>1663</v>
      </c>
      <c r="C1433" s="3" t="s">
        <v>5772</v>
      </c>
      <c r="D1433">
        <v>8000</v>
      </c>
      <c r="E1433">
        <v>8211</v>
      </c>
      <c r="F1433" t="s">
        <v>8219</v>
      </c>
      <c r="G1433" t="s">
        <v>8224</v>
      </c>
      <c r="H1433" t="s">
        <v>8246</v>
      </c>
      <c r="I1433">
        <v>1325310336</v>
      </c>
      <c r="J1433">
        <v>1320122736</v>
      </c>
      <c r="K1433" t="b">
        <v>0</v>
      </c>
      <c r="L1433">
        <v>62</v>
      </c>
      <c r="M1433" t="b">
        <v>1</v>
      </c>
      <c r="N1433" t="s">
        <v>8292</v>
      </c>
      <c r="O1433" s="5">
        <f t="shared" si="198"/>
        <v>0.97430276458409448</v>
      </c>
      <c r="P1433" s="7">
        <f t="shared" si="199"/>
        <v>132.43548387096774</v>
      </c>
      <c r="Q1433" t="str">
        <f t="shared" si="200"/>
        <v>music</v>
      </c>
      <c r="R1433" t="str">
        <f t="shared" si="201"/>
        <v>pop</v>
      </c>
      <c r="S1433" s="10">
        <f t="shared" si="202"/>
        <v>40907.99</v>
      </c>
      <c r="T1433" s="10">
        <f t="shared" si="203"/>
        <v>40847.948333333334</v>
      </c>
      <c r="U1433">
        <f t="shared" si="204"/>
        <v>2011</v>
      </c>
      <c r="V1433" s="11">
        <f t="shared" si="205"/>
        <v>40907.99</v>
      </c>
      <c r="W1433" s="15">
        <f t="shared" si="206"/>
        <v>60.041666666664241</v>
      </c>
    </row>
    <row r="1434" spans="1:23" ht="43.2" x14ac:dyDescent="0.3">
      <c r="A1434">
        <v>1663</v>
      </c>
      <c r="B1434" s="3" t="s">
        <v>1664</v>
      </c>
      <c r="C1434" s="3" t="s">
        <v>5773</v>
      </c>
      <c r="D1434">
        <v>1000</v>
      </c>
      <c r="E1434">
        <v>1080</v>
      </c>
      <c r="F1434" t="s">
        <v>8219</v>
      </c>
      <c r="G1434" t="s">
        <v>8224</v>
      </c>
      <c r="H1434" t="s">
        <v>8246</v>
      </c>
      <c r="I1434">
        <v>1422750707</v>
      </c>
      <c r="J1434">
        <v>1420158707</v>
      </c>
      <c r="K1434" t="b">
        <v>0</v>
      </c>
      <c r="L1434">
        <v>32</v>
      </c>
      <c r="M1434" t="b">
        <v>1</v>
      </c>
      <c r="N1434" t="s">
        <v>8292</v>
      </c>
      <c r="O1434" s="5">
        <f t="shared" si="198"/>
        <v>0.92592592592592593</v>
      </c>
      <c r="P1434" s="7">
        <f t="shared" si="199"/>
        <v>33.75</v>
      </c>
      <c r="Q1434" t="str">
        <f t="shared" si="200"/>
        <v>music</v>
      </c>
      <c r="R1434" t="str">
        <f t="shared" si="201"/>
        <v>pop</v>
      </c>
      <c r="S1434" s="10">
        <f t="shared" si="202"/>
        <v>42035.77207175926</v>
      </c>
      <c r="T1434" s="10">
        <f t="shared" si="203"/>
        <v>42005.77207175926</v>
      </c>
      <c r="U1434">
        <f t="shared" si="204"/>
        <v>2015</v>
      </c>
      <c r="V1434" s="11">
        <f t="shared" si="205"/>
        <v>42035.77207175926</v>
      </c>
      <c r="W1434" s="15">
        <f t="shared" si="206"/>
        <v>30</v>
      </c>
    </row>
    <row r="1435" spans="1:23" ht="43.2" x14ac:dyDescent="0.3">
      <c r="A1435">
        <v>1664</v>
      </c>
      <c r="B1435" s="3" t="s">
        <v>1665</v>
      </c>
      <c r="C1435" s="3" t="s">
        <v>5774</v>
      </c>
      <c r="D1435">
        <v>2500</v>
      </c>
      <c r="E1435">
        <v>3060.22</v>
      </c>
      <c r="F1435" t="s">
        <v>8219</v>
      </c>
      <c r="G1435" t="s">
        <v>8224</v>
      </c>
      <c r="H1435" t="s">
        <v>8246</v>
      </c>
      <c r="I1435">
        <v>1331870340</v>
      </c>
      <c r="J1435">
        <v>1328033818</v>
      </c>
      <c r="K1435" t="b">
        <v>0</v>
      </c>
      <c r="L1435">
        <v>89</v>
      </c>
      <c r="M1435" t="b">
        <v>1</v>
      </c>
      <c r="N1435" t="s">
        <v>8292</v>
      </c>
      <c r="O1435" s="5">
        <f t="shared" si="198"/>
        <v>0.81693473018279739</v>
      </c>
      <c r="P1435" s="7">
        <f t="shared" si="199"/>
        <v>34.384494382022467</v>
      </c>
      <c r="Q1435" t="str">
        <f t="shared" si="200"/>
        <v>music</v>
      </c>
      <c r="R1435" t="str">
        <f t="shared" si="201"/>
        <v>pop</v>
      </c>
      <c r="S1435" s="10">
        <f t="shared" si="202"/>
        <v>40983.915972222225</v>
      </c>
      <c r="T1435" s="10">
        <f t="shared" si="203"/>
        <v>40939.511782407404</v>
      </c>
      <c r="U1435">
        <f t="shared" si="204"/>
        <v>2012</v>
      </c>
      <c r="V1435" s="11">
        <f t="shared" si="205"/>
        <v>40983.915972222225</v>
      </c>
      <c r="W1435" s="15">
        <f t="shared" si="206"/>
        <v>44.404189814820711</v>
      </c>
    </row>
    <row r="1436" spans="1:23" ht="43.2" x14ac:dyDescent="0.3">
      <c r="A1436">
        <v>1665</v>
      </c>
      <c r="B1436" s="3" t="s">
        <v>1666</v>
      </c>
      <c r="C1436" s="3" t="s">
        <v>5775</v>
      </c>
      <c r="D1436">
        <v>3500</v>
      </c>
      <c r="E1436">
        <v>4181</v>
      </c>
      <c r="F1436" t="s">
        <v>8219</v>
      </c>
      <c r="G1436" t="s">
        <v>8224</v>
      </c>
      <c r="H1436" t="s">
        <v>8246</v>
      </c>
      <c r="I1436">
        <v>1298343600</v>
      </c>
      <c r="J1436">
        <v>1295624113</v>
      </c>
      <c r="K1436" t="b">
        <v>0</v>
      </c>
      <c r="L1436">
        <v>93</v>
      </c>
      <c r="M1436" t="b">
        <v>1</v>
      </c>
      <c r="N1436" t="s">
        <v>8292</v>
      </c>
      <c r="O1436" s="5">
        <f t="shared" si="198"/>
        <v>0.83712030614685484</v>
      </c>
      <c r="P1436" s="7">
        <f t="shared" si="199"/>
        <v>44.956989247311824</v>
      </c>
      <c r="Q1436" t="str">
        <f t="shared" si="200"/>
        <v>music</v>
      </c>
      <c r="R1436" t="str">
        <f t="shared" si="201"/>
        <v>pop</v>
      </c>
      <c r="S1436" s="10">
        <f t="shared" si="202"/>
        <v>40595.875</v>
      </c>
      <c r="T1436" s="10">
        <f t="shared" si="203"/>
        <v>40564.399456018517</v>
      </c>
      <c r="U1436">
        <f t="shared" si="204"/>
        <v>2011</v>
      </c>
      <c r="V1436" s="11">
        <f t="shared" si="205"/>
        <v>40595.875</v>
      </c>
      <c r="W1436" s="15">
        <f t="shared" si="206"/>
        <v>31.475543981483497</v>
      </c>
    </row>
    <row r="1437" spans="1:23" ht="43.2" x14ac:dyDescent="0.3">
      <c r="A1437">
        <v>1666</v>
      </c>
      <c r="B1437" s="3" t="s">
        <v>1667</v>
      </c>
      <c r="C1437" s="3" t="s">
        <v>5776</v>
      </c>
      <c r="D1437">
        <v>2500</v>
      </c>
      <c r="E1437">
        <v>4022</v>
      </c>
      <c r="F1437" t="s">
        <v>8219</v>
      </c>
      <c r="G1437" t="s">
        <v>8224</v>
      </c>
      <c r="H1437" t="s">
        <v>8246</v>
      </c>
      <c r="I1437">
        <v>1364447073</v>
      </c>
      <c r="J1437">
        <v>1361858673</v>
      </c>
      <c r="K1437" t="b">
        <v>0</v>
      </c>
      <c r="L1437">
        <v>98</v>
      </c>
      <c r="M1437" t="b">
        <v>1</v>
      </c>
      <c r="N1437" t="s">
        <v>8292</v>
      </c>
      <c r="O1437" s="5">
        <f t="shared" si="198"/>
        <v>0.62158130283441071</v>
      </c>
      <c r="P1437" s="7">
        <f t="shared" si="199"/>
        <v>41.04081632653061</v>
      </c>
      <c r="Q1437" t="str">
        <f t="shared" si="200"/>
        <v>music</v>
      </c>
      <c r="R1437" t="str">
        <f t="shared" si="201"/>
        <v>pop</v>
      </c>
      <c r="S1437" s="10">
        <f t="shared" si="202"/>
        <v>41360.961493055554</v>
      </c>
      <c r="T1437" s="10">
        <f t="shared" si="203"/>
        <v>41331.003159722226</v>
      </c>
      <c r="U1437">
        <f t="shared" si="204"/>
        <v>2013</v>
      </c>
      <c r="V1437" s="11">
        <f t="shared" si="205"/>
        <v>41360.961493055554</v>
      </c>
      <c r="W1437" s="15">
        <f t="shared" si="206"/>
        <v>29.958333333328483</v>
      </c>
    </row>
    <row r="1438" spans="1:23" ht="43.2" x14ac:dyDescent="0.3">
      <c r="A1438">
        <v>1667</v>
      </c>
      <c r="B1438" s="3" t="s">
        <v>1668</v>
      </c>
      <c r="C1438" s="3" t="s">
        <v>5777</v>
      </c>
      <c r="D1438">
        <v>3400</v>
      </c>
      <c r="E1438">
        <v>4313</v>
      </c>
      <c r="F1438" t="s">
        <v>8219</v>
      </c>
      <c r="G1438" t="s">
        <v>8224</v>
      </c>
      <c r="H1438" t="s">
        <v>8246</v>
      </c>
      <c r="I1438">
        <v>1394521140</v>
      </c>
      <c r="J1438">
        <v>1392169298</v>
      </c>
      <c r="K1438" t="b">
        <v>0</v>
      </c>
      <c r="L1438">
        <v>82</v>
      </c>
      <c r="M1438" t="b">
        <v>1</v>
      </c>
      <c r="N1438" t="s">
        <v>8292</v>
      </c>
      <c r="O1438" s="5">
        <f t="shared" si="198"/>
        <v>0.78831439833062833</v>
      </c>
      <c r="P1438" s="7">
        <f t="shared" si="199"/>
        <v>52.597560975609753</v>
      </c>
      <c r="Q1438" t="str">
        <f t="shared" si="200"/>
        <v>music</v>
      </c>
      <c r="R1438" t="str">
        <f t="shared" si="201"/>
        <v>pop</v>
      </c>
      <c r="S1438" s="10">
        <f t="shared" si="202"/>
        <v>41709.040972222225</v>
      </c>
      <c r="T1438" s="10">
        <f t="shared" si="203"/>
        <v>41681.8205787037</v>
      </c>
      <c r="U1438">
        <f t="shared" si="204"/>
        <v>2014</v>
      </c>
      <c r="V1438" s="11">
        <f t="shared" si="205"/>
        <v>41709.040972222225</v>
      </c>
      <c r="W1438" s="15">
        <f t="shared" si="206"/>
        <v>27.220393518524361</v>
      </c>
    </row>
    <row r="1439" spans="1:23" ht="43.2" x14ac:dyDescent="0.3">
      <c r="A1439">
        <v>1668</v>
      </c>
      <c r="B1439" s="3" t="s">
        <v>1669</v>
      </c>
      <c r="C1439" s="3" t="s">
        <v>5778</v>
      </c>
      <c r="D1439">
        <v>8000</v>
      </c>
      <c r="E1439">
        <v>8211</v>
      </c>
      <c r="F1439" t="s">
        <v>8219</v>
      </c>
      <c r="G1439" t="s">
        <v>8224</v>
      </c>
      <c r="H1439" t="s">
        <v>8246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8292</v>
      </c>
      <c r="O1439" s="5">
        <f t="shared" si="198"/>
        <v>0.97430276458409448</v>
      </c>
      <c r="P1439" s="7">
        <f t="shared" si="199"/>
        <v>70.784482758620683</v>
      </c>
      <c r="Q1439" t="str">
        <f t="shared" si="200"/>
        <v>music</v>
      </c>
      <c r="R1439" t="str">
        <f t="shared" si="201"/>
        <v>pop</v>
      </c>
      <c r="S1439" s="10">
        <f t="shared" si="202"/>
        <v>40874.941423611112</v>
      </c>
      <c r="T1439" s="10">
        <f t="shared" si="203"/>
        <v>40844.89975694444</v>
      </c>
      <c r="U1439">
        <f t="shared" si="204"/>
        <v>2011</v>
      </c>
      <c r="V1439" s="11">
        <f t="shared" si="205"/>
        <v>40874.941423611112</v>
      </c>
      <c r="W1439" s="15">
        <f t="shared" si="206"/>
        <v>30.041666666671517</v>
      </c>
    </row>
    <row r="1440" spans="1:23" ht="57.6" x14ac:dyDescent="0.3">
      <c r="A1440">
        <v>1669</v>
      </c>
      <c r="B1440" s="3" t="s">
        <v>1670</v>
      </c>
      <c r="C1440" s="3" t="s">
        <v>5779</v>
      </c>
      <c r="D1440">
        <v>2000</v>
      </c>
      <c r="E1440">
        <v>2795</v>
      </c>
      <c r="F1440" t="s">
        <v>8219</v>
      </c>
      <c r="G1440" t="s">
        <v>8224</v>
      </c>
      <c r="H1440" t="s">
        <v>8246</v>
      </c>
      <c r="I1440">
        <v>1464729276</v>
      </c>
      <c r="J1440">
        <v>1459545276</v>
      </c>
      <c r="K1440" t="b">
        <v>0</v>
      </c>
      <c r="L1440">
        <v>52</v>
      </c>
      <c r="M1440" t="b">
        <v>1</v>
      </c>
      <c r="N1440" t="s">
        <v>8292</v>
      </c>
      <c r="O1440" s="5">
        <f t="shared" si="198"/>
        <v>0.7155635062611807</v>
      </c>
      <c r="P1440" s="7">
        <f t="shared" si="199"/>
        <v>53.75</v>
      </c>
      <c r="Q1440" t="str">
        <f t="shared" si="200"/>
        <v>music</v>
      </c>
      <c r="R1440" t="str">
        <f t="shared" si="201"/>
        <v>pop</v>
      </c>
      <c r="S1440" s="10">
        <f t="shared" si="202"/>
        <v>42521.635138888887</v>
      </c>
      <c r="T1440" s="10">
        <f t="shared" si="203"/>
        <v>42461.635138888887</v>
      </c>
      <c r="U1440">
        <f t="shared" si="204"/>
        <v>2016</v>
      </c>
      <c r="V1440" s="11">
        <f t="shared" si="205"/>
        <v>42521.635138888887</v>
      </c>
      <c r="W1440" s="15">
        <f t="shared" si="206"/>
        <v>60</v>
      </c>
    </row>
    <row r="1441" spans="1:23" ht="57.6" x14ac:dyDescent="0.3">
      <c r="A1441">
        <v>1670</v>
      </c>
      <c r="B1441" s="3" t="s">
        <v>1671</v>
      </c>
      <c r="C1441" s="3" t="s">
        <v>5780</v>
      </c>
      <c r="D1441">
        <v>1000</v>
      </c>
      <c r="E1441">
        <v>1026</v>
      </c>
      <c r="F1441" t="s">
        <v>8219</v>
      </c>
      <c r="G1441" t="s">
        <v>8224</v>
      </c>
      <c r="H1441" t="s">
        <v>8246</v>
      </c>
      <c r="I1441">
        <v>1278302400</v>
      </c>
      <c r="J1441">
        <v>1273961999</v>
      </c>
      <c r="K1441" t="b">
        <v>0</v>
      </c>
      <c r="L1441">
        <v>23</v>
      </c>
      <c r="M1441" t="b">
        <v>1</v>
      </c>
      <c r="N1441" t="s">
        <v>8292</v>
      </c>
      <c r="O1441" s="5">
        <f t="shared" si="198"/>
        <v>0.97465886939571145</v>
      </c>
      <c r="P1441" s="7">
        <f t="shared" si="199"/>
        <v>44.608695652173914</v>
      </c>
      <c r="Q1441" t="str">
        <f t="shared" si="200"/>
        <v>music</v>
      </c>
      <c r="R1441" t="str">
        <f t="shared" si="201"/>
        <v>pop</v>
      </c>
      <c r="S1441" s="10">
        <f t="shared" si="202"/>
        <v>40363.916666666664</v>
      </c>
      <c r="T1441" s="10">
        <f t="shared" si="203"/>
        <v>40313.680543981485</v>
      </c>
      <c r="U1441">
        <f t="shared" si="204"/>
        <v>2010</v>
      </c>
      <c r="V1441" s="11">
        <f t="shared" si="205"/>
        <v>40363.916666666664</v>
      </c>
      <c r="W1441" s="15">
        <f t="shared" si="206"/>
        <v>50.236122685178998</v>
      </c>
    </row>
    <row r="1442" spans="1:23" ht="28.8" x14ac:dyDescent="0.3">
      <c r="A1442">
        <v>1671</v>
      </c>
      <c r="B1442" s="3" t="s">
        <v>1672</v>
      </c>
      <c r="C1442" s="3" t="s">
        <v>5781</v>
      </c>
      <c r="D1442">
        <v>2000</v>
      </c>
      <c r="E1442">
        <v>2013.47</v>
      </c>
      <c r="F1442" t="s">
        <v>8219</v>
      </c>
      <c r="G1442" t="s">
        <v>8224</v>
      </c>
      <c r="H1442" t="s">
        <v>8246</v>
      </c>
      <c r="I1442">
        <v>1470056614</v>
      </c>
      <c r="J1442">
        <v>1467464614</v>
      </c>
      <c r="K1442" t="b">
        <v>0</v>
      </c>
      <c r="L1442">
        <v>77</v>
      </c>
      <c r="M1442" t="b">
        <v>1</v>
      </c>
      <c r="N1442" t="s">
        <v>8292</v>
      </c>
      <c r="O1442" s="5">
        <f t="shared" si="198"/>
        <v>0.9933100567676697</v>
      </c>
      <c r="P1442" s="7">
        <f t="shared" si="199"/>
        <v>26.148961038961041</v>
      </c>
      <c r="Q1442" t="str">
        <f t="shared" si="200"/>
        <v>music</v>
      </c>
      <c r="R1442" t="str">
        <f t="shared" si="201"/>
        <v>pop</v>
      </c>
      <c r="S1442" s="10">
        <f t="shared" si="202"/>
        <v>42583.29414351852</v>
      </c>
      <c r="T1442" s="10">
        <f t="shared" si="203"/>
        <v>42553.29414351852</v>
      </c>
      <c r="U1442">
        <f t="shared" si="204"/>
        <v>2016</v>
      </c>
      <c r="V1442" s="11">
        <f t="shared" si="205"/>
        <v>42583.29414351852</v>
      </c>
      <c r="W1442" s="15">
        <f t="shared" si="206"/>
        <v>30</v>
      </c>
    </row>
    <row r="1443" spans="1:23" ht="43.2" x14ac:dyDescent="0.3">
      <c r="A1443">
        <v>1672</v>
      </c>
      <c r="B1443" s="3" t="s">
        <v>1673</v>
      </c>
      <c r="C1443" s="3" t="s">
        <v>5782</v>
      </c>
      <c r="D1443">
        <v>1700</v>
      </c>
      <c r="E1443">
        <v>1920</v>
      </c>
      <c r="F1443" t="s">
        <v>8219</v>
      </c>
      <c r="G1443" t="s">
        <v>8224</v>
      </c>
      <c r="H1443" t="s">
        <v>8246</v>
      </c>
      <c r="I1443">
        <v>1338824730</v>
      </c>
      <c r="J1443">
        <v>1336232730</v>
      </c>
      <c r="K1443" t="b">
        <v>0</v>
      </c>
      <c r="L1443">
        <v>49</v>
      </c>
      <c r="M1443" t="b">
        <v>1</v>
      </c>
      <c r="N1443" t="s">
        <v>8292</v>
      </c>
      <c r="O1443" s="5">
        <f t="shared" si="198"/>
        <v>0.88541666666666663</v>
      </c>
      <c r="P1443" s="7">
        <f t="shared" si="199"/>
        <v>39.183673469387756</v>
      </c>
      <c r="Q1443" t="str">
        <f t="shared" si="200"/>
        <v>music</v>
      </c>
      <c r="R1443" t="str">
        <f t="shared" si="201"/>
        <v>pop</v>
      </c>
      <c r="S1443" s="10">
        <f t="shared" si="202"/>
        <v>41064.406597222223</v>
      </c>
      <c r="T1443" s="10">
        <f t="shared" si="203"/>
        <v>41034.406597222223</v>
      </c>
      <c r="U1443">
        <f t="shared" si="204"/>
        <v>2012</v>
      </c>
      <c r="V1443" s="11">
        <f t="shared" si="205"/>
        <v>41064.406597222223</v>
      </c>
      <c r="W1443" s="15">
        <f t="shared" si="206"/>
        <v>30</v>
      </c>
    </row>
    <row r="1444" spans="1:23" ht="43.2" x14ac:dyDescent="0.3">
      <c r="A1444">
        <v>1673</v>
      </c>
      <c r="B1444" s="3" t="s">
        <v>1674</v>
      </c>
      <c r="C1444" s="3" t="s">
        <v>5783</v>
      </c>
      <c r="D1444">
        <v>2100</v>
      </c>
      <c r="E1444">
        <v>2690</v>
      </c>
      <c r="F1444" t="s">
        <v>8219</v>
      </c>
      <c r="G1444" t="s">
        <v>8224</v>
      </c>
      <c r="H1444" t="s">
        <v>8246</v>
      </c>
      <c r="I1444">
        <v>1425675892</v>
      </c>
      <c r="J1444">
        <v>1423083892</v>
      </c>
      <c r="K1444" t="b">
        <v>0</v>
      </c>
      <c r="L1444">
        <v>59</v>
      </c>
      <c r="M1444" t="b">
        <v>1</v>
      </c>
      <c r="N1444" t="s">
        <v>8292</v>
      </c>
      <c r="O1444" s="5">
        <f t="shared" si="198"/>
        <v>0.7806691449814126</v>
      </c>
      <c r="P1444" s="7">
        <f t="shared" si="199"/>
        <v>45.593220338983052</v>
      </c>
      <c r="Q1444" t="str">
        <f t="shared" si="200"/>
        <v>music</v>
      </c>
      <c r="R1444" t="str">
        <f t="shared" si="201"/>
        <v>pop</v>
      </c>
      <c r="S1444" s="10">
        <f t="shared" si="202"/>
        <v>42069.628379629634</v>
      </c>
      <c r="T1444" s="10">
        <f t="shared" si="203"/>
        <v>42039.628379629634</v>
      </c>
      <c r="U1444">
        <f t="shared" si="204"/>
        <v>2015</v>
      </c>
      <c r="V1444" s="11">
        <f t="shared" si="205"/>
        <v>42069.628379629634</v>
      </c>
      <c r="W1444" s="15">
        <f t="shared" si="206"/>
        <v>30</v>
      </c>
    </row>
    <row r="1445" spans="1:23" ht="43.2" x14ac:dyDescent="0.3">
      <c r="A1445">
        <v>1674</v>
      </c>
      <c r="B1445" s="3" t="s">
        <v>1675</v>
      </c>
      <c r="C1445" s="3" t="s">
        <v>5784</v>
      </c>
      <c r="D1445">
        <v>5000</v>
      </c>
      <c r="E1445">
        <v>10085</v>
      </c>
      <c r="F1445" t="s">
        <v>8219</v>
      </c>
      <c r="G1445" t="s">
        <v>8224</v>
      </c>
      <c r="H1445" t="s">
        <v>8246</v>
      </c>
      <c r="I1445">
        <v>1471503540</v>
      </c>
      <c r="J1445">
        <v>1468852306</v>
      </c>
      <c r="K1445" t="b">
        <v>0</v>
      </c>
      <c r="L1445">
        <v>113</v>
      </c>
      <c r="M1445" t="b">
        <v>1</v>
      </c>
      <c r="N1445" t="s">
        <v>8292</v>
      </c>
      <c r="O1445" s="5">
        <f t="shared" si="198"/>
        <v>0.49578582052553299</v>
      </c>
      <c r="P1445" s="7">
        <f t="shared" si="199"/>
        <v>89.247787610619469</v>
      </c>
      <c r="Q1445" t="str">
        <f t="shared" si="200"/>
        <v>music</v>
      </c>
      <c r="R1445" t="str">
        <f t="shared" si="201"/>
        <v>pop</v>
      </c>
      <c r="S1445" s="10">
        <f t="shared" si="202"/>
        <v>42600.040972222225</v>
      </c>
      <c r="T1445" s="10">
        <f t="shared" si="203"/>
        <v>42569.355393518519</v>
      </c>
      <c r="U1445">
        <f t="shared" si="204"/>
        <v>2016</v>
      </c>
      <c r="V1445" s="11">
        <f t="shared" si="205"/>
        <v>42600.040972222225</v>
      </c>
      <c r="W1445" s="15">
        <f t="shared" si="206"/>
        <v>30.685578703705687</v>
      </c>
    </row>
    <row r="1446" spans="1:23" ht="28.8" x14ac:dyDescent="0.3">
      <c r="A1446">
        <v>1675</v>
      </c>
      <c r="B1446" s="3" t="s">
        <v>1676</v>
      </c>
      <c r="C1446" s="3" t="s">
        <v>5785</v>
      </c>
      <c r="D1446">
        <v>1000</v>
      </c>
      <c r="E1446">
        <v>1374.16</v>
      </c>
      <c r="F1446" t="s">
        <v>8219</v>
      </c>
      <c r="G1446" t="s">
        <v>8224</v>
      </c>
      <c r="H1446" t="s">
        <v>8246</v>
      </c>
      <c r="I1446">
        <v>1318802580</v>
      </c>
      <c r="J1446">
        <v>1316194540</v>
      </c>
      <c r="K1446" t="b">
        <v>0</v>
      </c>
      <c r="L1446">
        <v>34</v>
      </c>
      <c r="M1446" t="b">
        <v>1</v>
      </c>
      <c r="N1446" t="s">
        <v>8292</v>
      </c>
      <c r="O1446" s="5">
        <f t="shared" si="198"/>
        <v>0.7277172963847004</v>
      </c>
      <c r="P1446" s="7">
        <f t="shared" si="199"/>
        <v>40.416470588235299</v>
      </c>
      <c r="Q1446" t="str">
        <f t="shared" si="200"/>
        <v>music</v>
      </c>
      <c r="R1446" t="str">
        <f t="shared" si="201"/>
        <v>pop</v>
      </c>
      <c r="S1446" s="10">
        <f t="shared" si="202"/>
        <v>40832.668749999997</v>
      </c>
      <c r="T1446" s="10">
        <f t="shared" si="203"/>
        <v>40802.483101851853</v>
      </c>
      <c r="U1446">
        <f t="shared" si="204"/>
        <v>2011</v>
      </c>
      <c r="V1446" s="11">
        <f t="shared" si="205"/>
        <v>40832.668749999997</v>
      </c>
      <c r="W1446" s="15">
        <f t="shared" si="206"/>
        <v>30.185648148144537</v>
      </c>
    </row>
    <row r="1447" spans="1:23" ht="28.8" x14ac:dyDescent="0.3">
      <c r="A1447">
        <v>1676</v>
      </c>
      <c r="B1447" s="3" t="s">
        <v>1677</v>
      </c>
      <c r="C1447" s="3" t="s">
        <v>5786</v>
      </c>
      <c r="D1447">
        <v>3000</v>
      </c>
      <c r="E1447">
        <v>3460</v>
      </c>
      <c r="F1447" t="s">
        <v>8219</v>
      </c>
      <c r="G1447" t="s">
        <v>8224</v>
      </c>
      <c r="H1447" t="s">
        <v>8246</v>
      </c>
      <c r="I1447">
        <v>1334980740</v>
      </c>
      <c r="J1447">
        <v>1330968347</v>
      </c>
      <c r="K1447" t="b">
        <v>0</v>
      </c>
      <c r="L1447">
        <v>42</v>
      </c>
      <c r="M1447" t="b">
        <v>1</v>
      </c>
      <c r="N1447" t="s">
        <v>8292</v>
      </c>
      <c r="O1447" s="5">
        <f t="shared" si="198"/>
        <v>0.86705202312138729</v>
      </c>
      <c r="P1447" s="7">
        <f t="shared" si="199"/>
        <v>82.38095238095238</v>
      </c>
      <c r="Q1447" t="str">
        <f t="shared" si="200"/>
        <v>music</v>
      </c>
      <c r="R1447" t="str">
        <f t="shared" si="201"/>
        <v>pop</v>
      </c>
      <c r="S1447" s="10">
        <f t="shared" si="202"/>
        <v>41019.915972222225</v>
      </c>
      <c r="T1447" s="10">
        <f t="shared" si="203"/>
        <v>40973.47623842593</v>
      </c>
      <c r="U1447">
        <f t="shared" si="204"/>
        <v>2012</v>
      </c>
      <c r="V1447" s="11">
        <f t="shared" si="205"/>
        <v>41019.915972222225</v>
      </c>
      <c r="W1447" s="15">
        <f t="shared" si="206"/>
        <v>46.439733796294604</v>
      </c>
    </row>
    <row r="1448" spans="1:23" ht="43.2" x14ac:dyDescent="0.3">
      <c r="A1448">
        <v>1677</v>
      </c>
      <c r="B1448" s="3" t="s">
        <v>1678</v>
      </c>
      <c r="C1448" s="3" t="s">
        <v>5787</v>
      </c>
      <c r="D1448">
        <v>6000</v>
      </c>
      <c r="E1448">
        <v>6700</v>
      </c>
      <c r="F1448" t="s">
        <v>8219</v>
      </c>
      <c r="G1448" t="s">
        <v>8227</v>
      </c>
      <c r="H1448" t="s">
        <v>8249</v>
      </c>
      <c r="I1448">
        <v>1460786340</v>
      </c>
      <c r="J1448">
        <v>1455615976</v>
      </c>
      <c r="K1448" t="b">
        <v>0</v>
      </c>
      <c r="L1448">
        <v>42</v>
      </c>
      <c r="M1448" t="b">
        <v>1</v>
      </c>
      <c r="N1448" t="s">
        <v>8292</v>
      </c>
      <c r="O1448" s="5">
        <f t="shared" si="198"/>
        <v>0.89552238805970152</v>
      </c>
      <c r="P1448" s="7">
        <f t="shared" si="199"/>
        <v>159.52380952380952</v>
      </c>
      <c r="Q1448" t="str">
        <f t="shared" si="200"/>
        <v>music</v>
      </c>
      <c r="R1448" t="str">
        <f t="shared" si="201"/>
        <v>pop</v>
      </c>
      <c r="S1448" s="10">
        <f t="shared" si="202"/>
        <v>42475.999305555553</v>
      </c>
      <c r="T1448" s="10">
        <f t="shared" si="203"/>
        <v>42416.157129629632</v>
      </c>
      <c r="U1448">
        <f t="shared" si="204"/>
        <v>2016</v>
      </c>
      <c r="V1448" s="11">
        <f t="shared" si="205"/>
        <v>42475.999305555553</v>
      </c>
      <c r="W1448" s="15">
        <f t="shared" si="206"/>
        <v>59.842175925921765</v>
      </c>
    </row>
    <row r="1449" spans="1:23" ht="43.2" x14ac:dyDescent="0.3">
      <c r="A1449">
        <v>1678</v>
      </c>
      <c r="B1449" s="3" t="s">
        <v>1679</v>
      </c>
      <c r="C1449" s="3" t="s">
        <v>5788</v>
      </c>
      <c r="D1449">
        <v>1500</v>
      </c>
      <c r="E1449">
        <v>1776</v>
      </c>
      <c r="F1449" t="s">
        <v>8219</v>
      </c>
      <c r="G1449" t="s">
        <v>8224</v>
      </c>
      <c r="H1449" t="s">
        <v>8246</v>
      </c>
      <c r="I1449">
        <v>1391718671</v>
      </c>
      <c r="J1449">
        <v>1390509071</v>
      </c>
      <c r="K1449" t="b">
        <v>0</v>
      </c>
      <c r="L1449">
        <v>49</v>
      </c>
      <c r="M1449" t="b">
        <v>1</v>
      </c>
      <c r="N1449" t="s">
        <v>8292</v>
      </c>
      <c r="O1449" s="5">
        <f t="shared" si="198"/>
        <v>0.84459459459459463</v>
      </c>
      <c r="P1449" s="7">
        <f t="shared" si="199"/>
        <v>36.244897959183675</v>
      </c>
      <c r="Q1449" t="str">
        <f t="shared" si="200"/>
        <v>music</v>
      </c>
      <c r="R1449" t="str">
        <f t="shared" si="201"/>
        <v>pop</v>
      </c>
      <c r="S1449" s="10">
        <f t="shared" si="202"/>
        <v>41676.604988425926</v>
      </c>
      <c r="T1449" s="10">
        <f t="shared" si="203"/>
        <v>41662.604988425926</v>
      </c>
      <c r="U1449">
        <f t="shared" si="204"/>
        <v>2014</v>
      </c>
      <c r="V1449" s="11">
        <f t="shared" si="205"/>
        <v>41676.604988425926</v>
      </c>
      <c r="W1449" s="15">
        <f t="shared" si="206"/>
        <v>14</v>
      </c>
    </row>
    <row r="1450" spans="1:23" ht="57.6" x14ac:dyDescent="0.3">
      <c r="A1450">
        <v>1679</v>
      </c>
      <c r="B1450" s="3" t="s">
        <v>1680</v>
      </c>
      <c r="C1450" s="3" t="s">
        <v>5789</v>
      </c>
      <c r="D1450">
        <v>2000</v>
      </c>
      <c r="E1450">
        <v>3500</v>
      </c>
      <c r="F1450" t="s">
        <v>8219</v>
      </c>
      <c r="G1450" t="s">
        <v>8224</v>
      </c>
      <c r="H1450" t="s">
        <v>8246</v>
      </c>
      <c r="I1450">
        <v>1311298745</v>
      </c>
      <c r="J1450">
        <v>1309311545</v>
      </c>
      <c r="K1450" t="b">
        <v>0</v>
      </c>
      <c r="L1450">
        <v>56</v>
      </c>
      <c r="M1450" t="b">
        <v>1</v>
      </c>
      <c r="N1450" t="s">
        <v>8292</v>
      </c>
      <c r="O1450" s="5">
        <f t="shared" si="198"/>
        <v>0.5714285714285714</v>
      </c>
      <c r="P1450" s="7">
        <f t="shared" si="199"/>
        <v>62.5</v>
      </c>
      <c r="Q1450" t="str">
        <f t="shared" si="200"/>
        <v>music</v>
      </c>
      <c r="R1450" t="str">
        <f t="shared" si="201"/>
        <v>pop</v>
      </c>
      <c r="S1450" s="10">
        <f t="shared" si="202"/>
        <v>40745.818807870368</v>
      </c>
      <c r="T1450" s="10">
        <f t="shared" si="203"/>
        <v>40722.818807870368</v>
      </c>
      <c r="U1450">
        <f t="shared" si="204"/>
        <v>2011</v>
      </c>
      <c r="V1450" s="11">
        <f t="shared" si="205"/>
        <v>40745.818807870368</v>
      </c>
      <c r="W1450" s="15">
        <f t="shared" si="206"/>
        <v>23</v>
      </c>
    </row>
    <row r="1451" spans="1:23" ht="28.8" x14ac:dyDescent="0.3">
      <c r="A1451">
        <v>1680</v>
      </c>
      <c r="B1451" s="3" t="s">
        <v>1681</v>
      </c>
      <c r="C1451" s="3" t="s">
        <v>5790</v>
      </c>
      <c r="D1451">
        <v>1000</v>
      </c>
      <c r="E1451">
        <v>1175</v>
      </c>
      <c r="F1451" t="s">
        <v>8219</v>
      </c>
      <c r="G1451" t="s">
        <v>8224</v>
      </c>
      <c r="H1451" t="s">
        <v>8246</v>
      </c>
      <c r="I1451">
        <v>1405188667</v>
      </c>
      <c r="J1451">
        <v>1402596667</v>
      </c>
      <c r="K1451" t="b">
        <v>0</v>
      </c>
      <c r="L1451">
        <v>25</v>
      </c>
      <c r="M1451" t="b">
        <v>1</v>
      </c>
      <c r="N1451" t="s">
        <v>8292</v>
      </c>
      <c r="O1451" s="5">
        <f t="shared" si="198"/>
        <v>0.85106382978723405</v>
      </c>
      <c r="P1451" s="7">
        <f t="shared" si="199"/>
        <v>47</v>
      </c>
      <c r="Q1451" t="str">
        <f t="shared" si="200"/>
        <v>music</v>
      </c>
      <c r="R1451" t="str">
        <f t="shared" si="201"/>
        <v>pop</v>
      </c>
      <c r="S1451" s="10">
        <f t="shared" si="202"/>
        <v>41832.507719907408</v>
      </c>
      <c r="T1451" s="10">
        <f t="shared" si="203"/>
        <v>41802.507719907408</v>
      </c>
      <c r="U1451">
        <f t="shared" si="204"/>
        <v>2014</v>
      </c>
      <c r="V1451" s="11">
        <f t="shared" si="205"/>
        <v>41832.507719907408</v>
      </c>
      <c r="W1451" s="15">
        <f t="shared" si="206"/>
        <v>30</v>
      </c>
    </row>
    <row r="1452" spans="1:23" ht="43.2" x14ac:dyDescent="0.3">
      <c r="A1452">
        <v>1681</v>
      </c>
      <c r="B1452" s="3" t="s">
        <v>1682</v>
      </c>
      <c r="C1452" s="3" t="s">
        <v>5791</v>
      </c>
      <c r="D1452">
        <v>65000</v>
      </c>
      <c r="E1452">
        <v>65924.38</v>
      </c>
      <c r="F1452" t="s">
        <v>8222</v>
      </c>
      <c r="G1452" t="s">
        <v>8224</v>
      </c>
      <c r="H1452" t="s">
        <v>8246</v>
      </c>
      <c r="I1452">
        <v>1490752800</v>
      </c>
      <c r="J1452">
        <v>1486522484</v>
      </c>
      <c r="K1452" t="b">
        <v>0</v>
      </c>
      <c r="L1452">
        <v>884</v>
      </c>
      <c r="M1452" t="b">
        <v>0</v>
      </c>
      <c r="N1452" t="s">
        <v>8293</v>
      </c>
      <c r="O1452" s="5">
        <f t="shared" si="198"/>
        <v>0.98597817681410116</v>
      </c>
      <c r="P1452" s="7">
        <f t="shared" si="199"/>
        <v>74.575090497737563</v>
      </c>
      <c r="Q1452" t="str">
        <f t="shared" si="200"/>
        <v>music</v>
      </c>
      <c r="R1452" t="str">
        <f t="shared" si="201"/>
        <v>faith</v>
      </c>
      <c r="S1452" s="10">
        <f t="shared" si="202"/>
        <v>42822.833333333328</v>
      </c>
      <c r="T1452" s="10">
        <f t="shared" si="203"/>
        <v>42773.871342592596</v>
      </c>
      <c r="U1452">
        <f t="shared" si="204"/>
        <v>2017</v>
      </c>
      <c r="V1452" s="11">
        <f t="shared" si="205"/>
        <v>42822.833333333328</v>
      </c>
      <c r="W1452" s="15">
        <f t="shared" si="206"/>
        <v>48.96199074073229</v>
      </c>
    </row>
    <row r="1453" spans="1:23" ht="43.2" x14ac:dyDescent="0.3">
      <c r="A1453">
        <v>1682</v>
      </c>
      <c r="B1453" s="3" t="s">
        <v>1683</v>
      </c>
      <c r="C1453" s="3" t="s">
        <v>5792</v>
      </c>
      <c r="D1453">
        <v>6000</v>
      </c>
      <c r="E1453">
        <v>0</v>
      </c>
      <c r="F1453" t="s">
        <v>8222</v>
      </c>
      <c r="G1453" t="s">
        <v>8224</v>
      </c>
      <c r="H1453" t="s">
        <v>8246</v>
      </c>
      <c r="I1453">
        <v>1492142860</v>
      </c>
      <c r="J1453">
        <v>1486962460</v>
      </c>
      <c r="K1453" t="b">
        <v>0</v>
      </c>
      <c r="L1453">
        <v>0</v>
      </c>
      <c r="M1453" t="b">
        <v>0</v>
      </c>
      <c r="N1453" t="s">
        <v>8293</v>
      </c>
      <c r="O1453" s="5" t="e">
        <f t="shared" si="198"/>
        <v>#DIV/0!</v>
      </c>
      <c r="P1453" s="7" t="e">
        <f t="shared" si="199"/>
        <v>#DIV/0!</v>
      </c>
      <c r="Q1453" t="str">
        <f t="shared" si="200"/>
        <v>music</v>
      </c>
      <c r="R1453" t="str">
        <f t="shared" si="201"/>
        <v>faith</v>
      </c>
      <c r="S1453" s="10">
        <f t="shared" si="202"/>
        <v>42838.921990740739</v>
      </c>
      <c r="T1453" s="10">
        <f t="shared" si="203"/>
        <v>42778.96365740741</v>
      </c>
      <c r="U1453">
        <f t="shared" si="204"/>
        <v>2017</v>
      </c>
      <c r="V1453" s="11">
        <f t="shared" si="205"/>
        <v>42838.921990740739</v>
      </c>
      <c r="W1453" s="15">
        <f t="shared" si="206"/>
        <v>59.958333333328483</v>
      </c>
    </row>
    <row r="1454" spans="1:23" ht="43.2" x14ac:dyDescent="0.3">
      <c r="A1454">
        <v>1683</v>
      </c>
      <c r="B1454" s="3" t="s">
        <v>1684</v>
      </c>
      <c r="C1454" s="3" t="s">
        <v>5793</v>
      </c>
      <c r="D1454">
        <v>3500</v>
      </c>
      <c r="E1454">
        <v>760</v>
      </c>
      <c r="F1454" t="s">
        <v>8222</v>
      </c>
      <c r="G1454" t="s">
        <v>8230</v>
      </c>
      <c r="H1454" t="s">
        <v>8249</v>
      </c>
      <c r="I1454">
        <v>1491590738</v>
      </c>
      <c r="J1454">
        <v>1489517138</v>
      </c>
      <c r="K1454" t="b">
        <v>0</v>
      </c>
      <c r="L1454">
        <v>10</v>
      </c>
      <c r="M1454" t="b">
        <v>0</v>
      </c>
      <c r="N1454" t="s">
        <v>8293</v>
      </c>
      <c r="O1454" s="5">
        <f t="shared" si="198"/>
        <v>4.6052631578947372</v>
      </c>
      <c r="P1454" s="7">
        <f t="shared" si="199"/>
        <v>76</v>
      </c>
      <c r="Q1454" t="str">
        <f t="shared" si="200"/>
        <v>music</v>
      </c>
      <c r="R1454" t="str">
        <f t="shared" si="201"/>
        <v>faith</v>
      </c>
      <c r="S1454" s="10">
        <f t="shared" si="202"/>
        <v>42832.531689814816</v>
      </c>
      <c r="T1454" s="10">
        <f t="shared" si="203"/>
        <v>42808.531689814816</v>
      </c>
      <c r="U1454">
        <f t="shared" si="204"/>
        <v>2017</v>
      </c>
      <c r="V1454" s="11">
        <f t="shared" si="205"/>
        <v>42832.531689814816</v>
      </c>
      <c r="W1454" s="15">
        <f t="shared" si="206"/>
        <v>24</v>
      </c>
    </row>
    <row r="1455" spans="1:23" ht="28.8" x14ac:dyDescent="0.3">
      <c r="A1455">
        <v>1684</v>
      </c>
      <c r="B1455" s="3" t="s">
        <v>1685</v>
      </c>
      <c r="C1455" s="3" t="s">
        <v>5794</v>
      </c>
      <c r="D1455">
        <v>8000</v>
      </c>
      <c r="E1455">
        <v>8730</v>
      </c>
      <c r="F1455" t="s">
        <v>8222</v>
      </c>
      <c r="G1455" t="s">
        <v>8224</v>
      </c>
      <c r="H1455" t="s">
        <v>8246</v>
      </c>
      <c r="I1455">
        <v>1489775641</v>
      </c>
      <c r="J1455">
        <v>1487360041</v>
      </c>
      <c r="K1455" t="b">
        <v>0</v>
      </c>
      <c r="L1455">
        <v>101</v>
      </c>
      <c r="M1455" t="b">
        <v>0</v>
      </c>
      <c r="N1455" t="s">
        <v>8293</v>
      </c>
      <c r="O1455" s="5">
        <f t="shared" si="198"/>
        <v>0.91638029782359676</v>
      </c>
      <c r="P1455" s="7">
        <f t="shared" si="199"/>
        <v>86.43564356435644</v>
      </c>
      <c r="Q1455" t="str">
        <f t="shared" si="200"/>
        <v>music</v>
      </c>
      <c r="R1455" t="str">
        <f t="shared" si="201"/>
        <v>faith</v>
      </c>
      <c r="S1455" s="10">
        <f t="shared" si="202"/>
        <v>42811.523622685185</v>
      </c>
      <c r="T1455" s="10">
        <f t="shared" si="203"/>
        <v>42783.565289351856</v>
      </c>
      <c r="U1455">
        <f t="shared" si="204"/>
        <v>2017</v>
      </c>
      <c r="V1455" s="11">
        <f t="shared" si="205"/>
        <v>42811.523622685185</v>
      </c>
      <c r="W1455" s="15">
        <f t="shared" si="206"/>
        <v>27.958333333328483</v>
      </c>
    </row>
    <row r="1456" spans="1:23" ht="43.2" x14ac:dyDescent="0.3">
      <c r="A1456">
        <v>1685</v>
      </c>
      <c r="B1456" s="3" t="s">
        <v>1686</v>
      </c>
      <c r="C1456" s="3" t="s">
        <v>5795</v>
      </c>
      <c r="D1456">
        <v>350</v>
      </c>
      <c r="E1456">
        <v>360</v>
      </c>
      <c r="F1456" t="s">
        <v>8222</v>
      </c>
      <c r="G1456" t="s">
        <v>8224</v>
      </c>
      <c r="H1456" t="s">
        <v>8246</v>
      </c>
      <c r="I1456">
        <v>1490331623</v>
      </c>
      <c r="J1456">
        <v>1487743223</v>
      </c>
      <c r="K1456" t="b">
        <v>0</v>
      </c>
      <c r="L1456">
        <v>15</v>
      </c>
      <c r="M1456" t="b">
        <v>0</v>
      </c>
      <c r="N1456" t="s">
        <v>8293</v>
      </c>
      <c r="O1456" s="5">
        <f t="shared" si="198"/>
        <v>0.97222222222222221</v>
      </c>
      <c r="P1456" s="7">
        <f t="shared" si="199"/>
        <v>24</v>
      </c>
      <c r="Q1456" t="str">
        <f t="shared" si="200"/>
        <v>music</v>
      </c>
      <c r="R1456" t="str">
        <f t="shared" si="201"/>
        <v>faith</v>
      </c>
      <c r="S1456" s="10">
        <f t="shared" si="202"/>
        <v>42817.958599537036</v>
      </c>
      <c r="T1456" s="10">
        <f t="shared" si="203"/>
        <v>42788.0002662037</v>
      </c>
      <c r="U1456">
        <f t="shared" si="204"/>
        <v>2017</v>
      </c>
      <c r="V1456" s="11">
        <f t="shared" si="205"/>
        <v>42817.958599537036</v>
      </c>
      <c r="W1456" s="15">
        <f t="shared" si="206"/>
        <v>29.958333333335759</v>
      </c>
    </row>
    <row r="1457" spans="1:23" ht="43.2" x14ac:dyDescent="0.3">
      <c r="A1457">
        <v>1686</v>
      </c>
      <c r="B1457" s="3" t="s">
        <v>1687</v>
      </c>
      <c r="C1457" s="3" t="s">
        <v>5796</v>
      </c>
      <c r="D1457">
        <v>5000</v>
      </c>
      <c r="E1457">
        <v>18</v>
      </c>
      <c r="F1457" t="s">
        <v>8222</v>
      </c>
      <c r="G1457" t="s">
        <v>8229</v>
      </c>
      <c r="H1457" t="s">
        <v>8251</v>
      </c>
      <c r="I1457">
        <v>1493320519</v>
      </c>
      <c r="J1457">
        <v>1488140119</v>
      </c>
      <c r="K1457" t="b">
        <v>0</v>
      </c>
      <c r="L1457">
        <v>1</v>
      </c>
      <c r="M1457" t="b">
        <v>0</v>
      </c>
      <c r="N1457" t="s">
        <v>8293</v>
      </c>
      <c r="O1457" s="5">
        <f t="shared" si="198"/>
        <v>277.77777777777777</v>
      </c>
      <c r="P1457" s="7">
        <f t="shared" si="199"/>
        <v>18</v>
      </c>
      <c r="Q1457" t="str">
        <f t="shared" si="200"/>
        <v>music</v>
      </c>
      <c r="R1457" t="str">
        <f t="shared" si="201"/>
        <v>faith</v>
      </c>
      <c r="S1457" s="10">
        <f t="shared" si="202"/>
        <v>42852.552303240736</v>
      </c>
      <c r="T1457" s="10">
        <f t="shared" si="203"/>
        <v>42792.593969907408</v>
      </c>
      <c r="U1457">
        <f t="shared" si="204"/>
        <v>2017</v>
      </c>
      <c r="V1457" s="11">
        <f t="shared" si="205"/>
        <v>42852.552303240736</v>
      </c>
      <c r="W1457" s="15">
        <f t="shared" si="206"/>
        <v>59.958333333328483</v>
      </c>
    </row>
    <row r="1458" spans="1:23" ht="43.2" x14ac:dyDescent="0.3">
      <c r="A1458">
        <v>1687</v>
      </c>
      <c r="B1458" s="3" t="s">
        <v>1688</v>
      </c>
      <c r="C1458" s="3" t="s">
        <v>5797</v>
      </c>
      <c r="D1458">
        <v>10000</v>
      </c>
      <c r="E1458">
        <v>3125</v>
      </c>
      <c r="F1458" t="s">
        <v>8222</v>
      </c>
      <c r="G1458" t="s">
        <v>8224</v>
      </c>
      <c r="H1458" t="s">
        <v>8246</v>
      </c>
      <c r="I1458">
        <v>1491855300</v>
      </c>
      <c r="J1458">
        <v>1488935245</v>
      </c>
      <c r="K1458" t="b">
        <v>0</v>
      </c>
      <c r="L1458">
        <v>39</v>
      </c>
      <c r="M1458" t="b">
        <v>0</v>
      </c>
      <c r="N1458" t="s">
        <v>8293</v>
      </c>
      <c r="O1458" s="5">
        <f t="shared" si="198"/>
        <v>3.2</v>
      </c>
      <c r="P1458" s="7">
        <f t="shared" si="199"/>
        <v>80.128205128205124</v>
      </c>
      <c r="Q1458" t="str">
        <f t="shared" si="200"/>
        <v>music</v>
      </c>
      <c r="R1458" t="str">
        <f t="shared" si="201"/>
        <v>faith</v>
      </c>
      <c r="S1458" s="10">
        <f t="shared" si="202"/>
        <v>42835.59375</v>
      </c>
      <c r="T1458" s="10">
        <f t="shared" si="203"/>
        <v>42801.796817129631</v>
      </c>
      <c r="U1458">
        <f t="shared" si="204"/>
        <v>2017</v>
      </c>
      <c r="V1458" s="11">
        <f t="shared" si="205"/>
        <v>42835.59375</v>
      </c>
      <c r="W1458" s="15">
        <f t="shared" si="206"/>
        <v>33.796932870369346</v>
      </c>
    </row>
    <row r="1459" spans="1:23" ht="57.6" x14ac:dyDescent="0.3">
      <c r="A1459">
        <v>1688</v>
      </c>
      <c r="B1459" s="3" t="s">
        <v>1689</v>
      </c>
      <c r="C1459" s="3" t="s">
        <v>5798</v>
      </c>
      <c r="D1459">
        <v>4000</v>
      </c>
      <c r="E1459">
        <v>1772</v>
      </c>
      <c r="F1459" t="s">
        <v>8222</v>
      </c>
      <c r="G1459" t="s">
        <v>8224</v>
      </c>
      <c r="H1459" t="s">
        <v>8246</v>
      </c>
      <c r="I1459">
        <v>1491738594</v>
      </c>
      <c r="J1459">
        <v>1489150194</v>
      </c>
      <c r="K1459" t="b">
        <v>0</v>
      </c>
      <c r="L1459">
        <v>7</v>
      </c>
      <c r="M1459" t="b">
        <v>0</v>
      </c>
      <c r="N1459" t="s">
        <v>8293</v>
      </c>
      <c r="O1459" s="5">
        <f t="shared" si="198"/>
        <v>2.2573363431151243</v>
      </c>
      <c r="P1459" s="7">
        <f t="shared" si="199"/>
        <v>253.14285714285714</v>
      </c>
      <c r="Q1459" t="str">
        <f t="shared" si="200"/>
        <v>music</v>
      </c>
      <c r="R1459" t="str">
        <f t="shared" si="201"/>
        <v>faith</v>
      </c>
      <c r="S1459" s="10">
        <f t="shared" si="202"/>
        <v>42834.242986111116</v>
      </c>
      <c r="T1459" s="10">
        <f t="shared" si="203"/>
        <v>42804.284652777773</v>
      </c>
      <c r="U1459">
        <f t="shared" si="204"/>
        <v>2017</v>
      </c>
      <c r="V1459" s="11">
        <f t="shared" si="205"/>
        <v>42834.242986111116</v>
      </c>
      <c r="W1459" s="15">
        <f t="shared" si="206"/>
        <v>29.958333333343035</v>
      </c>
    </row>
    <row r="1460" spans="1:23" ht="28.8" x14ac:dyDescent="0.3">
      <c r="A1460">
        <v>1689</v>
      </c>
      <c r="B1460" s="3" t="s">
        <v>1690</v>
      </c>
      <c r="C1460" s="3" t="s">
        <v>5799</v>
      </c>
      <c r="D1460">
        <v>2400</v>
      </c>
      <c r="E1460">
        <v>2400</v>
      </c>
      <c r="F1460" t="s">
        <v>8222</v>
      </c>
      <c r="G1460" t="s">
        <v>8224</v>
      </c>
      <c r="H1460" t="s">
        <v>8246</v>
      </c>
      <c r="I1460">
        <v>1489700230</v>
      </c>
      <c r="J1460">
        <v>1487111830</v>
      </c>
      <c r="K1460" t="b">
        <v>0</v>
      </c>
      <c r="L1460">
        <v>14</v>
      </c>
      <c r="M1460" t="b">
        <v>0</v>
      </c>
      <c r="N1460" t="s">
        <v>8293</v>
      </c>
      <c r="O1460" s="5">
        <f t="shared" si="198"/>
        <v>1</v>
      </c>
      <c r="P1460" s="7">
        <f t="shared" si="199"/>
        <v>171.42857142857142</v>
      </c>
      <c r="Q1460" t="str">
        <f t="shared" si="200"/>
        <v>music</v>
      </c>
      <c r="R1460" t="str">
        <f t="shared" si="201"/>
        <v>faith</v>
      </c>
      <c r="S1460" s="10">
        <f t="shared" si="202"/>
        <v>42810.650810185187</v>
      </c>
      <c r="T1460" s="10">
        <f t="shared" si="203"/>
        <v>42780.692476851851</v>
      </c>
      <c r="U1460">
        <f t="shared" si="204"/>
        <v>2017</v>
      </c>
      <c r="V1460" s="11">
        <f t="shared" si="205"/>
        <v>42810.650810185187</v>
      </c>
      <c r="W1460" s="15">
        <f t="shared" si="206"/>
        <v>29.958333333335759</v>
      </c>
    </row>
    <row r="1461" spans="1:23" ht="43.2" x14ac:dyDescent="0.3">
      <c r="A1461">
        <v>1690</v>
      </c>
      <c r="B1461" s="3" t="s">
        <v>1691</v>
      </c>
      <c r="C1461" s="3" t="s">
        <v>5800</v>
      </c>
      <c r="D1461">
        <v>2500</v>
      </c>
      <c r="E1461">
        <v>635</v>
      </c>
      <c r="F1461" t="s">
        <v>8222</v>
      </c>
      <c r="G1461" t="s">
        <v>8224</v>
      </c>
      <c r="H1461" t="s">
        <v>8246</v>
      </c>
      <c r="I1461">
        <v>1491470442</v>
      </c>
      <c r="J1461">
        <v>1488882042</v>
      </c>
      <c r="K1461" t="b">
        <v>0</v>
      </c>
      <c r="L1461">
        <v>11</v>
      </c>
      <c r="M1461" t="b">
        <v>0</v>
      </c>
      <c r="N1461" t="s">
        <v>8293</v>
      </c>
      <c r="O1461" s="5">
        <f t="shared" si="198"/>
        <v>3.9370078740157481</v>
      </c>
      <c r="P1461" s="7">
        <f t="shared" si="199"/>
        <v>57.727272727272727</v>
      </c>
      <c r="Q1461" t="str">
        <f t="shared" si="200"/>
        <v>music</v>
      </c>
      <c r="R1461" t="str">
        <f t="shared" si="201"/>
        <v>faith</v>
      </c>
      <c r="S1461" s="10">
        <f t="shared" si="202"/>
        <v>42831.139374999999</v>
      </c>
      <c r="T1461" s="10">
        <f t="shared" si="203"/>
        <v>42801.18104166667</v>
      </c>
      <c r="U1461">
        <f t="shared" si="204"/>
        <v>2017</v>
      </c>
      <c r="V1461" s="11">
        <f t="shared" si="205"/>
        <v>42831.139374999999</v>
      </c>
      <c r="W1461" s="15">
        <f t="shared" si="206"/>
        <v>29.958333333328483</v>
      </c>
    </row>
    <row r="1462" spans="1:23" ht="43.2" x14ac:dyDescent="0.3">
      <c r="A1462">
        <v>1691</v>
      </c>
      <c r="B1462" s="3" t="s">
        <v>1692</v>
      </c>
      <c r="C1462" s="3" t="s">
        <v>5801</v>
      </c>
      <c r="D1462">
        <v>30000</v>
      </c>
      <c r="E1462">
        <v>10042</v>
      </c>
      <c r="F1462" t="s">
        <v>8222</v>
      </c>
      <c r="G1462" t="s">
        <v>8224</v>
      </c>
      <c r="H1462" t="s">
        <v>8246</v>
      </c>
      <c r="I1462">
        <v>1491181200</v>
      </c>
      <c r="J1462">
        <v>1488387008</v>
      </c>
      <c r="K1462" t="b">
        <v>0</v>
      </c>
      <c r="L1462">
        <v>38</v>
      </c>
      <c r="M1462" t="b">
        <v>0</v>
      </c>
      <c r="N1462" t="s">
        <v>8293</v>
      </c>
      <c r="O1462" s="5">
        <f t="shared" si="198"/>
        <v>2.9874526986656043</v>
      </c>
      <c r="P1462" s="7">
        <f t="shared" si="199"/>
        <v>264.26315789473682</v>
      </c>
      <c r="Q1462" t="str">
        <f t="shared" si="200"/>
        <v>music</v>
      </c>
      <c r="R1462" t="str">
        <f t="shared" si="201"/>
        <v>faith</v>
      </c>
      <c r="S1462" s="10">
        <f t="shared" si="202"/>
        <v>42827.791666666672</v>
      </c>
      <c r="T1462" s="10">
        <f t="shared" si="203"/>
        <v>42795.451481481476</v>
      </c>
      <c r="U1462">
        <f t="shared" si="204"/>
        <v>2017</v>
      </c>
      <c r="V1462" s="11">
        <f t="shared" si="205"/>
        <v>42827.791666666672</v>
      </c>
      <c r="W1462" s="15">
        <f t="shared" si="206"/>
        <v>32.340185185195878</v>
      </c>
    </row>
    <row r="1463" spans="1:23" ht="43.2" x14ac:dyDescent="0.3">
      <c r="A1463">
        <v>1692</v>
      </c>
      <c r="B1463" s="3" t="s">
        <v>1693</v>
      </c>
      <c r="C1463" s="3" t="s">
        <v>5802</v>
      </c>
      <c r="D1463">
        <v>5000</v>
      </c>
      <c r="E1463">
        <v>2390</v>
      </c>
      <c r="F1463" t="s">
        <v>8222</v>
      </c>
      <c r="G1463" t="s">
        <v>8224</v>
      </c>
      <c r="H1463" t="s">
        <v>8246</v>
      </c>
      <c r="I1463">
        <v>1490572740</v>
      </c>
      <c r="J1463">
        <v>1487734667</v>
      </c>
      <c r="K1463" t="b">
        <v>0</v>
      </c>
      <c r="L1463">
        <v>15</v>
      </c>
      <c r="M1463" t="b">
        <v>0</v>
      </c>
      <c r="N1463" t="s">
        <v>8293</v>
      </c>
      <c r="O1463" s="5">
        <f t="shared" si="198"/>
        <v>2.0920502092050208</v>
      </c>
      <c r="P1463" s="7">
        <f t="shared" si="199"/>
        <v>159.33333333333334</v>
      </c>
      <c r="Q1463" t="str">
        <f t="shared" si="200"/>
        <v>music</v>
      </c>
      <c r="R1463" t="str">
        <f t="shared" si="201"/>
        <v>faith</v>
      </c>
      <c r="S1463" s="10">
        <f t="shared" si="202"/>
        <v>42820.749305555553</v>
      </c>
      <c r="T1463" s="10">
        <f t="shared" si="203"/>
        <v>42787.901238425926</v>
      </c>
      <c r="U1463">
        <f t="shared" si="204"/>
        <v>2017</v>
      </c>
      <c r="V1463" s="11">
        <f t="shared" si="205"/>
        <v>42820.749305555553</v>
      </c>
      <c r="W1463" s="15">
        <f t="shared" si="206"/>
        <v>32.848067129627452</v>
      </c>
    </row>
    <row r="1464" spans="1:23" ht="43.2" x14ac:dyDescent="0.3">
      <c r="A1464">
        <v>1693</v>
      </c>
      <c r="B1464" s="3" t="s">
        <v>1694</v>
      </c>
      <c r="C1464" s="3" t="s">
        <v>5803</v>
      </c>
      <c r="D1464">
        <v>3000</v>
      </c>
      <c r="E1464">
        <v>280</v>
      </c>
      <c r="F1464" t="s">
        <v>8222</v>
      </c>
      <c r="G1464" t="s">
        <v>8225</v>
      </c>
      <c r="H1464" t="s">
        <v>8247</v>
      </c>
      <c r="I1464">
        <v>1491768000</v>
      </c>
      <c r="J1464">
        <v>1489097112</v>
      </c>
      <c r="K1464" t="b">
        <v>0</v>
      </c>
      <c r="L1464">
        <v>8</v>
      </c>
      <c r="M1464" t="b">
        <v>0</v>
      </c>
      <c r="N1464" t="s">
        <v>8293</v>
      </c>
      <c r="O1464" s="5">
        <f t="shared" si="198"/>
        <v>10.714285714285714</v>
      </c>
      <c r="P1464" s="7">
        <f t="shared" si="199"/>
        <v>35</v>
      </c>
      <c r="Q1464" t="str">
        <f t="shared" si="200"/>
        <v>music</v>
      </c>
      <c r="R1464" t="str">
        <f t="shared" si="201"/>
        <v>faith</v>
      </c>
      <c r="S1464" s="10">
        <f t="shared" si="202"/>
        <v>42834.583333333328</v>
      </c>
      <c r="T1464" s="10">
        <f t="shared" si="203"/>
        <v>42803.670277777783</v>
      </c>
      <c r="U1464">
        <f t="shared" si="204"/>
        <v>2017</v>
      </c>
      <c r="V1464" s="11">
        <f t="shared" si="205"/>
        <v>42834.583333333328</v>
      </c>
      <c r="W1464" s="15">
        <f t="shared" si="206"/>
        <v>30.913055555545725</v>
      </c>
    </row>
    <row r="1465" spans="1:23" ht="43.2" x14ac:dyDescent="0.3">
      <c r="A1465">
        <v>1694</v>
      </c>
      <c r="B1465" s="3" t="s">
        <v>1695</v>
      </c>
      <c r="C1465" s="3" t="s">
        <v>5804</v>
      </c>
      <c r="D1465">
        <v>10000</v>
      </c>
      <c r="E1465">
        <v>5</v>
      </c>
      <c r="F1465" t="s">
        <v>8222</v>
      </c>
      <c r="G1465" t="s">
        <v>8224</v>
      </c>
      <c r="H1465" t="s">
        <v>8246</v>
      </c>
      <c r="I1465">
        <v>1490589360</v>
      </c>
      <c r="J1465">
        <v>1488038674</v>
      </c>
      <c r="K1465" t="b">
        <v>0</v>
      </c>
      <c r="L1465">
        <v>1</v>
      </c>
      <c r="M1465" t="b">
        <v>0</v>
      </c>
      <c r="N1465" t="s">
        <v>8293</v>
      </c>
      <c r="O1465" s="5">
        <f t="shared" si="198"/>
        <v>2000</v>
      </c>
      <c r="P1465" s="7">
        <f t="shared" si="199"/>
        <v>5</v>
      </c>
      <c r="Q1465" t="str">
        <f t="shared" si="200"/>
        <v>music</v>
      </c>
      <c r="R1465" t="str">
        <f t="shared" si="201"/>
        <v>faith</v>
      </c>
      <c r="S1465" s="10">
        <f t="shared" si="202"/>
        <v>42820.941666666666</v>
      </c>
      <c r="T1465" s="10">
        <f t="shared" si="203"/>
        <v>42791.419837962967</v>
      </c>
      <c r="U1465">
        <f t="shared" si="204"/>
        <v>2017</v>
      </c>
      <c r="V1465" s="11">
        <f t="shared" si="205"/>
        <v>42820.941666666666</v>
      </c>
      <c r="W1465" s="15">
        <f t="shared" si="206"/>
        <v>29.521828703698702</v>
      </c>
    </row>
    <row r="1466" spans="1:23" ht="57.6" x14ac:dyDescent="0.3">
      <c r="A1466">
        <v>1695</v>
      </c>
      <c r="B1466" s="3" t="s">
        <v>1696</v>
      </c>
      <c r="C1466" s="3" t="s">
        <v>5805</v>
      </c>
      <c r="D1466">
        <v>12000</v>
      </c>
      <c r="E1466">
        <v>1405</v>
      </c>
      <c r="F1466" t="s">
        <v>8222</v>
      </c>
      <c r="G1466" t="s">
        <v>8224</v>
      </c>
      <c r="H1466" t="s">
        <v>8246</v>
      </c>
      <c r="I1466">
        <v>1491786000</v>
      </c>
      <c r="J1466">
        <v>1488847514</v>
      </c>
      <c r="K1466" t="b">
        <v>0</v>
      </c>
      <c r="L1466">
        <v>23</v>
      </c>
      <c r="M1466" t="b">
        <v>0</v>
      </c>
      <c r="N1466" t="s">
        <v>8293</v>
      </c>
      <c r="O1466" s="5">
        <f t="shared" si="198"/>
        <v>8.5409252669039137</v>
      </c>
      <c r="P1466" s="7">
        <f t="shared" si="199"/>
        <v>61.086956521739133</v>
      </c>
      <c r="Q1466" t="str">
        <f t="shared" si="200"/>
        <v>music</v>
      </c>
      <c r="R1466" t="str">
        <f t="shared" si="201"/>
        <v>faith</v>
      </c>
      <c r="S1466" s="10">
        <f t="shared" si="202"/>
        <v>42834.791666666672</v>
      </c>
      <c r="T1466" s="10">
        <f t="shared" si="203"/>
        <v>42800.781412037039</v>
      </c>
      <c r="U1466">
        <f t="shared" si="204"/>
        <v>2017</v>
      </c>
      <c r="V1466" s="11">
        <f t="shared" si="205"/>
        <v>42834.791666666672</v>
      </c>
      <c r="W1466" s="15">
        <f t="shared" si="206"/>
        <v>34.010254629632982</v>
      </c>
    </row>
    <row r="1467" spans="1:23" ht="43.2" x14ac:dyDescent="0.3">
      <c r="A1467">
        <v>1696</v>
      </c>
      <c r="B1467" s="3" t="s">
        <v>1697</v>
      </c>
      <c r="C1467" s="3" t="s">
        <v>5806</v>
      </c>
      <c r="D1467">
        <v>300000</v>
      </c>
      <c r="E1467">
        <v>0</v>
      </c>
      <c r="F1467" t="s">
        <v>8222</v>
      </c>
      <c r="G1467" t="s">
        <v>8224</v>
      </c>
      <c r="H1467" t="s">
        <v>8246</v>
      </c>
      <c r="I1467">
        <v>1491007211</v>
      </c>
      <c r="J1467">
        <v>1488418811</v>
      </c>
      <c r="K1467" t="b">
        <v>0</v>
      </c>
      <c r="L1467">
        <v>0</v>
      </c>
      <c r="M1467" t="b">
        <v>0</v>
      </c>
      <c r="N1467" t="s">
        <v>8293</v>
      </c>
      <c r="O1467" s="5" t="e">
        <f t="shared" si="198"/>
        <v>#DIV/0!</v>
      </c>
      <c r="P1467" s="7" t="e">
        <f t="shared" si="199"/>
        <v>#DIV/0!</v>
      </c>
      <c r="Q1467" t="str">
        <f t="shared" si="200"/>
        <v>music</v>
      </c>
      <c r="R1467" t="str">
        <f t="shared" si="201"/>
        <v>faith</v>
      </c>
      <c r="S1467" s="10">
        <f t="shared" si="202"/>
        <v>42825.777905092589</v>
      </c>
      <c r="T1467" s="10">
        <f t="shared" si="203"/>
        <v>42795.819571759261</v>
      </c>
      <c r="U1467">
        <f t="shared" si="204"/>
        <v>2017</v>
      </c>
      <c r="V1467" s="11">
        <f t="shared" si="205"/>
        <v>42825.777905092589</v>
      </c>
      <c r="W1467" s="15">
        <f t="shared" si="206"/>
        <v>29.958333333328483</v>
      </c>
    </row>
    <row r="1468" spans="1:23" ht="43.2" x14ac:dyDescent="0.3">
      <c r="A1468">
        <v>1697</v>
      </c>
      <c r="B1468" s="3" t="s">
        <v>1698</v>
      </c>
      <c r="C1468" s="3" t="s">
        <v>5807</v>
      </c>
      <c r="D1468">
        <v>12500</v>
      </c>
      <c r="E1468">
        <v>2526</v>
      </c>
      <c r="F1468" t="s">
        <v>8222</v>
      </c>
      <c r="G1468" t="s">
        <v>8224</v>
      </c>
      <c r="H1468" t="s">
        <v>8246</v>
      </c>
      <c r="I1468">
        <v>1491781648</v>
      </c>
      <c r="J1468">
        <v>1489193248</v>
      </c>
      <c r="K1468" t="b">
        <v>0</v>
      </c>
      <c r="L1468">
        <v>22</v>
      </c>
      <c r="M1468" t="b">
        <v>0</v>
      </c>
      <c r="N1468" t="s">
        <v>8293</v>
      </c>
      <c r="O1468" s="5">
        <f t="shared" si="198"/>
        <v>4.9485352335708628</v>
      </c>
      <c r="P1468" s="7">
        <f t="shared" si="199"/>
        <v>114.81818181818181</v>
      </c>
      <c r="Q1468" t="str">
        <f t="shared" si="200"/>
        <v>music</v>
      </c>
      <c r="R1468" t="str">
        <f t="shared" si="201"/>
        <v>faith</v>
      </c>
      <c r="S1468" s="10">
        <f t="shared" si="202"/>
        <v>42834.741296296299</v>
      </c>
      <c r="T1468" s="10">
        <f t="shared" si="203"/>
        <v>42804.782962962956</v>
      </c>
      <c r="U1468">
        <f t="shared" si="204"/>
        <v>2017</v>
      </c>
      <c r="V1468" s="11">
        <f t="shared" si="205"/>
        <v>42834.741296296299</v>
      </c>
      <c r="W1468" s="15">
        <f t="shared" si="206"/>
        <v>29.958333333343035</v>
      </c>
    </row>
    <row r="1469" spans="1:23" ht="72" x14ac:dyDescent="0.3">
      <c r="A1469">
        <v>1698</v>
      </c>
      <c r="B1469" s="3" t="s">
        <v>1699</v>
      </c>
      <c r="C1469" s="3" t="s">
        <v>5808</v>
      </c>
      <c r="D1469">
        <v>125000</v>
      </c>
      <c r="E1469">
        <v>0</v>
      </c>
      <c r="F1469" t="s">
        <v>8222</v>
      </c>
      <c r="G1469" t="s">
        <v>8224</v>
      </c>
      <c r="H1469" t="s">
        <v>8246</v>
      </c>
      <c r="I1469">
        <v>1490499180</v>
      </c>
      <c r="J1469">
        <v>1488430760</v>
      </c>
      <c r="K1469" t="b">
        <v>0</v>
      </c>
      <c r="L1469">
        <v>0</v>
      </c>
      <c r="M1469" t="b">
        <v>0</v>
      </c>
      <c r="N1469" t="s">
        <v>8293</v>
      </c>
      <c r="O1469" s="5" t="e">
        <f t="shared" si="198"/>
        <v>#DIV/0!</v>
      </c>
      <c r="P1469" s="7" t="e">
        <f t="shared" si="199"/>
        <v>#DIV/0!</v>
      </c>
      <c r="Q1469" t="str">
        <f t="shared" si="200"/>
        <v>music</v>
      </c>
      <c r="R1469" t="str">
        <f t="shared" si="201"/>
        <v>faith</v>
      </c>
      <c r="S1469" s="10">
        <f t="shared" si="202"/>
        <v>42819.897916666669</v>
      </c>
      <c r="T1469" s="10">
        <f t="shared" si="203"/>
        <v>42795.957870370374</v>
      </c>
      <c r="U1469">
        <f t="shared" si="204"/>
        <v>2017</v>
      </c>
      <c r="V1469" s="11">
        <f t="shared" si="205"/>
        <v>42819.897916666669</v>
      </c>
      <c r="W1469" s="15">
        <f t="shared" si="206"/>
        <v>23.940046296294895</v>
      </c>
    </row>
    <row r="1470" spans="1:23" ht="43.2" x14ac:dyDescent="0.3">
      <c r="A1470">
        <v>1699</v>
      </c>
      <c r="B1470" s="3" t="s">
        <v>1700</v>
      </c>
      <c r="C1470" s="3" t="s">
        <v>5809</v>
      </c>
      <c r="D1470">
        <v>5105</v>
      </c>
      <c r="E1470">
        <v>216</v>
      </c>
      <c r="F1470" t="s">
        <v>8222</v>
      </c>
      <c r="G1470" t="s">
        <v>8224</v>
      </c>
      <c r="H1470" t="s">
        <v>8246</v>
      </c>
      <c r="I1470">
        <v>1491943445</v>
      </c>
      <c r="J1470">
        <v>1489351445</v>
      </c>
      <c r="K1470" t="b">
        <v>0</v>
      </c>
      <c r="L1470">
        <v>4</v>
      </c>
      <c r="M1470" t="b">
        <v>0</v>
      </c>
      <c r="N1470" t="s">
        <v>8293</v>
      </c>
      <c r="O1470" s="5">
        <f t="shared" si="198"/>
        <v>23.63425925925926</v>
      </c>
      <c r="P1470" s="7">
        <f t="shared" si="199"/>
        <v>54</v>
      </c>
      <c r="Q1470" t="str">
        <f t="shared" si="200"/>
        <v>music</v>
      </c>
      <c r="R1470" t="str">
        <f t="shared" si="201"/>
        <v>faith</v>
      </c>
      <c r="S1470" s="10">
        <f t="shared" si="202"/>
        <v>42836.613946759258</v>
      </c>
      <c r="T1470" s="10">
        <f t="shared" si="203"/>
        <v>42806.613946759258</v>
      </c>
      <c r="U1470">
        <f t="shared" si="204"/>
        <v>2017</v>
      </c>
      <c r="V1470" s="11">
        <f t="shared" si="205"/>
        <v>42836.613946759258</v>
      </c>
      <c r="W1470" s="15">
        <f t="shared" si="206"/>
        <v>30</v>
      </c>
    </row>
    <row r="1471" spans="1:23" ht="43.2" x14ac:dyDescent="0.3">
      <c r="A1471">
        <v>1700</v>
      </c>
      <c r="B1471" s="3" t="s">
        <v>1701</v>
      </c>
      <c r="C1471" s="3" t="s">
        <v>5810</v>
      </c>
      <c r="D1471">
        <v>20000</v>
      </c>
      <c r="E1471">
        <v>5212</v>
      </c>
      <c r="F1471" t="s">
        <v>8222</v>
      </c>
      <c r="G1471" t="s">
        <v>8224</v>
      </c>
      <c r="H1471" t="s">
        <v>8246</v>
      </c>
      <c r="I1471">
        <v>1491019200</v>
      </c>
      <c r="J1471">
        <v>1488418990</v>
      </c>
      <c r="K1471" t="b">
        <v>0</v>
      </c>
      <c r="L1471">
        <v>79</v>
      </c>
      <c r="M1471" t="b">
        <v>0</v>
      </c>
      <c r="N1471" t="s">
        <v>8293</v>
      </c>
      <c r="O1471" s="5">
        <f t="shared" si="198"/>
        <v>3.8372985418265539</v>
      </c>
      <c r="P1471" s="7">
        <f t="shared" si="199"/>
        <v>65.974683544303801</v>
      </c>
      <c r="Q1471" t="str">
        <f t="shared" si="200"/>
        <v>music</v>
      </c>
      <c r="R1471" t="str">
        <f t="shared" si="201"/>
        <v>faith</v>
      </c>
      <c r="S1471" s="10">
        <f t="shared" si="202"/>
        <v>42825.916666666672</v>
      </c>
      <c r="T1471" s="10">
        <f t="shared" si="203"/>
        <v>42795.821643518517</v>
      </c>
      <c r="U1471">
        <f t="shared" si="204"/>
        <v>2017</v>
      </c>
      <c r="V1471" s="11">
        <f t="shared" si="205"/>
        <v>42825.916666666672</v>
      </c>
      <c r="W1471" s="15">
        <f t="shared" si="206"/>
        <v>30.095023148154723</v>
      </c>
    </row>
    <row r="1472" spans="1:23" ht="43.2" x14ac:dyDescent="0.3">
      <c r="A1472">
        <v>1701</v>
      </c>
      <c r="B1472" s="3" t="s">
        <v>1702</v>
      </c>
      <c r="C1472" s="3" t="s">
        <v>5811</v>
      </c>
      <c r="D1472">
        <v>5050</v>
      </c>
      <c r="E1472">
        <v>10</v>
      </c>
      <c r="F1472" t="s">
        <v>8221</v>
      </c>
      <c r="G1472" t="s">
        <v>8224</v>
      </c>
      <c r="H1472" t="s">
        <v>8246</v>
      </c>
      <c r="I1472">
        <v>1421337405</v>
      </c>
      <c r="J1472">
        <v>1418745405</v>
      </c>
      <c r="K1472" t="b">
        <v>0</v>
      </c>
      <c r="L1472">
        <v>2</v>
      </c>
      <c r="M1472" t="b">
        <v>0</v>
      </c>
      <c r="N1472" t="s">
        <v>8293</v>
      </c>
      <c r="O1472" s="5">
        <f t="shared" si="198"/>
        <v>505</v>
      </c>
      <c r="P1472" s="7">
        <f t="shared" si="199"/>
        <v>5</v>
      </c>
      <c r="Q1472" t="str">
        <f t="shared" si="200"/>
        <v>music</v>
      </c>
      <c r="R1472" t="str">
        <f t="shared" si="201"/>
        <v>faith</v>
      </c>
      <c r="S1472" s="10">
        <f t="shared" si="202"/>
        <v>42019.414409722223</v>
      </c>
      <c r="T1472" s="10">
        <f t="shared" si="203"/>
        <v>41989.414409722223</v>
      </c>
      <c r="U1472">
        <f t="shared" si="204"/>
        <v>2015</v>
      </c>
      <c r="V1472" s="11">
        <f t="shared" si="205"/>
        <v>42019.414409722223</v>
      </c>
      <c r="W1472" s="15">
        <f t="shared" si="206"/>
        <v>30</v>
      </c>
    </row>
    <row r="1473" spans="1:23" ht="28.8" x14ac:dyDescent="0.3">
      <c r="A1473">
        <v>1702</v>
      </c>
      <c r="B1473" s="3" t="s">
        <v>1703</v>
      </c>
      <c r="C1473" s="3" t="s">
        <v>5812</v>
      </c>
      <c r="D1473">
        <v>16500</v>
      </c>
      <c r="E1473">
        <v>1</v>
      </c>
      <c r="F1473" t="s">
        <v>8221</v>
      </c>
      <c r="G1473" t="s">
        <v>8224</v>
      </c>
      <c r="H1473" t="s">
        <v>8246</v>
      </c>
      <c r="I1473">
        <v>1427745150</v>
      </c>
      <c r="J1473">
        <v>1425156750</v>
      </c>
      <c r="K1473" t="b">
        <v>0</v>
      </c>
      <c r="L1473">
        <v>1</v>
      </c>
      <c r="M1473" t="b">
        <v>0</v>
      </c>
      <c r="N1473" t="s">
        <v>8293</v>
      </c>
      <c r="O1473" s="5">
        <f t="shared" si="198"/>
        <v>16500</v>
      </c>
      <c r="P1473" s="7">
        <f t="shared" si="199"/>
        <v>1</v>
      </c>
      <c r="Q1473" t="str">
        <f t="shared" si="200"/>
        <v>music</v>
      </c>
      <c r="R1473" t="str">
        <f t="shared" si="201"/>
        <v>faith</v>
      </c>
      <c r="S1473" s="10">
        <f t="shared" si="202"/>
        <v>42093.578125</v>
      </c>
      <c r="T1473" s="10">
        <f t="shared" si="203"/>
        <v>42063.619791666672</v>
      </c>
      <c r="U1473">
        <f t="shared" si="204"/>
        <v>2015</v>
      </c>
      <c r="V1473" s="11">
        <f t="shared" si="205"/>
        <v>42093.578125</v>
      </c>
      <c r="W1473" s="15">
        <f t="shared" si="206"/>
        <v>29.958333333328483</v>
      </c>
    </row>
    <row r="1474" spans="1:23" ht="43.2" x14ac:dyDescent="0.3">
      <c r="A1474">
        <v>1703</v>
      </c>
      <c r="B1474" s="3" t="s">
        <v>1704</v>
      </c>
      <c r="C1474" s="3" t="s">
        <v>5813</v>
      </c>
      <c r="D1474">
        <v>5000</v>
      </c>
      <c r="E1474">
        <v>51</v>
      </c>
      <c r="F1474" t="s">
        <v>8221</v>
      </c>
      <c r="G1474" t="s">
        <v>8224</v>
      </c>
      <c r="H1474" t="s">
        <v>8246</v>
      </c>
      <c r="I1474">
        <v>1441003537</v>
      </c>
      <c r="J1474">
        <v>1435819537</v>
      </c>
      <c r="K1474" t="b">
        <v>0</v>
      </c>
      <c r="L1474">
        <v>2</v>
      </c>
      <c r="M1474" t="b">
        <v>0</v>
      </c>
      <c r="N1474" t="s">
        <v>8293</v>
      </c>
      <c r="O1474" s="5">
        <f t="shared" ref="O1474:O1537" si="207">$D1474/$E1474</f>
        <v>98.039215686274517</v>
      </c>
      <c r="P1474" s="7">
        <f t="shared" ref="P1474:P1537" si="208">$E1474/$L1474</f>
        <v>25.5</v>
      </c>
      <c r="Q1474" t="str">
        <f t="shared" ref="Q1474:Q1537" si="209">LEFT($N1474,SEARCH("/",$N1474,1)-1)</f>
        <v>music</v>
      </c>
      <c r="R1474" t="str">
        <f t="shared" ref="R1474:R1537" si="210">MID($N1474,FIND("/",$N1474)+1,256)</f>
        <v>faith</v>
      </c>
      <c r="S1474" s="10">
        <f t="shared" ref="S1474:S1537" si="211">((($I1474/60)/60)/24)+DATE(1970,1,1)+(-6/24)</f>
        <v>42247.031678240746</v>
      </c>
      <c r="T1474" s="10">
        <f t="shared" ref="T1474:T1537" si="212">((($J1474/60)/60)/24)+DATE(1970,1,1)+(-6/24)</f>
        <v>42187.031678240746</v>
      </c>
      <c r="U1474">
        <f t="shared" ref="U1474:U1537" si="213">YEAR(S1474)</f>
        <v>2015</v>
      </c>
      <c r="V1474" s="11">
        <f t="shared" ref="V1474:V1537" si="214">S1474</f>
        <v>42247.031678240746</v>
      </c>
      <c r="W1474" s="15">
        <f t="shared" si="206"/>
        <v>60</v>
      </c>
    </row>
    <row r="1475" spans="1:23" ht="43.2" x14ac:dyDescent="0.3">
      <c r="A1475">
        <v>1704</v>
      </c>
      <c r="B1475" s="3" t="s">
        <v>1705</v>
      </c>
      <c r="C1475" s="3" t="s">
        <v>5814</v>
      </c>
      <c r="D1475">
        <v>2000</v>
      </c>
      <c r="E1475">
        <v>1302</v>
      </c>
      <c r="F1475" t="s">
        <v>8221</v>
      </c>
      <c r="G1475" t="s">
        <v>8224</v>
      </c>
      <c r="H1475" t="s">
        <v>8246</v>
      </c>
      <c r="I1475">
        <v>1424056873</v>
      </c>
      <c r="J1475">
        <v>1421464873</v>
      </c>
      <c r="K1475" t="b">
        <v>0</v>
      </c>
      <c r="L1475">
        <v>11</v>
      </c>
      <c r="M1475" t="b">
        <v>0</v>
      </c>
      <c r="N1475" t="s">
        <v>8293</v>
      </c>
      <c r="O1475" s="5">
        <f t="shared" si="207"/>
        <v>1.5360983102918586</v>
      </c>
      <c r="P1475" s="7">
        <f t="shared" si="208"/>
        <v>118.36363636363636</v>
      </c>
      <c r="Q1475" t="str">
        <f t="shared" si="209"/>
        <v>music</v>
      </c>
      <c r="R1475" t="str">
        <f t="shared" si="210"/>
        <v>faith</v>
      </c>
      <c r="S1475" s="10">
        <f t="shared" si="211"/>
        <v>42050.889733796299</v>
      </c>
      <c r="T1475" s="10">
        <f t="shared" si="212"/>
        <v>42020.889733796299</v>
      </c>
      <c r="U1475">
        <f t="shared" si="213"/>
        <v>2015</v>
      </c>
      <c r="V1475" s="11">
        <f t="shared" si="214"/>
        <v>42050.889733796299</v>
      </c>
      <c r="W1475" s="15">
        <f t="shared" ref="W1475:W1538" si="215">S1475-T1475</f>
        <v>30</v>
      </c>
    </row>
    <row r="1476" spans="1:23" ht="43.2" x14ac:dyDescent="0.3">
      <c r="A1476">
        <v>1705</v>
      </c>
      <c r="B1476" s="3" t="s">
        <v>1706</v>
      </c>
      <c r="C1476" s="3" t="s">
        <v>5815</v>
      </c>
      <c r="D1476">
        <v>2000</v>
      </c>
      <c r="E1476">
        <v>0</v>
      </c>
      <c r="F1476" t="s">
        <v>8221</v>
      </c>
      <c r="G1476" t="s">
        <v>8224</v>
      </c>
      <c r="H1476" t="s">
        <v>8246</v>
      </c>
      <c r="I1476">
        <v>1441814400</v>
      </c>
      <c r="J1476">
        <v>1440807846</v>
      </c>
      <c r="K1476" t="b">
        <v>0</v>
      </c>
      <c r="L1476">
        <v>0</v>
      </c>
      <c r="M1476" t="b">
        <v>0</v>
      </c>
      <c r="N1476" t="s">
        <v>8293</v>
      </c>
      <c r="O1476" s="5" t="e">
        <f t="shared" si="207"/>
        <v>#DIV/0!</v>
      </c>
      <c r="P1476" s="7" t="e">
        <f t="shared" si="208"/>
        <v>#DIV/0!</v>
      </c>
      <c r="Q1476" t="str">
        <f t="shared" si="209"/>
        <v>music</v>
      </c>
      <c r="R1476" t="str">
        <f t="shared" si="210"/>
        <v>faith</v>
      </c>
      <c r="S1476" s="10">
        <f t="shared" si="211"/>
        <v>42256.416666666672</v>
      </c>
      <c r="T1476" s="10">
        <f t="shared" si="212"/>
        <v>42244.766736111109</v>
      </c>
      <c r="U1476">
        <f t="shared" si="213"/>
        <v>2015</v>
      </c>
      <c r="V1476" s="11">
        <f t="shared" si="214"/>
        <v>42256.416666666672</v>
      </c>
      <c r="W1476" s="15">
        <f t="shared" si="215"/>
        <v>11.649930555562605</v>
      </c>
    </row>
    <row r="1477" spans="1:23" ht="43.2" x14ac:dyDescent="0.3">
      <c r="A1477">
        <v>1706</v>
      </c>
      <c r="B1477" s="3" t="s">
        <v>1707</v>
      </c>
      <c r="C1477" s="3" t="s">
        <v>5816</v>
      </c>
      <c r="D1477">
        <v>5500</v>
      </c>
      <c r="E1477">
        <v>0</v>
      </c>
      <c r="F1477" t="s">
        <v>8221</v>
      </c>
      <c r="G1477" t="s">
        <v>8236</v>
      </c>
      <c r="H1477" t="s">
        <v>8249</v>
      </c>
      <c r="I1477">
        <v>1440314472</v>
      </c>
      <c r="J1477">
        <v>1435130472</v>
      </c>
      <c r="K1477" t="b">
        <v>0</v>
      </c>
      <c r="L1477">
        <v>0</v>
      </c>
      <c r="M1477" t="b">
        <v>0</v>
      </c>
      <c r="N1477" t="s">
        <v>8293</v>
      </c>
      <c r="O1477" s="5" t="e">
        <f t="shared" si="207"/>
        <v>#DIV/0!</v>
      </c>
      <c r="P1477" s="7" t="e">
        <f t="shared" si="208"/>
        <v>#DIV/0!</v>
      </c>
      <c r="Q1477" t="str">
        <f t="shared" si="209"/>
        <v>music</v>
      </c>
      <c r="R1477" t="str">
        <f t="shared" si="210"/>
        <v>faith</v>
      </c>
      <c r="S1477" s="10">
        <f t="shared" si="211"/>
        <v>42239.056388888886</v>
      </c>
      <c r="T1477" s="10">
        <f t="shared" si="212"/>
        <v>42179.056388888886</v>
      </c>
      <c r="U1477">
        <f t="shared" si="213"/>
        <v>2015</v>
      </c>
      <c r="V1477" s="11">
        <f t="shared" si="214"/>
        <v>42239.056388888886</v>
      </c>
      <c r="W1477" s="15">
        <f t="shared" si="215"/>
        <v>60</v>
      </c>
    </row>
    <row r="1478" spans="1:23" ht="43.2" x14ac:dyDescent="0.3">
      <c r="A1478">
        <v>1707</v>
      </c>
      <c r="B1478" s="3" t="s">
        <v>1708</v>
      </c>
      <c r="C1478" s="3" t="s">
        <v>5817</v>
      </c>
      <c r="D1478">
        <v>5000</v>
      </c>
      <c r="E1478">
        <v>487</v>
      </c>
      <c r="F1478" t="s">
        <v>8221</v>
      </c>
      <c r="G1478" t="s">
        <v>8224</v>
      </c>
      <c r="H1478" t="s">
        <v>8246</v>
      </c>
      <c r="I1478">
        <v>1459181895</v>
      </c>
      <c r="J1478">
        <v>1456593495</v>
      </c>
      <c r="K1478" t="b">
        <v>0</v>
      </c>
      <c r="L1478">
        <v>9</v>
      </c>
      <c r="M1478" t="b">
        <v>0</v>
      </c>
      <c r="N1478" t="s">
        <v>8293</v>
      </c>
      <c r="O1478" s="5">
        <f t="shared" si="207"/>
        <v>10.266940451745381</v>
      </c>
      <c r="P1478" s="7">
        <f t="shared" si="208"/>
        <v>54.111111111111114</v>
      </c>
      <c r="Q1478" t="str">
        <f t="shared" si="209"/>
        <v>music</v>
      </c>
      <c r="R1478" t="str">
        <f t="shared" si="210"/>
        <v>faith</v>
      </c>
      <c r="S1478" s="10">
        <f t="shared" si="211"/>
        <v>42457.429340277777</v>
      </c>
      <c r="T1478" s="10">
        <f t="shared" si="212"/>
        <v>42427.471006944441</v>
      </c>
      <c r="U1478">
        <f t="shared" si="213"/>
        <v>2016</v>
      </c>
      <c r="V1478" s="11">
        <f t="shared" si="214"/>
        <v>42457.429340277777</v>
      </c>
      <c r="W1478" s="15">
        <f t="shared" si="215"/>
        <v>29.958333333335759</v>
      </c>
    </row>
    <row r="1479" spans="1:23" ht="57.6" x14ac:dyDescent="0.3">
      <c r="A1479">
        <v>1708</v>
      </c>
      <c r="B1479" s="3" t="s">
        <v>1709</v>
      </c>
      <c r="C1479" s="3" t="s">
        <v>5818</v>
      </c>
      <c r="D1479">
        <v>7000</v>
      </c>
      <c r="E1479">
        <v>0</v>
      </c>
      <c r="F1479" t="s">
        <v>8221</v>
      </c>
      <c r="G1479" t="s">
        <v>8224</v>
      </c>
      <c r="H1479" t="s">
        <v>8246</v>
      </c>
      <c r="I1479">
        <v>1462135706</v>
      </c>
      <c r="J1479">
        <v>1458679706</v>
      </c>
      <c r="K1479" t="b">
        <v>0</v>
      </c>
      <c r="L1479">
        <v>0</v>
      </c>
      <c r="M1479" t="b">
        <v>0</v>
      </c>
      <c r="N1479" t="s">
        <v>8293</v>
      </c>
      <c r="O1479" s="5" t="e">
        <f t="shared" si="207"/>
        <v>#DIV/0!</v>
      </c>
      <c r="P1479" s="7" t="e">
        <f t="shared" si="208"/>
        <v>#DIV/0!</v>
      </c>
      <c r="Q1479" t="str">
        <f t="shared" si="209"/>
        <v>music</v>
      </c>
      <c r="R1479" t="str">
        <f t="shared" si="210"/>
        <v>faith</v>
      </c>
      <c r="S1479" s="10">
        <f t="shared" si="211"/>
        <v>42491.616967592592</v>
      </c>
      <c r="T1479" s="10">
        <f t="shared" si="212"/>
        <v>42451.616967592592</v>
      </c>
      <c r="U1479">
        <f t="shared" si="213"/>
        <v>2016</v>
      </c>
      <c r="V1479" s="11">
        <f t="shared" si="214"/>
        <v>42491.616967592592</v>
      </c>
      <c r="W1479" s="15">
        <f t="shared" si="215"/>
        <v>40</v>
      </c>
    </row>
    <row r="1480" spans="1:23" ht="43.2" x14ac:dyDescent="0.3">
      <c r="A1480">
        <v>1709</v>
      </c>
      <c r="B1480" s="3" t="s">
        <v>1710</v>
      </c>
      <c r="C1480" s="3" t="s">
        <v>5819</v>
      </c>
      <c r="D1480">
        <v>1750</v>
      </c>
      <c r="E1480">
        <v>85</v>
      </c>
      <c r="F1480" t="s">
        <v>8221</v>
      </c>
      <c r="G1480" t="s">
        <v>8224</v>
      </c>
      <c r="H1480" t="s">
        <v>8246</v>
      </c>
      <c r="I1480">
        <v>1409513940</v>
      </c>
      <c r="J1480">
        <v>1405949514</v>
      </c>
      <c r="K1480" t="b">
        <v>0</v>
      </c>
      <c r="L1480">
        <v>4</v>
      </c>
      <c r="M1480" t="b">
        <v>0</v>
      </c>
      <c r="N1480" t="s">
        <v>8293</v>
      </c>
      <c r="O1480" s="5">
        <f t="shared" si="207"/>
        <v>20.588235294117649</v>
      </c>
      <c r="P1480" s="7">
        <f t="shared" si="208"/>
        <v>21.25</v>
      </c>
      <c r="Q1480" t="str">
        <f t="shared" si="209"/>
        <v>music</v>
      </c>
      <c r="R1480" t="str">
        <f t="shared" si="210"/>
        <v>faith</v>
      </c>
      <c r="S1480" s="10">
        <f t="shared" si="211"/>
        <v>41882.568749999999</v>
      </c>
      <c r="T1480" s="10">
        <f t="shared" si="212"/>
        <v>41841.31381944444</v>
      </c>
      <c r="U1480">
        <f t="shared" si="213"/>
        <v>2014</v>
      </c>
      <c r="V1480" s="11">
        <f t="shared" si="214"/>
        <v>41882.568749999999</v>
      </c>
      <c r="W1480" s="15">
        <f t="shared" si="215"/>
        <v>41.254930555558531</v>
      </c>
    </row>
    <row r="1481" spans="1:23" ht="28.8" x14ac:dyDescent="0.3">
      <c r="A1481">
        <v>1710</v>
      </c>
      <c r="B1481" s="3" t="s">
        <v>1711</v>
      </c>
      <c r="C1481" s="3" t="s">
        <v>5820</v>
      </c>
      <c r="D1481">
        <v>5000</v>
      </c>
      <c r="E1481">
        <v>34</v>
      </c>
      <c r="F1481" t="s">
        <v>8221</v>
      </c>
      <c r="G1481" t="s">
        <v>8236</v>
      </c>
      <c r="H1481" t="s">
        <v>8249</v>
      </c>
      <c r="I1481">
        <v>1453122000</v>
      </c>
      <c r="J1481">
        <v>1449151888</v>
      </c>
      <c r="K1481" t="b">
        <v>0</v>
      </c>
      <c r="L1481">
        <v>1</v>
      </c>
      <c r="M1481" t="b">
        <v>0</v>
      </c>
      <c r="N1481" t="s">
        <v>8293</v>
      </c>
      <c r="O1481" s="5">
        <f t="shared" si="207"/>
        <v>147.05882352941177</v>
      </c>
      <c r="P1481" s="7">
        <f t="shared" si="208"/>
        <v>34</v>
      </c>
      <c r="Q1481" t="str">
        <f t="shared" si="209"/>
        <v>music</v>
      </c>
      <c r="R1481" t="str">
        <f t="shared" si="210"/>
        <v>faith</v>
      </c>
      <c r="S1481" s="10">
        <f t="shared" si="211"/>
        <v>42387.291666666672</v>
      </c>
      <c r="T1481" s="10">
        <f t="shared" si="212"/>
        <v>42341.34129629629</v>
      </c>
      <c r="U1481">
        <f t="shared" si="213"/>
        <v>2016</v>
      </c>
      <c r="V1481" s="11">
        <f t="shared" si="214"/>
        <v>42387.291666666672</v>
      </c>
      <c r="W1481" s="15">
        <f t="shared" si="215"/>
        <v>45.950370370381279</v>
      </c>
    </row>
    <row r="1482" spans="1:23" ht="43.2" x14ac:dyDescent="0.3">
      <c r="A1482">
        <v>1711</v>
      </c>
      <c r="B1482" s="3" t="s">
        <v>1712</v>
      </c>
      <c r="C1482" s="3" t="s">
        <v>5821</v>
      </c>
      <c r="D1482">
        <v>10000</v>
      </c>
      <c r="E1482">
        <v>1050</v>
      </c>
      <c r="F1482" t="s">
        <v>8221</v>
      </c>
      <c r="G1482" t="s">
        <v>8224</v>
      </c>
      <c r="H1482" t="s">
        <v>8246</v>
      </c>
      <c r="I1482">
        <v>1409585434</v>
      </c>
      <c r="J1482">
        <v>1406907034</v>
      </c>
      <c r="K1482" t="b">
        <v>0</v>
      </c>
      <c r="L1482">
        <v>2</v>
      </c>
      <c r="M1482" t="b">
        <v>0</v>
      </c>
      <c r="N1482" t="s">
        <v>8293</v>
      </c>
      <c r="O1482" s="5">
        <f t="shared" si="207"/>
        <v>9.5238095238095237</v>
      </c>
      <c r="P1482" s="7">
        <f t="shared" si="208"/>
        <v>525</v>
      </c>
      <c r="Q1482" t="str">
        <f t="shared" si="209"/>
        <v>music</v>
      </c>
      <c r="R1482" t="str">
        <f t="shared" si="210"/>
        <v>faith</v>
      </c>
      <c r="S1482" s="10">
        <f t="shared" si="211"/>
        <v>41883.396226851852</v>
      </c>
      <c r="T1482" s="10">
        <f t="shared" si="212"/>
        <v>41852.396226851852</v>
      </c>
      <c r="U1482">
        <f t="shared" si="213"/>
        <v>2014</v>
      </c>
      <c r="V1482" s="11">
        <f t="shared" si="214"/>
        <v>41883.396226851852</v>
      </c>
      <c r="W1482" s="15">
        <f t="shared" si="215"/>
        <v>31</v>
      </c>
    </row>
    <row r="1483" spans="1:23" ht="57.6" x14ac:dyDescent="0.3">
      <c r="A1483">
        <v>1712</v>
      </c>
      <c r="B1483" s="3" t="s">
        <v>1713</v>
      </c>
      <c r="C1483" s="3" t="s">
        <v>5822</v>
      </c>
      <c r="D1483">
        <v>5000</v>
      </c>
      <c r="E1483">
        <v>0</v>
      </c>
      <c r="F1483" t="s">
        <v>8221</v>
      </c>
      <c r="G1483" t="s">
        <v>8224</v>
      </c>
      <c r="H1483" t="s">
        <v>8246</v>
      </c>
      <c r="I1483">
        <v>1435701353</v>
      </c>
      <c r="J1483">
        <v>1430517353</v>
      </c>
      <c r="K1483" t="b">
        <v>0</v>
      </c>
      <c r="L1483">
        <v>0</v>
      </c>
      <c r="M1483" t="b">
        <v>0</v>
      </c>
      <c r="N1483" t="s">
        <v>8293</v>
      </c>
      <c r="O1483" s="5" t="e">
        <f t="shared" si="207"/>
        <v>#DIV/0!</v>
      </c>
      <c r="P1483" s="7" t="e">
        <f t="shared" si="208"/>
        <v>#DIV/0!</v>
      </c>
      <c r="Q1483" t="str">
        <f t="shared" si="209"/>
        <v>music</v>
      </c>
      <c r="R1483" t="str">
        <f t="shared" si="210"/>
        <v>faith</v>
      </c>
      <c r="S1483" s="10">
        <f t="shared" si="211"/>
        <v>42185.663807870369</v>
      </c>
      <c r="T1483" s="10">
        <f t="shared" si="212"/>
        <v>42125.663807870369</v>
      </c>
      <c r="U1483">
        <f t="shared" si="213"/>
        <v>2015</v>
      </c>
      <c r="V1483" s="11">
        <f t="shared" si="214"/>
        <v>42185.663807870369</v>
      </c>
      <c r="W1483" s="15">
        <f t="shared" si="215"/>
        <v>60</v>
      </c>
    </row>
    <row r="1484" spans="1:23" ht="57.6" x14ac:dyDescent="0.3">
      <c r="A1484">
        <v>1713</v>
      </c>
      <c r="B1484" s="3" t="s">
        <v>1714</v>
      </c>
      <c r="C1484" s="3" t="s">
        <v>5823</v>
      </c>
      <c r="D1484">
        <v>3000</v>
      </c>
      <c r="E1484">
        <v>50</v>
      </c>
      <c r="F1484" t="s">
        <v>8221</v>
      </c>
      <c r="G1484" t="s">
        <v>8224</v>
      </c>
      <c r="H1484" t="s">
        <v>8246</v>
      </c>
      <c r="I1484">
        <v>1412536412</v>
      </c>
      <c r="J1484">
        <v>1409944412</v>
      </c>
      <c r="K1484" t="b">
        <v>0</v>
      </c>
      <c r="L1484">
        <v>1</v>
      </c>
      <c r="M1484" t="b">
        <v>0</v>
      </c>
      <c r="N1484" t="s">
        <v>8293</v>
      </c>
      <c r="O1484" s="5">
        <f t="shared" si="207"/>
        <v>60</v>
      </c>
      <c r="P1484" s="7">
        <f t="shared" si="208"/>
        <v>50</v>
      </c>
      <c r="Q1484" t="str">
        <f t="shared" si="209"/>
        <v>music</v>
      </c>
      <c r="R1484" t="str">
        <f t="shared" si="210"/>
        <v>faith</v>
      </c>
      <c r="S1484" s="10">
        <f t="shared" si="211"/>
        <v>41917.551064814819</v>
      </c>
      <c r="T1484" s="10">
        <f t="shared" si="212"/>
        <v>41887.551064814819</v>
      </c>
      <c r="U1484">
        <f t="shared" si="213"/>
        <v>2014</v>
      </c>
      <c r="V1484" s="11">
        <f t="shared" si="214"/>
        <v>41917.551064814819</v>
      </c>
      <c r="W1484" s="15">
        <f t="shared" si="215"/>
        <v>30</v>
      </c>
    </row>
    <row r="1485" spans="1:23" ht="43.2" x14ac:dyDescent="0.3">
      <c r="A1485">
        <v>1714</v>
      </c>
      <c r="B1485" s="3" t="s">
        <v>1715</v>
      </c>
      <c r="C1485" s="3" t="s">
        <v>5824</v>
      </c>
      <c r="D1485">
        <v>25000</v>
      </c>
      <c r="E1485">
        <v>1967</v>
      </c>
      <c r="F1485" t="s">
        <v>8221</v>
      </c>
      <c r="G1485" t="s">
        <v>8224</v>
      </c>
      <c r="H1485" t="s">
        <v>8246</v>
      </c>
      <c r="I1485">
        <v>1430517761</v>
      </c>
      <c r="J1485">
        <v>1427925761</v>
      </c>
      <c r="K1485" t="b">
        <v>0</v>
      </c>
      <c r="L1485">
        <v>17</v>
      </c>
      <c r="M1485" t="b">
        <v>0</v>
      </c>
      <c r="N1485" t="s">
        <v>8293</v>
      </c>
      <c r="O1485" s="5">
        <f t="shared" si="207"/>
        <v>12.709710218607016</v>
      </c>
      <c r="P1485" s="7">
        <f t="shared" si="208"/>
        <v>115.70588235294117</v>
      </c>
      <c r="Q1485" t="str">
        <f t="shared" si="209"/>
        <v>music</v>
      </c>
      <c r="R1485" t="str">
        <f t="shared" si="210"/>
        <v>faith</v>
      </c>
      <c r="S1485" s="10">
        <f t="shared" si="211"/>
        <v>42125.668530092589</v>
      </c>
      <c r="T1485" s="10">
        <f t="shared" si="212"/>
        <v>42095.668530092589</v>
      </c>
      <c r="U1485">
        <f t="shared" si="213"/>
        <v>2015</v>
      </c>
      <c r="V1485" s="11">
        <f t="shared" si="214"/>
        <v>42125.668530092589</v>
      </c>
      <c r="W1485" s="15">
        <f t="shared" si="215"/>
        <v>30</v>
      </c>
    </row>
    <row r="1486" spans="1:23" ht="43.2" x14ac:dyDescent="0.3">
      <c r="A1486">
        <v>1715</v>
      </c>
      <c r="B1486" s="3" t="s">
        <v>1716</v>
      </c>
      <c r="C1486" s="3" t="s">
        <v>5825</v>
      </c>
      <c r="D1486">
        <v>5000</v>
      </c>
      <c r="E1486">
        <v>11</v>
      </c>
      <c r="F1486" t="s">
        <v>8221</v>
      </c>
      <c r="G1486" t="s">
        <v>8224</v>
      </c>
      <c r="H1486" t="s">
        <v>8246</v>
      </c>
      <c r="I1486">
        <v>1427772120</v>
      </c>
      <c r="J1486">
        <v>1425186785</v>
      </c>
      <c r="K1486" t="b">
        <v>0</v>
      </c>
      <c r="L1486">
        <v>2</v>
      </c>
      <c r="M1486" t="b">
        <v>0</v>
      </c>
      <c r="N1486" t="s">
        <v>8293</v>
      </c>
      <c r="O1486" s="5">
        <f t="shared" si="207"/>
        <v>454.54545454545456</v>
      </c>
      <c r="P1486" s="7">
        <f t="shared" si="208"/>
        <v>5.5</v>
      </c>
      <c r="Q1486" t="str">
        <f t="shared" si="209"/>
        <v>music</v>
      </c>
      <c r="R1486" t="str">
        <f t="shared" si="210"/>
        <v>faith</v>
      </c>
      <c r="S1486" s="10">
        <f t="shared" si="211"/>
        <v>42093.890277777777</v>
      </c>
      <c r="T1486" s="10">
        <f t="shared" si="212"/>
        <v>42063.967418981483</v>
      </c>
      <c r="U1486">
        <f t="shared" si="213"/>
        <v>2015</v>
      </c>
      <c r="V1486" s="11">
        <f t="shared" si="214"/>
        <v>42093.890277777777</v>
      </c>
      <c r="W1486" s="15">
        <f t="shared" si="215"/>
        <v>29.92285879629344</v>
      </c>
    </row>
    <row r="1487" spans="1:23" ht="43.2" x14ac:dyDescent="0.3">
      <c r="A1487">
        <v>1716</v>
      </c>
      <c r="B1487" s="3" t="s">
        <v>1717</v>
      </c>
      <c r="C1487" s="3" t="s">
        <v>5826</v>
      </c>
      <c r="D1487">
        <v>2000</v>
      </c>
      <c r="E1487">
        <v>150</v>
      </c>
      <c r="F1487" t="s">
        <v>8221</v>
      </c>
      <c r="G1487" t="s">
        <v>8224</v>
      </c>
      <c r="H1487" t="s">
        <v>8246</v>
      </c>
      <c r="I1487">
        <v>1481295099</v>
      </c>
      <c r="J1487">
        <v>1477835499</v>
      </c>
      <c r="K1487" t="b">
        <v>0</v>
      </c>
      <c r="L1487">
        <v>3</v>
      </c>
      <c r="M1487" t="b">
        <v>0</v>
      </c>
      <c r="N1487" t="s">
        <v>8293</v>
      </c>
      <c r="O1487" s="5">
        <f t="shared" si="207"/>
        <v>13.333333333333334</v>
      </c>
      <c r="P1487" s="7">
        <f t="shared" si="208"/>
        <v>50</v>
      </c>
      <c r="Q1487" t="str">
        <f t="shared" si="209"/>
        <v>music</v>
      </c>
      <c r="R1487" t="str">
        <f t="shared" si="210"/>
        <v>faith</v>
      </c>
      <c r="S1487" s="10">
        <f t="shared" si="211"/>
        <v>42713.369201388887</v>
      </c>
      <c r="T1487" s="10">
        <f t="shared" si="212"/>
        <v>42673.327534722222</v>
      </c>
      <c r="U1487">
        <f t="shared" si="213"/>
        <v>2016</v>
      </c>
      <c r="V1487" s="11">
        <f t="shared" si="214"/>
        <v>42713.369201388887</v>
      </c>
      <c r="W1487" s="15">
        <f t="shared" si="215"/>
        <v>40.041666666664241</v>
      </c>
    </row>
    <row r="1488" spans="1:23" ht="43.2" x14ac:dyDescent="0.3">
      <c r="A1488">
        <v>1717</v>
      </c>
      <c r="B1488" s="3" t="s">
        <v>1718</v>
      </c>
      <c r="C1488" s="3" t="s">
        <v>5827</v>
      </c>
      <c r="D1488">
        <v>3265</v>
      </c>
      <c r="E1488">
        <v>1395</v>
      </c>
      <c r="F1488" t="s">
        <v>8221</v>
      </c>
      <c r="G1488" t="s">
        <v>8224</v>
      </c>
      <c r="H1488" t="s">
        <v>8246</v>
      </c>
      <c r="I1488">
        <v>1461211200</v>
      </c>
      <c r="J1488">
        <v>1459467238</v>
      </c>
      <c r="K1488" t="b">
        <v>0</v>
      </c>
      <c r="L1488">
        <v>41</v>
      </c>
      <c r="M1488" t="b">
        <v>0</v>
      </c>
      <c r="N1488" t="s">
        <v>8293</v>
      </c>
      <c r="O1488" s="5">
        <f t="shared" si="207"/>
        <v>2.3405017921146953</v>
      </c>
      <c r="P1488" s="7">
        <f t="shared" si="208"/>
        <v>34.024390243902438</v>
      </c>
      <c r="Q1488" t="str">
        <f t="shared" si="209"/>
        <v>music</v>
      </c>
      <c r="R1488" t="str">
        <f t="shared" si="210"/>
        <v>faith</v>
      </c>
      <c r="S1488" s="10">
        <f t="shared" si="211"/>
        <v>42480.916666666672</v>
      </c>
      <c r="T1488" s="10">
        <f t="shared" si="212"/>
        <v>42460.73192129629</v>
      </c>
      <c r="U1488">
        <f t="shared" si="213"/>
        <v>2016</v>
      </c>
      <c r="V1488" s="11">
        <f t="shared" si="214"/>
        <v>42480.916666666672</v>
      </c>
      <c r="W1488" s="15">
        <f t="shared" si="215"/>
        <v>20.184745370381279</v>
      </c>
    </row>
    <row r="1489" spans="1:23" x14ac:dyDescent="0.3">
      <c r="A1489">
        <v>1718</v>
      </c>
      <c r="B1489" s="3" t="s">
        <v>1719</v>
      </c>
      <c r="C1489" s="3" t="s">
        <v>5828</v>
      </c>
      <c r="D1489">
        <v>35000</v>
      </c>
      <c r="E1489">
        <v>75</v>
      </c>
      <c r="F1489" t="s">
        <v>8221</v>
      </c>
      <c r="G1489" t="s">
        <v>8224</v>
      </c>
      <c r="H1489" t="s">
        <v>8246</v>
      </c>
      <c r="I1489">
        <v>1463201940</v>
      </c>
      <c r="J1489">
        <v>1459435149</v>
      </c>
      <c r="K1489" t="b">
        <v>0</v>
      </c>
      <c r="L1489">
        <v>2</v>
      </c>
      <c r="M1489" t="b">
        <v>0</v>
      </c>
      <c r="N1489" t="s">
        <v>8293</v>
      </c>
      <c r="O1489" s="5">
        <f t="shared" si="207"/>
        <v>466.66666666666669</v>
      </c>
      <c r="P1489" s="7">
        <f t="shared" si="208"/>
        <v>37.5</v>
      </c>
      <c r="Q1489" t="str">
        <f t="shared" si="209"/>
        <v>music</v>
      </c>
      <c r="R1489" t="str">
        <f t="shared" si="210"/>
        <v>faith</v>
      </c>
      <c r="S1489" s="10">
        <f t="shared" si="211"/>
        <v>42503.957638888889</v>
      </c>
      <c r="T1489" s="10">
        <f t="shared" si="212"/>
        <v>42460.360520833332</v>
      </c>
      <c r="U1489">
        <f t="shared" si="213"/>
        <v>2016</v>
      </c>
      <c r="V1489" s="11">
        <f t="shared" si="214"/>
        <v>42503.957638888889</v>
      </c>
      <c r="W1489" s="15">
        <f t="shared" si="215"/>
        <v>43.597118055557075</v>
      </c>
    </row>
    <row r="1490" spans="1:23" ht="43.2" x14ac:dyDescent="0.3">
      <c r="A1490">
        <v>1719</v>
      </c>
      <c r="B1490" s="3" t="s">
        <v>1720</v>
      </c>
      <c r="C1490" s="3" t="s">
        <v>5829</v>
      </c>
      <c r="D1490">
        <v>4000</v>
      </c>
      <c r="E1490">
        <v>35</v>
      </c>
      <c r="F1490" t="s">
        <v>8221</v>
      </c>
      <c r="G1490" t="s">
        <v>8224</v>
      </c>
      <c r="H1490" t="s">
        <v>8246</v>
      </c>
      <c r="I1490">
        <v>1410958191</v>
      </c>
      <c r="J1490">
        <v>1408366191</v>
      </c>
      <c r="K1490" t="b">
        <v>0</v>
      </c>
      <c r="L1490">
        <v>3</v>
      </c>
      <c r="M1490" t="b">
        <v>0</v>
      </c>
      <c r="N1490" t="s">
        <v>8293</v>
      </c>
      <c r="O1490" s="5">
        <f t="shared" si="207"/>
        <v>114.28571428571429</v>
      </c>
      <c r="P1490" s="7">
        <f t="shared" si="208"/>
        <v>11.666666666666666</v>
      </c>
      <c r="Q1490" t="str">
        <f t="shared" si="209"/>
        <v>music</v>
      </c>
      <c r="R1490" t="str">
        <f t="shared" si="210"/>
        <v>faith</v>
      </c>
      <c r="S1490" s="10">
        <f t="shared" si="211"/>
        <v>41899.284618055557</v>
      </c>
      <c r="T1490" s="10">
        <f t="shared" si="212"/>
        <v>41869.284618055557</v>
      </c>
      <c r="U1490">
        <f t="shared" si="213"/>
        <v>2014</v>
      </c>
      <c r="V1490" s="11">
        <f t="shared" si="214"/>
        <v>41899.284618055557</v>
      </c>
      <c r="W1490" s="15">
        <f t="shared" si="215"/>
        <v>30</v>
      </c>
    </row>
    <row r="1491" spans="1:23" ht="43.2" x14ac:dyDescent="0.3">
      <c r="A1491">
        <v>1720</v>
      </c>
      <c r="B1491" s="3" t="s">
        <v>1721</v>
      </c>
      <c r="C1491" s="3" t="s">
        <v>5830</v>
      </c>
      <c r="D1491">
        <v>4000</v>
      </c>
      <c r="E1491">
        <v>225</v>
      </c>
      <c r="F1491" t="s">
        <v>8221</v>
      </c>
      <c r="G1491" t="s">
        <v>8224</v>
      </c>
      <c r="H1491" t="s">
        <v>8246</v>
      </c>
      <c r="I1491">
        <v>1415562471</v>
      </c>
      <c r="J1491">
        <v>1412966871</v>
      </c>
      <c r="K1491" t="b">
        <v>0</v>
      </c>
      <c r="L1491">
        <v>8</v>
      </c>
      <c r="M1491" t="b">
        <v>0</v>
      </c>
      <c r="N1491" t="s">
        <v>8293</v>
      </c>
      <c r="O1491" s="5">
        <f t="shared" si="207"/>
        <v>17.777777777777779</v>
      </c>
      <c r="P1491" s="7">
        <f t="shared" si="208"/>
        <v>28.125</v>
      </c>
      <c r="Q1491" t="str">
        <f t="shared" si="209"/>
        <v>music</v>
      </c>
      <c r="R1491" t="str">
        <f t="shared" si="210"/>
        <v>faith</v>
      </c>
      <c r="S1491" s="10">
        <f t="shared" si="211"/>
        <v>41952.574895833335</v>
      </c>
      <c r="T1491" s="10">
        <f t="shared" si="212"/>
        <v>41922.533229166671</v>
      </c>
      <c r="U1491">
        <f t="shared" si="213"/>
        <v>2014</v>
      </c>
      <c r="V1491" s="11">
        <f t="shared" si="214"/>
        <v>41952.574895833335</v>
      </c>
      <c r="W1491" s="15">
        <f t="shared" si="215"/>
        <v>30.041666666664241</v>
      </c>
    </row>
    <row r="1492" spans="1:23" ht="43.2" x14ac:dyDescent="0.3">
      <c r="A1492">
        <v>1721</v>
      </c>
      <c r="B1492" s="3" t="s">
        <v>1722</v>
      </c>
      <c r="C1492" s="3" t="s">
        <v>5831</v>
      </c>
      <c r="D1492">
        <v>5000</v>
      </c>
      <c r="E1492">
        <v>0</v>
      </c>
      <c r="F1492" t="s">
        <v>8221</v>
      </c>
      <c r="G1492" t="s">
        <v>8224</v>
      </c>
      <c r="H1492" t="s">
        <v>8246</v>
      </c>
      <c r="I1492">
        <v>1449831863</v>
      </c>
      <c r="J1492">
        <v>1447239863</v>
      </c>
      <c r="K1492" t="b">
        <v>0</v>
      </c>
      <c r="L1492">
        <v>0</v>
      </c>
      <c r="M1492" t="b">
        <v>0</v>
      </c>
      <c r="N1492" t="s">
        <v>8293</v>
      </c>
      <c r="O1492" s="5" t="e">
        <f t="shared" si="207"/>
        <v>#DIV/0!</v>
      </c>
      <c r="P1492" s="7" t="e">
        <f t="shared" si="208"/>
        <v>#DIV/0!</v>
      </c>
      <c r="Q1492" t="str">
        <f t="shared" si="209"/>
        <v>music</v>
      </c>
      <c r="R1492" t="str">
        <f t="shared" si="210"/>
        <v>faith</v>
      </c>
      <c r="S1492" s="10">
        <f t="shared" si="211"/>
        <v>42349.211377314816</v>
      </c>
      <c r="T1492" s="10">
        <f t="shared" si="212"/>
        <v>42319.211377314816</v>
      </c>
      <c r="U1492">
        <f t="shared" si="213"/>
        <v>2015</v>
      </c>
      <c r="V1492" s="11">
        <f t="shared" si="214"/>
        <v>42349.211377314816</v>
      </c>
      <c r="W1492" s="15">
        <f t="shared" si="215"/>
        <v>30</v>
      </c>
    </row>
    <row r="1493" spans="1:23" ht="43.2" x14ac:dyDescent="0.3">
      <c r="A1493">
        <v>1722</v>
      </c>
      <c r="B1493" s="3" t="s">
        <v>1723</v>
      </c>
      <c r="C1493" s="3" t="s">
        <v>5832</v>
      </c>
      <c r="D1493">
        <v>2880</v>
      </c>
      <c r="E1493">
        <v>1</v>
      </c>
      <c r="F1493" t="s">
        <v>8221</v>
      </c>
      <c r="G1493" t="s">
        <v>8224</v>
      </c>
      <c r="H1493" t="s">
        <v>8246</v>
      </c>
      <c r="I1493">
        <v>1459642200</v>
      </c>
      <c r="J1493">
        <v>1456441429</v>
      </c>
      <c r="K1493" t="b">
        <v>0</v>
      </c>
      <c r="L1493">
        <v>1</v>
      </c>
      <c r="M1493" t="b">
        <v>0</v>
      </c>
      <c r="N1493" t="s">
        <v>8293</v>
      </c>
      <c r="O1493" s="5">
        <f t="shared" si="207"/>
        <v>2880</v>
      </c>
      <c r="P1493" s="7">
        <f t="shared" si="208"/>
        <v>1</v>
      </c>
      <c r="Q1493" t="str">
        <f t="shared" si="209"/>
        <v>music</v>
      </c>
      <c r="R1493" t="str">
        <f t="shared" si="210"/>
        <v>faith</v>
      </c>
      <c r="S1493" s="10">
        <f t="shared" si="211"/>
        <v>42462.756944444445</v>
      </c>
      <c r="T1493" s="10">
        <f t="shared" si="212"/>
        <v>42425.710983796293</v>
      </c>
      <c r="U1493">
        <f t="shared" si="213"/>
        <v>2016</v>
      </c>
      <c r="V1493" s="11">
        <f t="shared" si="214"/>
        <v>42462.756944444445</v>
      </c>
      <c r="W1493" s="15">
        <f t="shared" si="215"/>
        <v>37.045960648152686</v>
      </c>
    </row>
    <row r="1494" spans="1:23" ht="57.6" x14ac:dyDescent="0.3">
      <c r="A1494">
        <v>1723</v>
      </c>
      <c r="B1494" s="3" t="s">
        <v>1724</v>
      </c>
      <c r="C1494" s="3" t="s">
        <v>5833</v>
      </c>
      <c r="D1494">
        <v>10000</v>
      </c>
      <c r="E1494">
        <v>650</v>
      </c>
      <c r="F1494" t="s">
        <v>8221</v>
      </c>
      <c r="G1494" t="s">
        <v>8224</v>
      </c>
      <c r="H1494" t="s">
        <v>8246</v>
      </c>
      <c r="I1494">
        <v>1435730400</v>
      </c>
      <c r="J1494">
        <v>1430855315</v>
      </c>
      <c r="K1494" t="b">
        <v>0</v>
      </c>
      <c r="L1494">
        <v>3</v>
      </c>
      <c r="M1494" t="b">
        <v>0</v>
      </c>
      <c r="N1494" t="s">
        <v>8293</v>
      </c>
      <c r="O1494" s="5">
        <f t="shared" si="207"/>
        <v>15.384615384615385</v>
      </c>
      <c r="P1494" s="7">
        <f t="shared" si="208"/>
        <v>216.66666666666666</v>
      </c>
      <c r="Q1494" t="str">
        <f t="shared" si="209"/>
        <v>music</v>
      </c>
      <c r="R1494" t="str">
        <f t="shared" si="210"/>
        <v>faith</v>
      </c>
      <c r="S1494" s="10">
        <f t="shared" si="211"/>
        <v>42186</v>
      </c>
      <c r="T1494" s="10">
        <f t="shared" si="212"/>
        <v>42129.57540509259</v>
      </c>
      <c r="U1494">
        <f t="shared" si="213"/>
        <v>2015</v>
      </c>
      <c r="V1494" s="11">
        <f t="shared" si="214"/>
        <v>42186</v>
      </c>
      <c r="W1494" s="15">
        <f t="shared" si="215"/>
        <v>56.42459490741021</v>
      </c>
    </row>
    <row r="1495" spans="1:23" ht="43.2" x14ac:dyDescent="0.3">
      <c r="A1495">
        <v>1724</v>
      </c>
      <c r="B1495" s="3" t="s">
        <v>1725</v>
      </c>
      <c r="C1495" s="3" t="s">
        <v>5834</v>
      </c>
      <c r="D1495">
        <v>6000</v>
      </c>
      <c r="E1495">
        <v>35</v>
      </c>
      <c r="F1495" t="s">
        <v>8221</v>
      </c>
      <c r="G1495" t="s">
        <v>8224</v>
      </c>
      <c r="H1495" t="s">
        <v>8246</v>
      </c>
      <c r="I1495">
        <v>1414707762</v>
      </c>
      <c r="J1495">
        <v>1412115762</v>
      </c>
      <c r="K1495" t="b">
        <v>0</v>
      </c>
      <c r="L1495">
        <v>4</v>
      </c>
      <c r="M1495" t="b">
        <v>0</v>
      </c>
      <c r="N1495" t="s">
        <v>8293</v>
      </c>
      <c r="O1495" s="5">
        <f t="shared" si="207"/>
        <v>171.42857142857142</v>
      </c>
      <c r="P1495" s="7">
        <f t="shared" si="208"/>
        <v>8.75</v>
      </c>
      <c r="Q1495" t="str">
        <f t="shared" si="209"/>
        <v>music</v>
      </c>
      <c r="R1495" t="str">
        <f t="shared" si="210"/>
        <v>faith</v>
      </c>
      <c r="S1495" s="10">
        <f t="shared" si="211"/>
        <v>41942.682430555556</v>
      </c>
      <c r="T1495" s="10">
        <f t="shared" si="212"/>
        <v>41912.682430555556</v>
      </c>
      <c r="U1495">
        <f t="shared" si="213"/>
        <v>2014</v>
      </c>
      <c r="V1495" s="11">
        <f t="shared" si="214"/>
        <v>41942.682430555556</v>
      </c>
      <c r="W1495" s="15">
        <f t="shared" si="215"/>
        <v>30</v>
      </c>
    </row>
    <row r="1496" spans="1:23" ht="43.2" x14ac:dyDescent="0.3">
      <c r="A1496">
        <v>1725</v>
      </c>
      <c r="B1496" s="3" t="s">
        <v>1726</v>
      </c>
      <c r="C1496" s="3" t="s">
        <v>5835</v>
      </c>
      <c r="D1496">
        <v>5500</v>
      </c>
      <c r="E1496">
        <v>560</v>
      </c>
      <c r="F1496" t="s">
        <v>8221</v>
      </c>
      <c r="G1496" t="s">
        <v>8224</v>
      </c>
      <c r="H1496" t="s">
        <v>8246</v>
      </c>
      <c r="I1496">
        <v>1408922049</v>
      </c>
      <c r="J1496">
        <v>1406330049</v>
      </c>
      <c r="K1496" t="b">
        <v>0</v>
      </c>
      <c r="L1496">
        <v>9</v>
      </c>
      <c r="M1496" t="b">
        <v>0</v>
      </c>
      <c r="N1496" t="s">
        <v>8293</v>
      </c>
      <c r="O1496" s="5">
        <f t="shared" si="207"/>
        <v>9.8214285714285712</v>
      </c>
      <c r="P1496" s="7">
        <f t="shared" si="208"/>
        <v>62.222222222222221</v>
      </c>
      <c r="Q1496" t="str">
        <f t="shared" si="209"/>
        <v>music</v>
      </c>
      <c r="R1496" t="str">
        <f t="shared" si="210"/>
        <v>faith</v>
      </c>
      <c r="S1496" s="10">
        <f t="shared" si="211"/>
        <v>41875.718159722222</v>
      </c>
      <c r="T1496" s="10">
        <f t="shared" si="212"/>
        <v>41845.718159722222</v>
      </c>
      <c r="U1496">
        <f t="shared" si="213"/>
        <v>2014</v>
      </c>
      <c r="V1496" s="11">
        <f t="shared" si="214"/>
        <v>41875.718159722222</v>
      </c>
      <c r="W1496" s="15">
        <f t="shared" si="215"/>
        <v>30</v>
      </c>
    </row>
    <row r="1497" spans="1:23" ht="28.8" x14ac:dyDescent="0.3">
      <c r="A1497">
        <v>1726</v>
      </c>
      <c r="B1497" s="3" t="s">
        <v>1727</v>
      </c>
      <c r="C1497" s="3" t="s">
        <v>5836</v>
      </c>
      <c r="D1497">
        <v>6500</v>
      </c>
      <c r="E1497">
        <v>2196</v>
      </c>
      <c r="F1497" t="s">
        <v>8221</v>
      </c>
      <c r="G1497" t="s">
        <v>8224</v>
      </c>
      <c r="H1497" t="s">
        <v>8246</v>
      </c>
      <c r="I1497">
        <v>1403906664</v>
      </c>
      <c r="J1497">
        <v>1401401064</v>
      </c>
      <c r="K1497" t="b">
        <v>0</v>
      </c>
      <c r="L1497">
        <v>16</v>
      </c>
      <c r="M1497" t="b">
        <v>0</v>
      </c>
      <c r="N1497" t="s">
        <v>8293</v>
      </c>
      <c r="O1497" s="5">
        <f t="shared" si="207"/>
        <v>2.9599271402550089</v>
      </c>
      <c r="P1497" s="7">
        <f t="shared" si="208"/>
        <v>137.25</v>
      </c>
      <c r="Q1497" t="str">
        <f t="shared" si="209"/>
        <v>music</v>
      </c>
      <c r="R1497" t="str">
        <f t="shared" si="210"/>
        <v>faith</v>
      </c>
      <c r="S1497" s="10">
        <f t="shared" si="211"/>
        <v>41817.669722222221</v>
      </c>
      <c r="T1497" s="10">
        <f t="shared" si="212"/>
        <v>41788.669722222221</v>
      </c>
      <c r="U1497">
        <f t="shared" si="213"/>
        <v>2014</v>
      </c>
      <c r="V1497" s="11">
        <f t="shared" si="214"/>
        <v>41817.669722222221</v>
      </c>
      <c r="W1497" s="15">
        <f t="shared" si="215"/>
        <v>29</v>
      </c>
    </row>
    <row r="1498" spans="1:23" ht="43.2" x14ac:dyDescent="0.3">
      <c r="A1498">
        <v>1727</v>
      </c>
      <c r="B1498" s="3" t="s">
        <v>1728</v>
      </c>
      <c r="C1498" s="3" t="s">
        <v>5837</v>
      </c>
      <c r="D1498">
        <v>3000</v>
      </c>
      <c r="E1498">
        <v>1</v>
      </c>
      <c r="F1498" t="s">
        <v>8221</v>
      </c>
      <c r="G1498" t="s">
        <v>8225</v>
      </c>
      <c r="H1498" t="s">
        <v>8247</v>
      </c>
      <c r="I1498">
        <v>1428231600</v>
      </c>
      <c r="J1498">
        <v>1423520177</v>
      </c>
      <c r="K1498" t="b">
        <v>0</v>
      </c>
      <c r="L1498">
        <v>1</v>
      </c>
      <c r="M1498" t="b">
        <v>0</v>
      </c>
      <c r="N1498" t="s">
        <v>8293</v>
      </c>
      <c r="O1498" s="5">
        <f t="shared" si="207"/>
        <v>3000</v>
      </c>
      <c r="P1498" s="7">
        <f t="shared" si="208"/>
        <v>1</v>
      </c>
      <c r="Q1498" t="str">
        <f t="shared" si="209"/>
        <v>music</v>
      </c>
      <c r="R1498" t="str">
        <f t="shared" si="210"/>
        <v>faith</v>
      </c>
      <c r="S1498" s="10">
        <f t="shared" si="211"/>
        <v>42099.208333333328</v>
      </c>
      <c r="T1498" s="10">
        <f t="shared" si="212"/>
        <v>42044.677974537044</v>
      </c>
      <c r="U1498">
        <f t="shared" si="213"/>
        <v>2015</v>
      </c>
      <c r="V1498" s="11">
        <f t="shared" si="214"/>
        <v>42099.208333333328</v>
      </c>
      <c r="W1498" s="15">
        <f t="shared" si="215"/>
        <v>54.530358796284418</v>
      </c>
    </row>
    <row r="1499" spans="1:23" ht="43.2" x14ac:dyDescent="0.3">
      <c r="A1499">
        <v>1728</v>
      </c>
      <c r="B1499" s="3" t="s">
        <v>1729</v>
      </c>
      <c r="C1499" s="3" t="s">
        <v>5838</v>
      </c>
      <c r="D1499">
        <v>1250</v>
      </c>
      <c r="E1499">
        <v>855</v>
      </c>
      <c r="F1499" t="s">
        <v>8221</v>
      </c>
      <c r="G1499" t="s">
        <v>8224</v>
      </c>
      <c r="H1499" t="s">
        <v>8246</v>
      </c>
      <c r="I1499">
        <v>1445439674</v>
      </c>
      <c r="J1499">
        <v>1442847674</v>
      </c>
      <c r="K1499" t="b">
        <v>0</v>
      </c>
      <c r="L1499">
        <v>7</v>
      </c>
      <c r="M1499" t="b">
        <v>0</v>
      </c>
      <c r="N1499" t="s">
        <v>8293</v>
      </c>
      <c r="O1499" s="5">
        <f t="shared" si="207"/>
        <v>1.4619883040935673</v>
      </c>
      <c r="P1499" s="7">
        <f t="shared" si="208"/>
        <v>122.14285714285714</v>
      </c>
      <c r="Q1499" t="str">
        <f t="shared" si="209"/>
        <v>music</v>
      </c>
      <c r="R1499" t="str">
        <f t="shared" si="210"/>
        <v>faith</v>
      </c>
      <c r="S1499" s="10">
        <f t="shared" si="211"/>
        <v>42298.375856481478</v>
      </c>
      <c r="T1499" s="10">
        <f t="shared" si="212"/>
        <v>42268.375856481478</v>
      </c>
      <c r="U1499">
        <f t="shared" si="213"/>
        <v>2015</v>
      </c>
      <c r="V1499" s="11">
        <f t="shared" si="214"/>
        <v>42298.375856481478</v>
      </c>
      <c r="W1499" s="15">
        <f t="shared" si="215"/>
        <v>30</v>
      </c>
    </row>
    <row r="1500" spans="1:23" ht="43.2" x14ac:dyDescent="0.3">
      <c r="A1500">
        <v>1729</v>
      </c>
      <c r="B1500" s="3" t="s">
        <v>1730</v>
      </c>
      <c r="C1500" s="3" t="s">
        <v>5839</v>
      </c>
      <c r="D1500">
        <v>10000</v>
      </c>
      <c r="E1500">
        <v>0</v>
      </c>
      <c r="F1500" t="s">
        <v>8221</v>
      </c>
      <c r="G1500" t="s">
        <v>8224</v>
      </c>
      <c r="H1500" t="s">
        <v>8246</v>
      </c>
      <c r="I1500">
        <v>1465521306</v>
      </c>
      <c r="J1500">
        <v>1460337306</v>
      </c>
      <c r="K1500" t="b">
        <v>0</v>
      </c>
      <c r="L1500">
        <v>0</v>
      </c>
      <c r="M1500" t="b">
        <v>0</v>
      </c>
      <c r="N1500" t="s">
        <v>8293</v>
      </c>
      <c r="O1500" s="5" t="e">
        <f t="shared" si="207"/>
        <v>#DIV/0!</v>
      </c>
      <c r="P1500" s="7" t="e">
        <f t="shared" si="208"/>
        <v>#DIV/0!</v>
      </c>
      <c r="Q1500" t="str">
        <f t="shared" si="209"/>
        <v>music</v>
      </c>
      <c r="R1500" t="str">
        <f t="shared" si="210"/>
        <v>faith</v>
      </c>
      <c r="S1500" s="10">
        <f t="shared" si="211"/>
        <v>42530.802152777775</v>
      </c>
      <c r="T1500" s="10">
        <f t="shared" si="212"/>
        <v>42470.802152777775</v>
      </c>
      <c r="U1500">
        <f t="shared" si="213"/>
        <v>2016</v>
      </c>
      <c r="V1500" s="11">
        <f t="shared" si="214"/>
        <v>42530.802152777775</v>
      </c>
      <c r="W1500" s="15">
        <f t="shared" si="215"/>
        <v>60</v>
      </c>
    </row>
    <row r="1501" spans="1:23" ht="43.2" x14ac:dyDescent="0.3">
      <c r="A1501">
        <v>1730</v>
      </c>
      <c r="B1501" s="3" t="s">
        <v>1731</v>
      </c>
      <c r="C1501" s="3" t="s">
        <v>5840</v>
      </c>
      <c r="D1501">
        <v>3000</v>
      </c>
      <c r="E1501">
        <v>0</v>
      </c>
      <c r="F1501" t="s">
        <v>8221</v>
      </c>
      <c r="G1501" t="s">
        <v>8224</v>
      </c>
      <c r="H1501" t="s">
        <v>8246</v>
      </c>
      <c r="I1501">
        <v>1445738783</v>
      </c>
      <c r="J1501">
        <v>1443146783</v>
      </c>
      <c r="K1501" t="b">
        <v>0</v>
      </c>
      <c r="L1501">
        <v>0</v>
      </c>
      <c r="M1501" t="b">
        <v>0</v>
      </c>
      <c r="N1501" t="s">
        <v>8293</v>
      </c>
      <c r="O1501" s="5" t="e">
        <f t="shared" si="207"/>
        <v>#DIV/0!</v>
      </c>
      <c r="P1501" s="7" t="e">
        <f t="shared" si="208"/>
        <v>#DIV/0!</v>
      </c>
      <c r="Q1501" t="str">
        <f t="shared" si="209"/>
        <v>music</v>
      </c>
      <c r="R1501" t="str">
        <f t="shared" si="210"/>
        <v>faith</v>
      </c>
      <c r="S1501" s="10">
        <f t="shared" si="211"/>
        <v>42301.837766203709</v>
      </c>
      <c r="T1501" s="10">
        <f t="shared" si="212"/>
        <v>42271.837766203709</v>
      </c>
      <c r="U1501">
        <f t="shared" si="213"/>
        <v>2015</v>
      </c>
      <c r="V1501" s="11">
        <f t="shared" si="214"/>
        <v>42301.837766203709</v>
      </c>
      <c r="W1501" s="15">
        <f t="shared" si="215"/>
        <v>30</v>
      </c>
    </row>
    <row r="1502" spans="1:23" ht="28.8" x14ac:dyDescent="0.3">
      <c r="A1502">
        <v>1731</v>
      </c>
      <c r="B1502" s="3" t="s">
        <v>1732</v>
      </c>
      <c r="C1502" s="3" t="s">
        <v>5841</v>
      </c>
      <c r="D1502">
        <v>1000</v>
      </c>
      <c r="E1502">
        <v>0</v>
      </c>
      <c r="F1502" t="s">
        <v>8221</v>
      </c>
      <c r="G1502" t="s">
        <v>8224</v>
      </c>
      <c r="H1502" t="s">
        <v>8246</v>
      </c>
      <c r="I1502">
        <v>1434034800</v>
      </c>
      <c r="J1502">
        <v>1432849552</v>
      </c>
      <c r="K1502" t="b">
        <v>0</v>
      </c>
      <c r="L1502">
        <v>0</v>
      </c>
      <c r="M1502" t="b">
        <v>0</v>
      </c>
      <c r="N1502" t="s">
        <v>8293</v>
      </c>
      <c r="O1502" s="5" t="e">
        <f t="shared" si="207"/>
        <v>#DIV/0!</v>
      </c>
      <c r="P1502" s="7" t="e">
        <f t="shared" si="208"/>
        <v>#DIV/0!</v>
      </c>
      <c r="Q1502" t="str">
        <f t="shared" si="209"/>
        <v>music</v>
      </c>
      <c r="R1502" t="str">
        <f t="shared" si="210"/>
        <v>faith</v>
      </c>
      <c r="S1502" s="10">
        <f t="shared" si="211"/>
        <v>42166.375</v>
      </c>
      <c r="T1502" s="10">
        <f t="shared" si="212"/>
        <v>42152.656851851847</v>
      </c>
      <c r="U1502">
        <f t="shared" si="213"/>
        <v>2015</v>
      </c>
      <c r="V1502" s="11">
        <f t="shared" si="214"/>
        <v>42166.375</v>
      </c>
      <c r="W1502" s="15">
        <f t="shared" si="215"/>
        <v>13.718148148152977</v>
      </c>
    </row>
    <row r="1503" spans="1:23" ht="43.2" x14ac:dyDescent="0.3">
      <c r="A1503">
        <v>1732</v>
      </c>
      <c r="B1503" s="3" t="s">
        <v>1733</v>
      </c>
      <c r="C1503" s="3" t="s">
        <v>5842</v>
      </c>
      <c r="D1503">
        <v>4000</v>
      </c>
      <c r="E1503">
        <v>0</v>
      </c>
      <c r="F1503" t="s">
        <v>8221</v>
      </c>
      <c r="G1503" t="s">
        <v>8224</v>
      </c>
      <c r="H1503" t="s">
        <v>8246</v>
      </c>
      <c r="I1503">
        <v>1452920400</v>
      </c>
      <c r="J1503">
        <v>1447777481</v>
      </c>
      <c r="K1503" t="b">
        <v>0</v>
      </c>
      <c r="L1503">
        <v>0</v>
      </c>
      <c r="M1503" t="b">
        <v>0</v>
      </c>
      <c r="N1503" t="s">
        <v>8293</v>
      </c>
      <c r="O1503" s="5" t="e">
        <f t="shared" si="207"/>
        <v>#DIV/0!</v>
      </c>
      <c r="P1503" s="7" t="e">
        <f t="shared" si="208"/>
        <v>#DIV/0!</v>
      </c>
      <c r="Q1503" t="str">
        <f t="shared" si="209"/>
        <v>music</v>
      </c>
      <c r="R1503" t="str">
        <f t="shared" si="210"/>
        <v>faith</v>
      </c>
      <c r="S1503" s="10">
        <f t="shared" si="211"/>
        <v>42384.958333333328</v>
      </c>
      <c r="T1503" s="10">
        <f t="shared" si="212"/>
        <v>42325.433807870373</v>
      </c>
      <c r="U1503">
        <f t="shared" si="213"/>
        <v>2016</v>
      </c>
      <c r="V1503" s="11">
        <f t="shared" si="214"/>
        <v>42384.958333333328</v>
      </c>
      <c r="W1503" s="15">
        <f t="shared" si="215"/>
        <v>59.524525462955353</v>
      </c>
    </row>
    <row r="1504" spans="1:23" ht="43.2" x14ac:dyDescent="0.3">
      <c r="A1504">
        <v>1733</v>
      </c>
      <c r="B1504" s="3" t="s">
        <v>1734</v>
      </c>
      <c r="C1504" s="3" t="s">
        <v>5843</v>
      </c>
      <c r="D1504">
        <v>10000</v>
      </c>
      <c r="E1504">
        <v>0</v>
      </c>
      <c r="F1504" t="s">
        <v>8221</v>
      </c>
      <c r="G1504" t="s">
        <v>8224</v>
      </c>
      <c r="H1504" t="s">
        <v>8246</v>
      </c>
      <c r="I1504">
        <v>1473802200</v>
      </c>
      <c r="J1504">
        <v>1472746374</v>
      </c>
      <c r="K1504" t="b">
        <v>0</v>
      </c>
      <c r="L1504">
        <v>0</v>
      </c>
      <c r="M1504" t="b">
        <v>0</v>
      </c>
      <c r="N1504" t="s">
        <v>8293</v>
      </c>
      <c r="O1504" s="5" t="e">
        <f t="shared" si="207"/>
        <v>#DIV/0!</v>
      </c>
      <c r="P1504" s="7" t="e">
        <f t="shared" si="208"/>
        <v>#DIV/0!</v>
      </c>
      <c r="Q1504" t="str">
        <f t="shared" si="209"/>
        <v>music</v>
      </c>
      <c r="R1504" t="str">
        <f t="shared" si="210"/>
        <v>faith</v>
      </c>
      <c r="S1504" s="10">
        <f t="shared" si="211"/>
        <v>42626.645833333328</v>
      </c>
      <c r="T1504" s="10">
        <f t="shared" si="212"/>
        <v>42614.425625000003</v>
      </c>
      <c r="U1504">
        <f t="shared" si="213"/>
        <v>2016</v>
      </c>
      <c r="V1504" s="11">
        <f t="shared" si="214"/>
        <v>42626.645833333328</v>
      </c>
      <c r="W1504" s="15">
        <f t="shared" si="215"/>
        <v>12.22020833332499</v>
      </c>
    </row>
    <row r="1505" spans="1:23" ht="43.2" x14ac:dyDescent="0.3">
      <c r="A1505">
        <v>1734</v>
      </c>
      <c r="B1505" s="3" t="s">
        <v>1735</v>
      </c>
      <c r="C1505" s="3" t="s">
        <v>5844</v>
      </c>
      <c r="D1505">
        <v>4500</v>
      </c>
      <c r="E1505">
        <v>1</v>
      </c>
      <c r="F1505" t="s">
        <v>8221</v>
      </c>
      <c r="G1505" t="s">
        <v>8224</v>
      </c>
      <c r="H1505" t="s">
        <v>8246</v>
      </c>
      <c r="I1505">
        <v>1431046356</v>
      </c>
      <c r="J1505">
        <v>1428454356</v>
      </c>
      <c r="K1505" t="b">
        <v>0</v>
      </c>
      <c r="L1505">
        <v>1</v>
      </c>
      <c r="M1505" t="b">
        <v>0</v>
      </c>
      <c r="N1505" t="s">
        <v>8293</v>
      </c>
      <c r="O1505" s="5">
        <f t="shared" si="207"/>
        <v>4500</v>
      </c>
      <c r="P1505" s="7">
        <f t="shared" si="208"/>
        <v>1</v>
      </c>
      <c r="Q1505" t="str">
        <f t="shared" si="209"/>
        <v>music</v>
      </c>
      <c r="R1505" t="str">
        <f t="shared" si="210"/>
        <v>faith</v>
      </c>
      <c r="S1505" s="10">
        <f t="shared" si="211"/>
        <v>42131.786527777775</v>
      </c>
      <c r="T1505" s="10">
        <f t="shared" si="212"/>
        <v>42101.786527777775</v>
      </c>
      <c r="U1505">
        <f t="shared" si="213"/>
        <v>2015</v>
      </c>
      <c r="V1505" s="11">
        <f t="shared" si="214"/>
        <v>42131.786527777775</v>
      </c>
      <c r="W1505" s="15">
        <f t="shared" si="215"/>
        <v>30</v>
      </c>
    </row>
    <row r="1506" spans="1:23" ht="43.2" x14ac:dyDescent="0.3">
      <c r="A1506">
        <v>1735</v>
      </c>
      <c r="B1506" s="3" t="s">
        <v>1736</v>
      </c>
      <c r="C1506" s="3" t="s">
        <v>5845</v>
      </c>
      <c r="D1506">
        <v>1000</v>
      </c>
      <c r="E1506">
        <v>110</v>
      </c>
      <c r="F1506" t="s">
        <v>8221</v>
      </c>
      <c r="G1506" t="s">
        <v>8224</v>
      </c>
      <c r="H1506" t="s">
        <v>8246</v>
      </c>
      <c r="I1506">
        <v>1470598345</v>
      </c>
      <c r="J1506">
        <v>1468006345</v>
      </c>
      <c r="K1506" t="b">
        <v>0</v>
      </c>
      <c r="L1506">
        <v>2</v>
      </c>
      <c r="M1506" t="b">
        <v>0</v>
      </c>
      <c r="N1506" t="s">
        <v>8293</v>
      </c>
      <c r="O1506" s="5">
        <f t="shared" si="207"/>
        <v>9.0909090909090917</v>
      </c>
      <c r="P1506" s="7">
        <f t="shared" si="208"/>
        <v>55</v>
      </c>
      <c r="Q1506" t="str">
        <f t="shared" si="209"/>
        <v>music</v>
      </c>
      <c r="R1506" t="str">
        <f t="shared" si="210"/>
        <v>faith</v>
      </c>
      <c r="S1506" s="10">
        <f t="shared" si="211"/>
        <v>42589.564178240747</v>
      </c>
      <c r="T1506" s="10">
        <f t="shared" si="212"/>
        <v>42559.564178240747</v>
      </c>
      <c r="U1506">
        <f t="shared" si="213"/>
        <v>2016</v>
      </c>
      <c r="V1506" s="11">
        <f t="shared" si="214"/>
        <v>42589.564178240747</v>
      </c>
      <c r="W1506" s="15">
        <f t="shared" si="215"/>
        <v>30</v>
      </c>
    </row>
    <row r="1507" spans="1:23" ht="28.8" x14ac:dyDescent="0.3">
      <c r="A1507">
        <v>1736</v>
      </c>
      <c r="B1507" s="3" t="s">
        <v>1737</v>
      </c>
      <c r="C1507" s="3" t="s">
        <v>5846</v>
      </c>
      <c r="D1507">
        <v>3000</v>
      </c>
      <c r="E1507">
        <v>22</v>
      </c>
      <c r="F1507" t="s">
        <v>8221</v>
      </c>
      <c r="G1507" t="s">
        <v>8224</v>
      </c>
      <c r="H1507" t="s">
        <v>8246</v>
      </c>
      <c r="I1507">
        <v>1447018833</v>
      </c>
      <c r="J1507">
        <v>1444423233</v>
      </c>
      <c r="K1507" t="b">
        <v>0</v>
      </c>
      <c r="L1507">
        <v>1</v>
      </c>
      <c r="M1507" t="b">
        <v>0</v>
      </c>
      <c r="N1507" t="s">
        <v>8293</v>
      </c>
      <c r="O1507" s="5">
        <f t="shared" si="207"/>
        <v>136.36363636363637</v>
      </c>
      <c r="P1507" s="7">
        <f t="shared" si="208"/>
        <v>22</v>
      </c>
      <c r="Q1507" t="str">
        <f t="shared" si="209"/>
        <v>music</v>
      </c>
      <c r="R1507" t="str">
        <f t="shared" si="210"/>
        <v>faith</v>
      </c>
      <c r="S1507" s="10">
        <f t="shared" si="211"/>
        <v>42316.65315972222</v>
      </c>
      <c r="T1507" s="10">
        <f t="shared" si="212"/>
        <v>42286.611493055556</v>
      </c>
      <c r="U1507">
        <f t="shared" si="213"/>
        <v>2015</v>
      </c>
      <c r="V1507" s="11">
        <f t="shared" si="214"/>
        <v>42316.65315972222</v>
      </c>
      <c r="W1507" s="15">
        <f t="shared" si="215"/>
        <v>30.041666666664241</v>
      </c>
    </row>
    <row r="1508" spans="1:23" ht="43.2" x14ac:dyDescent="0.3">
      <c r="A1508">
        <v>1737</v>
      </c>
      <c r="B1508" s="3" t="s">
        <v>1738</v>
      </c>
      <c r="C1508" s="3" t="s">
        <v>5847</v>
      </c>
      <c r="D1508">
        <v>4000</v>
      </c>
      <c r="E1508">
        <v>850</v>
      </c>
      <c r="F1508" t="s">
        <v>8221</v>
      </c>
      <c r="G1508" t="s">
        <v>8224</v>
      </c>
      <c r="H1508" t="s">
        <v>8246</v>
      </c>
      <c r="I1508">
        <v>1437432392</v>
      </c>
      <c r="J1508">
        <v>1434840392</v>
      </c>
      <c r="K1508" t="b">
        <v>0</v>
      </c>
      <c r="L1508">
        <v>15</v>
      </c>
      <c r="M1508" t="b">
        <v>0</v>
      </c>
      <c r="N1508" t="s">
        <v>8293</v>
      </c>
      <c r="O1508" s="5">
        <f t="shared" si="207"/>
        <v>4.7058823529411766</v>
      </c>
      <c r="P1508" s="7">
        <f t="shared" si="208"/>
        <v>56.666666666666664</v>
      </c>
      <c r="Q1508" t="str">
        <f t="shared" si="209"/>
        <v>music</v>
      </c>
      <c r="R1508" t="str">
        <f t="shared" si="210"/>
        <v>faith</v>
      </c>
      <c r="S1508" s="10">
        <f t="shared" si="211"/>
        <v>42205.698981481488</v>
      </c>
      <c r="T1508" s="10">
        <f t="shared" si="212"/>
        <v>42175.698981481488</v>
      </c>
      <c r="U1508">
        <f t="shared" si="213"/>
        <v>2015</v>
      </c>
      <c r="V1508" s="11">
        <f t="shared" si="214"/>
        <v>42205.698981481488</v>
      </c>
      <c r="W1508" s="15">
        <f t="shared" si="215"/>
        <v>30</v>
      </c>
    </row>
    <row r="1509" spans="1:23" ht="28.8" x14ac:dyDescent="0.3">
      <c r="A1509">
        <v>1738</v>
      </c>
      <c r="B1509" s="3" t="s">
        <v>1739</v>
      </c>
      <c r="C1509" s="3" t="s">
        <v>5848</v>
      </c>
      <c r="D1509">
        <v>5000</v>
      </c>
      <c r="E1509">
        <v>20</v>
      </c>
      <c r="F1509" t="s">
        <v>8221</v>
      </c>
      <c r="G1509" t="s">
        <v>8224</v>
      </c>
      <c r="H1509" t="s">
        <v>8246</v>
      </c>
      <c r="I1509">
        <v>1412283542</v>
      </c>
      <c r="J1509">
        <v>1409691542</v>
      </c>
      <c r="K1509" t="b">
        <v>0</v>
      </c>
      <c r="L1509">
        <v>1</v>
      </c>
      <c r="M1509" t="b">
        <v>0</v>
      </c>
      <c r="N1509" t="s">
        <v>8293</v>
      </c>
      <c r="O1509" s="5">
        <f t="shared" si="207"/>
        <v>250</v>
      </c>
      <c r="P1509" s="7">
        <f t="shared" si="208"/>
        <v>20</v>
      </c>
      <c r="Q1509" t="str">
        <f t="shared" si="209"/>
        <v>music</v>
      </c>
      <c r="R1509" t="str">
        <f t="shared" si="210"/>
        <v>faith</v>
      </c>
      <c r="S1509" s="10">
        <f t="shared" si="211"/>
        <v>41914.624328703707</v>
      </c>
      <c r="T1509" s="10">
        <f t="shared" si="212"/>
        <v>41884.624328703707</v>
      </c>
      <c r="U1509">
        <f t="shared" si="213"/>
        <v>2014</v>
      </c>
      <c r="V1509" s="11">
        <f t="shared" si="214"/>
        <v>41914.624328703707</v>
      </c>
      <c r="W1509" s="15">
        <f t="shared" si="215"/>
        <v>30</v>
      </c>
    </row>
    <row r="1510" spans="1:23" ht="43.2" x14ac:dyDescent="0.3">
      <c r="A1510">
        <v>1739</v>
      </c>
      <c r="B1510" s="3" t="s">
        <v>1740</v>
      </c>
      <c r="C1510" s="3" t="s">
        <v>5849</v>
      </c>
      <c r="D1510">
        <v>1000</v>
      </c>
      <c r="E1510">
        <v>1</v>
      </c>
      <c r="F1510" t="s">
        <v>8221</v>
      </c>
      <c r="G1510" t="s">
        <v>8224</v>
      </c>
      <c r="H1510" t="s">
        <v>8246</v>
      </c>
      <c r="I1510">
        <v>1462391932</v>
      </c>
      <c r="J1510">
        <v>1457297932</v>
      </c>
      <c r="K1510" t="b">
        <v>0</v>
      </c>
      <c r="L1510">
        <v>1</v>
      </c>
      <c r="M1510" t="b">
        <v>0</v>
      </c>
      <c r="N1510" t="s">
        <v>8293</v>
      </c>
      <c r="O1510" s="5">
        <f t="shared" si="207"/>
        <v>1000</v>
      </c>
      <c r="P1510" s="7">
        <f t="shared" si="208"/>
        <v>1</v>
      </c>
      <c r="Q1510" t="str">
        <f t="shared" si="209"/>
        <v>music</v>
      </c>
      <c r="R1510" t="str">
        <f t="shared" si="210"/>
        <v>faith</v>
      </c>
      <c r="S1510" s="10">
        <f t="shared" si="211"/>
        <v>42494.582546296297</v>
      </c>
      <c r="T1510" s="10">
        <f t="shared" si="212"/>
        <v>42435.624212962968</v>
      </c>
      <c r="U1510">
        <f t="shared" si="213"/>
        <v>2016</v>
      </c>
      <c r="V1510" s="11">
        <f t="shared" si="214"/>
        <v>42494.582546296297</v>
      </c>
      <c r="W1510" s="15">
        <f t="shared" si="215"/>
        <v>58.958333333328483</v>
      </c>
    </row>
    <row r="1511" spans="1:23" ht="43.2" x14ac:dyDescent="0.3">
      <c r="A1511">
        <v>1740</v>
      </c>
      <c r="B1511" s="3" t="s">
        <v>1741</v>
      </c>
      <c r="C1511" s="3" t="s">
        <v>5850</v>
      </c>
      <c r="D1511">
        <v>3000</v>
      </c>
      <c r="E1511">
        <v>0</v>
      </c>
      <c r="F1511" t="s">
        <v>8221</v>
      </c>
      <c r="G1511" t="s">
        <v>8224</v>
      </c>
      <c r="H1511" t="s">
        <v>8246</v>
      </c>
      <c r="I1511">
        <v>1437075422</v>
      </c>
      <c r="J1511">
        <v>1434483422</v>
      </c>
      <c r="K1511" t="b">
        <v>0</v>
      </c>
      <c r="L1511">
        <v>0</v>
      </c>
      <c r="M1511" t="b">
        <v>0</v>
      </c>
      <c r="N1511" t="s">
        <v>8293</v>
      </c>
      <c r="O1511" s="5" t="e">
        <f t="shared" si="207"/>
        <v>#DIV/0!</v>
      </c>
      <c r="P1511" s="7" t="e">
        <f t="shared" si="208"/>
        <v>#DIV/0!</v>
      </c>
      <c r="Q1511" t="str">
        <f t="shared" si="209"/>
        <v>music</v>
      </c>
      <c r="R1511" t="str">
        <f t="shared" si="210"/>
        <v>faith</v>
      </c>
      <c r="S1511" s="10">
        <f t="shared" si="211"/>
        <v>42201.567384259266</v>
      </c>
      <c r="T1511" s="10">
        <f t="shared" si="212"/>
        <v>42171.567384259266</v>
      </c>
      <c r="U1511">
        <f t="shared" si="213"/>
        <v>2015</v>
      </c>
      <c r="V1511" s="11">
        <f t="shared" si="214"/>
        <v>42201.567384259266</v>
      </c>
      <c r="W1511" s="15">
        <f t="shared" si="215"/>
        <v>30</v>
      </c>
    </row>
    <row r="1512" spans="1:23" ht="28.8" x14ac:dyDescent="0.3">
      <c r="A1512">
        <v>1741</v>
      </c>
      <c r="B1512" s="3" t="s">
        <v>1742</v>
      </c>
      <c r="C1512" s="3" t="s">
        <v>5851</v>
      </c>
      <c r="D1512">
        <v>1200</v>
      </c>
      <c r="E1512">
        <v>1330</v>
      </c>
      <c r="F1512" t="s">
        <v>8219</v>
      </c>
      <c r="G1512" t="s">
        <v>8225</v>
      </c>
      <c r="H1512" t="s">
        <v>8247</v>
      </c>
      <c r="I1512">
        <v>1433948671</v>
      </c>
      <c r="J1512">
        <v>1430060671</v>
      </c>
      <c r="K1512" t="b">
        <v>0</v>
      </c>
      <c r="L1512">
        <v>52</v>
      </c>
      <c r="M1512" t="b">
        <v>1</v>
      </c>
      <c r="N1512" t="s">
        <v>8285</v>
      </c>
      <c r="O1512" s="5">
        <f t="shared" si="207"/>
        <v>0.90225563909774431</v>
      </c>
      <c r="P1512" s="7">
        <f t="shared" si="208"/>
        <v>25.576923076923077</v>
      </c>
      <c r="Q1512" t="str">
        <f t="shared" si="209"/>
        <v>photography</v>
      </c>
      <c r="R1512" t="str">
        <f t="shared" si="210"/>
        <v>photobooks</v>
      </c>
      <c r="S1512" s="10">
        <f t="shared" si="211"/>
        <v>42165.378136574072</v>
      </c>
      <c r="T1512" s="10">
        <f t="shared" si="212"/>
        <v>42120.378136574072</v>
      </c>
      <c r="U1512">
        <f t="shared" si="213"/>
        <v>2015</v>
      </c>
      <c r="V1512" s="11">
        <f t="shared" si="214"/>
        <v>42165.378136574072</v>
      </c>
      <c r="W1512" s="15">
        <f t="shared" si="215"/>
        <v>45</v>
      </c>
    </row>
    <row r="1513" spans="1:23" ht="43.2" x14ac:dyDescent="0.3">
      <c r="A1513">
        <v>1742</v>
      </c>
      <c r="B1513" s="3" t="s">
        <v>1743</v>
      </c>
      <c r="C1513" s="3" t="s">
        <v>5852</v>
      </c>
      <c r="D1513">
        <v>2000</v>
      </c>
      <c r="E1513">
        <v>2175</v>
      </c>
      <c r="F1513" t="s">
        <v>8219</v>
      </c>
      <c r="G1513" t="s">
        <v>8224</v>
      </c>
      <c r="H1513" t="s">
        <v>8246</v>
      </c>
      <c r="I1513">
        <v>1483822800</v>
      </c>
      <c r="J1513">
        <v>1481058170</v>
      </c>
      <c r="K1513" t="b">
        <v>0</v>
      </c>
      <c r="L1513">
        <v>34</v>
      </c>
      <c r="M1513" t="b">
        <v>1</v>
      </c>
      <c r="N1513" t="s">
        <v>8285</v>
      </c>
      <c r="O1513" s="5">
        <f t="shared" si="207"/>
        <v>0.91954022988505746</v>
      </c>
      <c r="P1513" s="7">
        <f t="shared" si="208"/>
        <v>63.970588235294116</v>
      </c>
      <c r="Q1513" t="str">
        <f t="shared" si="209"/>
        <v>photography</v>
      </c>
      <c r="R1513" t="str">
        <f t="shared" si="210"/>
        <v>photobooks</v>
      </c>
      <c r="S1513" s="10">
        <f t="shared" si="211"/>
        <v>42742.625</v>
      </c>
      <c r="T1513" s="10">
        <f t="shared" si="212"/>
        <v>42710.626967592587</v>
      </c>
      <c r="U1513">
        <f t="shared" si="213"/>
        <v>2017</v>
      </c>
      <c r="V1513" s="11">
        <f t="shared" si="214"/>
        <v>42742.625</v>
      </c>
      <c r="W1513" s="15">
        <f t="shared" si="215"/>
        <v>31.99803240741312</v>
      </c>
    </row>
    <row r="1514" spans="1:23" ht="43.2" x14ac:dyDescent="0.3">
      <c r="A1514">
        <v>1743</v>
      </c>
      <c r="B1514" s="3" t="s">
        <v>1744</v>
      </c>
      <c r="C1514" s="3" t="s">
        <v>5853</v>
      </c>
      <c r="D1514">
        <v>6000</v>
      </c>
      <c r="E1514">
        <v>6025</v>
      </c>
      <c r="F1514" t="s">
        <v>8219</v>
      </c>
      <c r="G1514" t="s">
        <v>8224</v>
      </c>
      <c r="H1514" t="s">
        <v>8246</v>
      </c>
      <c r="I1514">
        <v>1472270340</v>
      </c>
      <c r="J1514">
        <v>1470348775</v>
      </c>
      <c r="K1514" t="b">
        <v>0</v>
      </c>
      <c r="L1514">
        <v>67</v>
      </c>
      <c r="M1514" t="b">
        <v>1</v>
      </c>
      <c r="N1514" t="s">
        <v>8285</v>
      </c>
      <c r="O1514" s="5">
        <f t="shared" si="207"/>
        <v>0.99585062240663902</v>
      </c>
      <c r="P1514" s="7">
        <f t="shared" si="208"/>
        <v>89.925373134328353</v>
      </c>
      <c r="Q1514" t="str">
        <f t="shared" si="209"/>
        <v>photography</v>
      </c>
      <c r="R1514" t="str">
        <f t="shared" si="210"/>
        <v>photobooks</v>
      </c>
      <c r="S1514" s="10">
        <f t="shared" si="211"/>
        <v>42608.915972222225</v>
      </c>
      <c r="T1514" s="10">
        <f t="shared" si="212"/>
        <v>42586.675636574073</v>
      </c>
      <c r="U1514">
        <f t="shared" si="213"/>
        <v>2016</v>
      </c>
      <c r="V1514" s="11">
        <f t="shared" si="214"/>
        <v>42608.915972222225</v>
      </c>
      <c r="W1514" s="15">
        <f t="shared" si="215"/>
        <v>22.240335648151813</v>
      </c>
    </row>
    <row r="1515" spans="1:23" ht="43.2" x14ac:dyDescent="0.3">
      <c r="A1515">
        <v>1744</v>
      </c>
      <c r="B1515" s="3" t="s">
        <v>1745</v>
      </c>
      <c r="C1515" s="3" t="s">
        <v>5854</v>
      </c>
      <c r="D1515">
        <v>5500</v>
      </c>
      <c r="E1515">
        <v>6515</v>
      </c>
      <c r="F1515" t="s">
        <v>8219</v>
      </c>
      <c r="G1515" t="s">
        <v>8225</v>
      </c>
      <c r="H1515" t="s">
        <v>8247</v>
      </c>
      <c r="I1515">
        <v>1425821477</v>
      </c>
      <c r="J1515">
        <v>1421937077</v>
      </c>
      <c r="K1515" t="b">
        <v>0</v>
      </c>
      <c r="L1515">
        <v>70</v>
      </c>
      <c r="M1515" t="b">
        <v>1</v>
      </c>
      <c r="N1515" t="s">
        <v>8285</v>
      </c>
      <c r="O1515" s="5">
        <f t="shared" si="207"/>
        <v>0.84420567920184186</v>
      </c>
      <c r="P1515" s="7">
        <f t="shared" si="208"/>
        <v>93.071428571428569</v>
      </c>
      <c r="Q1515" t="str">
        <f t="shared" si="209"/>
        <v>photography</v>
      </c>
      <c r="R1515" t="str">
        <f t="shared" si="210"/>
        <v>photobooks</v>
      </c>
      <c r="S1515" s="10">
        <f t="shared" si="211"/>
        <v>42071.313391203701</v>
      </c>
      <c r="T1515" s="10">
        <f t="shared" si="212"/>
        <v>42026.355057870373</v>
      </c>
      <c r="U1515">
        <f t="shared" si="213"/>
        <v>2015</v>
      </c>
      <c r="V1515" s="11">
        <f t="shared" si="214"/>
        <v>42071.313391203701</v>
      </c>
      <c r="W1515" s="15">
        <f t="shared" si="215"/>
        <v>44.958333333328483</v>
      </c>
    </row>
    <row r="1516" spans="1:23" ht="43.2" x14ac:dyDescent="0.3">
      <c r="A1516">
        <v>1745</v>
      </c>
      <c r="B1516" s="3" t="s">
        <v>1746</v>
      </c>
      <c r="C1516" s="3" t="s">
        <v>5855</v>
      </c>
      <c r="D1516">
        <v>7000</v>
      </c>
      <c r="E1516">
        <v>7981</v>
      </c>
      <c r="F1516" t="s">
        <v>8219</v>
      </c>
      <c r="G1516" t="s">
        <v>8224</v>
      </c>
      <c r="H1516" t="s">
        <v>8246</v>
      </c>
      <c r="I1516">
        <v>1482372000</v>
      </c>
      <c r="J1516">
        <v>1479276838</v>
      </c>
      <c r="K1516" t="b">
        <v>0</v>
      </c>
      <c r="L1516">
        <v>89</v>
      </c>
      <c r="M1516" t="b">
        <v>1</v>
      </c>
      <c r="N1516" t="s">
        <v>8285</v>
      </c>
      <c r="O1516" s="5">
        <f t="shared" si="207"/>
        <v>0.87708307229670468</v>
      </c>
      <c r="P1516" s="7">
        <f t="shared" si="208"/>
        <v>89.674157303370791</v>
      </c>
      <c r="Q1516" t="str">
        <f t="shared" si="209"/>
        <v>photography</v>
      </c>
      <c r="R1516" t="str">
        <f t="shared" si="210"/>
        <v>photobooks</v>
      </c>
      <c r="S1516" s="10">
        <f t="shared" si="211"/>
        <v>42725.833333333328</v>
      </c>
      <c r="T1516" s="10">
        <f t="shared" si="212"/>
        <v>42690.009699074071</v>
      </c>
      <c r="U1516">
        <f t="shared" si="213"/>
        <v>2016</v>
      </c>
      <c r="V1516" s="11">
        <f t="shared" si="214"/>
        <v>42725.833333333328</v>
      </c>
      <c r="W1516" s="15">
        <f t="shared" si="215"/>
        <v>35.823634259257233</v>
      </c>
    </row>
    <row r="1517" spans="1:23" ht="57.6" x14ac:dyDescent="0.3">
      <c r="A1517">
        <v>1746</v>
      </c>
      <c r="B1517" s="3" t="s">
        <v>1747</v>
      </c>
      <c r="C1517" s="3" t="s">
        <v>5856</v>
      </c>
      <c r="D1517">
        <v>15000</v>
      </c>
      <c r="E1517">
        <v>22215</v>
      </c>
      <c r="F1517" t="s">
        <v>8219</v>
      </c>
      <c r="G1517" t="s">
        <v>8224</v>
      </c>
      <c r="H1517" t="s">
        <v>8246</v>
      </c>
      <c r="I1517">
        <v>1479952800</v>
      </c>
      <c r="J1517">
        <v>1477368867</v>
      </c>
      <c r="K1517" t="b">
        <v>0</v>
      </c>
      <c r="L1517">
        <v>107</v>
      </c>
      <c r="M1517" t="b">
        <v>1</v>
      </c>
      <c r="N1517" t="s">
        <v>8285</v>
      </c>
      <c r="O1517" s="5">
        <f t="shared" si="207"/>
        <v>0.67521944632005404</v>
      </c>
      <c r="P1517" s="7">
        <f t="shared" si="208"/>
        <v>207.61682242990653</v>
      </c>
      <c r="Q1517" t="str">
        <f t="shared" si="209"/>
        <v>photography</v>
      </c>
      <c r="R1517" t="str">
        <f t="shared" si="210"/>
        <v>photobooks</v>
      </c>
      <c r="S1517" s="10">
        <f t="shared" si="211"/>
        <v>42697.833333333328</v>
      </c>
      <c r="T1517" s="10">
        <f t="shared" si="212"/>
        <v>42667.926701388889</v>
      </c>
      <c r="U1517">
        <f t="shared" si="213"/>
        <v>2016</v>
      </c>
      <c r="V1517" s="11">
        <f t="shared" si="214"/>
        <v>42697.833333333328</v>
      </c>
      <c r="W1517" s="15">
        <f t="shared" si="215"/>
        <v>29.906631944439141</v>
      </c>
    </row>
    <row r="1518" spans="1:23" ht="43.2" x14ac:dyDescent="0.3">
      <c r="A1518">
        <v>1747</v>
      </c>
      <c r="B1518" s="3" t="s">
        <v>1748</v>
      </c>
      <c r="C1518" s="3" t="s">
        <v>5857</v>
      </c>
      <c r="D1518">
        <v>9000</v>
      </c>
      <c r="E1518">
        <v>9446</v>
      </c>
      <c r="F1518" t="s">
        <v>8219</v>
      </c>
      <c r="G1518" t="s">
        <v>8225</v>
      </c>
      <c r="H1518" t="s">
        <v>8247</v>
      </c>
      <c r="I1518">
        <v>1447426800</v>
      </c>
      <c r="J1518">
        <v>1444904830</v>
      </c>
      <c r="K1518" t="b">
        <v>0</v>
      </c>
      <c r="L1518">
        <v>159</v>
      </c>
      <c r="M1518" t="b">
        <v>1</v>
      </c>
      <c r="N1518" t="s">
        <v>8285</v>
      </c>
      <c r="O1518" s="5">
        <f t="shared" si="207"/>
        <v>0.95278424730044464</v>
      </c>
      <c r="P1518" s="7">
        <f t="shared" si="208"/>
        <v>59.408805031446541</v>
      </c>
      <c r="Q1518" t="str">
        <f t="shared" si="209"/>
        <v>photography</v>
      </c>
      <c r="R1518" t="str">
        <f t="shared" si="210"/>
        <v>photobooks</v>
      </c>
      <c r="S1518" s="10">
        <f t="shared" si="211"/>
        <v>42321.375</v>
      </c>
      <c r="T1518" s="10">
        <f t="shared" si="212"/>
        <v>42292.185532407413</v>
      </c>
      <c r="U1518">
        <f t="shared" si="213"/>
        <v>2015</v>
      </c>
      <c r="V1518" s="11">
        <f t="shared" si="214"/>
        <v>42321.375</v>
      </c>
      <c r="W1518" s="15">
        <f t="shared" si="215"/>
        <v>29.18946759258688</v>
      </c>
    </row>
    <row r="1519" spans="1:23" ht="28.8" x14ac:dyDescent="0.3">
      <c r="A1519">
        <v>1748</v>
      </c>
      <c r="B1519" s="3" t="s">
        <v>1749</v>
      </c>
      <c r="C1519" s="3" t="s">
        <v>5858</v>
      </c>
      <c r="D1519">
        <v>50000</v>
      </c>
      <c r="E1519">
        <v>64974</v>
      </c>
      <c r="F1519" t="s">
        <v>8219</v>
      </c>
      <c r="G1519" t="s">
        <v>8229</v>
      </c>
      <c r="H1519" t="s">
        <v>8251</v>
      </c>
      <c r="I1519">
        <v>1441234143</v>
      </c>
      <c r="J1519">
        <v>1438642143</v>
      </c>
      <c r="K1519" t="b">
        <v>0</v>
      </c>
      <c r="L1519">
        <v>181</v>
      </c>
      <c r="M1519" t="b">
        <v>1</v>
      </c>
      <c r="N1519" t="s">
        <v>8285</v>
      </c>
      <c r="O1519" s="5">
        <f t="shared" si="207"/>
        <v>0.76953858466463509</v>
      </c>
      <c r="P1519" s="7">
        <f t="shared" si="208"/>
        <v>358.97237569060775</v>
      </c>
      <c r="Q1519" t="str">
        <f t="shared" si="209"/>
        <v>photography</v>
      </c>
      <c r="R1519" t="str">
        <f t="shared" si="210"/>
        <v>photobooks</v>
      </c>
      <c r="S1519" s="10">
        <f t="shared" si="211"/>
        <v>42249.700729166667</v>
      </c>
      <c r="T1519" s="10">
        <f t="shared" si="212"/>
        <v>42219.700729166667</v>
      </c>
      <c r="U1519">
        <f t="shared" si="213"/>
        <v>2015</v>
      </c>
      <c r="V1519" s="11">
        <f t="shared" si="214"/>
        <v>42249.700729166667</v>
      </c>
      <c r="W1519" s="15">
        <f t="shared" si="215"/>
        <v>30</v>
      </c>
    </row>
    <row r="1520" spans="1:23" ht="28.8" x14ac:dyDescent="0.3">
      <c r="A1520">
        <v>1749</v>
      </c>
      <c r="B1520" s="3" t="s">
        <v>1750</v>
      </c>
      <c r="C1520" s="3" t="s">
        <v>5859</v>
      </c>
      <c r="D1520">
        <v>10050</v>
      </c>
      <c r="E1520">
        <v>12410.5</v>
      </c>
      <c r="F1520" t="s">
        <v>8219</v>
      </c>
      <c r="G1520" t="s">
        <v>8243</v>
      </c>
      <c r="H1520" t="s">
        <v>8249</v>
      </c>
      <c r="I1520">
        <v>1488394800</v>
      </c>
      <c r="J1520">
        <v>1485213921</v>
      </c>
      <c r="K1520" t="b">
        <v>0</v>
      </c>
      <c r="L1520">
        <v>131</v>
      </c>
      <c r="M1520" t="b">
        <v>1</v>
      </c>
      <c r="N1520" t="s">
        <v>8285</v>
      </c>
      <c r="O1520" s="5">
        <f t="shared" si="207"/>
        <v>0.8097981547882841</v>
      </c>
      <c r="P1520" s="7">
        <f t="shared" si="208"/>
        <v>94.736641221374043</v>
      </c>
      <c r="Q1520" t="str">
        <f t="shared" si="209"/>
        <v>photography</v>
      </c>
      <c r="R1520" t="str">
        <f t="shared" si="210"/>
        <v>photobooks</v>
      </c>
      <c r="S1520" s="10">
        <f t="shared" si="211"/>
        <v>42795.541666666672</v>
      </c>
      <c r="T1520" s="10">
        <f t="shared" si="212"/>
        <v>42758.725937499999</v>
      </c>
      <c r="U1520">
        <f t="shared" si="213"/>
        <v>2017</v>
      </c>
      <c r="V1520" s="11">
        <f t="shared" si="214"/>
        <v>42795.541666666672</v>
      </c>
      <c r="W1520" s="15">
        <f t="shared" si="215"/>
        <v>36.815729166672099</v>
      </c>
    </row>
    <row r="1521" spans="1:23" ht="43.2" x14ac:dyDescent="0.3">
      <c r="A1521">
        <v>1750</v>
      </c>
      <c r="B1521" s="3" t="s">
        <v>1751</v>
      </c>
      <c r="C1521" s="3" t="s">
        <v>5860</v>
      </c>
      <c r="D1521">
        <v>5000</v>
      </c>
      <c r="E1521">
        <v>10081</v>
      </c>
      <c r="F1521" t="s">
        <v>8219</v>
      </c>
      <c r="G1521" t="s">
        <v>8224</v>
      </c>
      <c r="H1521" t="s">
        <v>8246</v>
      </c>
      <c r="I1521">
        <v>1461096304</v>
      </c>
      <c r="J1521">
        <v>1458936304</v>
      </c>
      <c r="K1521" t="b">
        <v>0</v>
      </c>
      <c r="L1521">
        <v>125</v>
      </c>
      <c r="M1521" t="b">
        <v>1</v>
      </c>
      <c r="N1521" t="s">
        <v>8285</v>
      </c>
      <c r="O1521" s="5">
        <f t="shared" si="207"/>
        <v>0.49598254141454223</v>
      </c>
      <c r="P1521" s="7">
        <f t="shared" si="208"/>
        <v>80.647999999999996</v>
      </c>
      <c r="Q1521" t="str">
        <f t="shared" si="209"/>
        <v>photography</v>
      </c>
      <c r="R1521" t="str">
        <f t="shared" si="210"/>
        <v>photobooks</v>
      </c>
      <c r="S1521" s="10">
        <f t="shared" si="211"/>
        <v>42479.586851851855</v>
      </c>
      <c r="T1521" s="10">
        <f t="shared" si="212"/>
        <v>42454.586851851855</v>
      </c>
      <c r="U1521">
        <f t="shared" si="213"/>
        <v>2016</v>
      </c>
      <c r="V1521" s="11">
        <f t="shared" si="214"/>
        <v>42479.586851851855</v>
      </c>
      <c r="W1521" s="15">
        <f t="shared" si="215"/>
        <v>25</v>
      </c>
    </row>
    <row r="1522" spans="1:23" ht="28.8" x14ac:dyDescent="0.3">
      <c r="A1522">
        <v>1751</v>
      </c>
      <c r="B1522" s="3" t="s">
        <v>1752</v>
      </c>
      <c r="C1522" s="3" t="s">
        <v>5861</v>
      </c>
      <c r="D1522">
        <v>10000</v>
      </c>
      <c r="E1522">
        <v>10290</v>
      </c>
      <c r="F1522" t="s">
        <v>8219</v>
      </c>
      <c r="G1522" t="s">
        <v>8224</v>
      </c>
      <c r="H1522" t="s">
        <v>8246</v>
      </c>
      <c r="I1522">
        <v>1426787123</v>
      </c>
      <c r="J1522">
        <v>1424198723</v>
      </c>
      <c r="K1522" t="b">
        <v>0</v>
      </c>
      <c r="L1522">
        <v>61</v>
      </c>
      <c r="M1522" t="b">
        <v>1</v>
      </c>
      <c r="N1522" t="s">
        <v>8285</v>
      </c>
      <c r="O1522" s="5">
        <f t="shared" si="207"/>
        <v>0.97181729834791064</v>
      </c>
      <c r="P1522" s="7">
        <f t="shared" si="208"/>
        <v>168.68852459016392</v>
      </c>
      <c r="Q1522" t="str">
        <f t="shared" si="209"/>
        <v>photography</v>
      </c>
      <c r="R1522" t="str">
        <f t="shared" si="210"/>
        <v>photobooks</v>
      </c>
      <c r="S1522" s="10">
        <f t="shared" si="211"/>
        <v>42082.489849537036</v>
      </c>
      <c r="T1522" s="10">
        <f t="shared" si="212"/>
        <v>42052.5315162037</v>
      </c>
      <c r="U1522">
        <f t="shared" si="213"/>
        <v>2015</v>
      </c>
      <c r="V1522" s="11">
        <f t="shared" si="214"/>
        <v>42082.489849537036</v>
      </c>
      <c r="W1522" s="15">
        <f t="shared" si="215"/>
        <v>29.958333333335759</v>
      </c>
    </row>
    <row r="1523" spans="1:23" ht="28.8" x14ac:dyDescent="0.3">
      <c r="A1523">
        <v>1752</v>
      </c>
      <c r="B1523" s="3" t="s">
        <v>1753</v>
      </c>
      <c r="C1523" s="3" t="s">
        <v>5862</v>
      </c>
      <c r="D1523">
        <v>1200</v>
      </c>
      <c r="E1523">
        <v>3122</v>
      </c>
      <c r="F1523" t="s">
        <v>8219</v>
      </c>
      <c r="G1523" t="s">
        <v>8225</v>
      </c>
      <c r="H1523" t="s">
        <v>8247</v>
      </c>
      <c r="I1523">
        <v>1476425082</v>
      </c>
      <c r="J1523">
        <v>1473833082</v>
      </c>
      <c r="K1523" t="b">
        <v>0</v>
      </c>
      <c r="L1523">
        <v>90</v>
      </c>
      <c r="M1523" t="b">
        <v>1</v>
      </c>
      <c r="N1523" t="s">
        <v>8285</v>
      </c>
      <c r="O1523" s="5">
        <f t="shared" si="207"/>
        <v>0.38436899423446508</v>
      </c>
      <c r="P1523" s="7">
        <f t="shared" si="208"/>
        <v>34.68888888888889</v>
      </c>
      <c r="Q1523" t="str">
        <f t="shared" si="209"/>
        <v>photography</v>
      </c>
      <c r="R1523" t="str">
        <f t="shared" si="210"/>
        <v>photobooks</v>
      </c>
      <c r="S1523" s="10">
        <f t="shared" si="211"/>
        <v>42657.003263888888</v>
      </c>
      <c r="T1523" s="10">
        <f t="shared" si="212"/>
        <v>42627.003263888888</v>
      </c>
      <c r="U1523">
        <f t="shared" si="213"/>
        <v>2016</v>
      </c>
      <c r="V1523" s="11">
        <f t="shared" si="214"/>
        <v>42657.003263888888</v>
      </c>
      <c r="W1523" s="15">
        <f t="shared" si="215"/>
        <v>30</v>
      </c>
    </row>
    <row r="1524" spans="1:23" ht="43.2" x14ac:dyDescent="0.3">
      <c r="A1524">
        <v>1753</v>
      </c>
      <c r="B1524" s="3" t="s">
        <v>1754</v>
      </c>
      <c r="C1524" s="3" t="s">
        <v>5863</v>
      </c>
      <c r="D1524">
        <v>15000</v>
      </c>
      <c r="E1524">
        <v>16200</v>
      </c>
      <c r="F1524" t="s">
        <v>8219</v>
      </c>
      <c r="G1524" t="s">
        <v>8232</v>
      </c>
      <c r="H1524" t="s">
        <v>8253</v>
      </c>
      <c r="I1524">
        <v>1458579568</v>
      </c>
      <c r="J1524">
        <v>1455991168</v>
      </c>
      <c r="K1524" t="b">
        <v>0</v>
      </c>
      <c r="L1524">
        <v>35</v>
      </c>
      <c r="M1524" t="b">
        <v>1</v>
      </c>
      <c r="N1524" t="s">
        <v>8285</v>
      </c>
      <c r="O1524" s="5">
        <f t="shared" si="207"/>
        <v>0.92592592592592593</v>
      </c>
      <c r="P1524" s="7">
        <f t="shared" si="208"/>
        <v>462.85714285714283</v>
      </c>
      <c r="Q1524" t="str">
        <f t="shared" si="209"/>
        <v>photography</v>
      </c>
      <c r="R1524" t="str">
        <f t="shared" si="210"/>
        <v>photobooks</v>
      </c>
      <c r="S1524" s="10">
        <f t="shared" si="211"/>
        <v>42450.457962962959</v>
      </c>
      <c r="T1524" s="10">
        <f t="shared" si="212"/>
        <v>42420.49962962963</v>
      </c>
      <c r="U1524">
        <f t="shared" si="213"/>
        <v>2016</v>
      </c>
      <c r="V1524" s="11">
        <f t="shared" si="214"/>
        <v>42450.457962962959</v>
      </c>
      <c r="W1524" s="15">
        <f t="shared" si="215"/>
        <v>29.958333333328483</v>
      </c>
    </row>
    <row r="1525" spans="1:23" ht="43.2" x14ac:dyDescent="0.3">
      <c r="A1525">
        <v>1754</v>
      </c>
      <c r="B1525" s="3" t="s">
        <v>1755</v>
      </c>
      <c r="C1525" s="3" t="s">
        <v>5864</v>
      </c>
      <c r="D1525">
        <v>8500</v>
      </c>
      <c r="E1525">
        <v>9395</v>
      </c>
      <c r="F1525" t="s">
        <v>8219</v>
      </c>
      <c r="G1525" t="s">
        <v>8229</v>
      </c>
      <c r="H1525" t="s">
        <v>8251</v>
      </c>
      <c r="I1525">
        <v>1428091353</v>
      </c>
      <c r="J1525">
        <v>1425502953</v>
      </c>
      <c r="K1525" t="b">
        <v>0</v>
      </c>
      <c r="L1525">
        <v>90</v>
      </c>
      <c r="M1525" t="b">
        <v>1</v>
      </c>
      <c r="N1525" t="s">
        <v>8285</v>
      </c>
      <c r="O1525" s="5">
        <f t="shared" si="207"/>
        <v>0.90473656200106445</v>
      </c>
      <c r="P1525" s="7">
        <f t="shared" si="208"/>
        <v>104.38888888888889</v>
      </c>
      <c r="Q1525" t="str">
        <f t="shared" si="209"/>
        <v>photography</v>
      </c>
      <c r="R1525" t="str">
        <f t="shared" si="210"/>
        <v>photobooks</v>
      </c>
      <c r="S1525" s="10">
        <f t="shared" si="211"/>
        <v>42097.585104166668</v>
      </c>
      <c r="T1525" s="10">
        <f t="shared" si="212"/>
        <v>42067.626770833333</v>
      </c>
      <c r="U1525">
        <f t="shared" si="213"/>
        <v>2015</v>
      </c>
      <c r="V1525" s="11">
        <f t="shared" si="214"/>
        <v>42097.585104166668</v>
      </c>
      <c r="W1525" s="15">
        <f t="shared" si="215"/>
        <v>29.958333333335759</v>
      </c>
    </row>
    <row r="1526" spans="1:23" ht="43.2" x14ac:dyDescent="0.3">
      <c r="A1526">
        <v>1755</v>
      </c>
      <c r="B1526" s="3" t="s">
        <v>1756</v>
      </c>
      <c r="C1526" s="3" t="s">
        <v>5865</v>
      </c>
      <c r="D1526">
        <v>25</v>
      </c>
      <c r="E1526">
        <v>30</v>
      </c>
      <c r="F1526" t="s">
        <v>8219</v>
      </c>
      <c r="G1526" t="s">
        <v>8224</v>
      </c>
      <c r="H1526" t="s">
        <v>8246</v>
      </c>
      <c r="I1526">
        <v>1444071361</v>
      </c>
      <c r="J1526">
        <v>1441479361</v>
      </c>
      <c r="K1526" t="b">
        <v>0</v>
      </c>
      <c r="L1526">
        <v>4</v>
      </c>
      <c r="M1526" t="b">
        <v>1</v>
      </c>
      <c r="N1526" t="s">
        <v>8285</v>
      </c>
      <c r="O1526" s="5">
        <f t="shared" si="207"/>
        <v>0.83333333333333337</v>
      </c>
      <c r="P1526" s="7">
        <f t="shared" si="208"/>
        <v>7.5</v>
      </c>
      <c r="Q1526" t="str">
        <f t="shared" si="209"/>
        <v>photography</v>
      </c>
      <c r="R1526" t="str">
        <f t="shared" si="210"/>
        <v>photobooks</v>
      </c>
      <c r="S1526" s="10">
        <f t="shared" si="211"/>
        <v>42282.538900462961</v>
      </c>
      <c r="T1526" s="10">
        <f t="shared" si="212"/>
        <v>42252.538900462961</v>
      </c>
      <c r="U1526">
        <f t="shared" si="213"/>
        <v>2015</v>
      </c>
      <c r="V1526" s="11">
        <f t="shared" si="214"/>
        <v>42282.538900462961</v>
      </c>
      <c r="W1526" s="15">
        <f t="shared" si="215"/>
        <v>30</v>
      </c>
    </row>
    <row r="1527" spans="1:23" ht="43.2" x14ac:dyDescent="0.3">
      <c r="A1527">
        <v>1756</v>
      </c>
      <c r="B1527" s="3" t="s">
        <v>1757</v>
      </c>
      <c r="C1527" s="3" t="s">
        <v>5866</v>
      </c>
      <c r="D1527">
        <v>5500</v>
      </c>
      <c r="E1527">
        <v>5655.6</v>
      </c>
      <c r="F1527" t="s">
        <v>8219</v>
      </c>
      <c r="G1527" t="s">
        <v>8224</v>
      </c>
      <c r="H1527" t="s">
        <v>8246</v>
      </c>
      <c r="I1527">
        <v>1472443269</v>
      </c>
      <c r="J1527">
        <v>1468987269</v>
      </c>
      <c r="K1527" t="b">
        <v>0</v>
      </c>
      <c r="L1527">
        <v>120</v>
      </c>
      <c r="M1527" t="b">
        <v>1</v>
      </c>
      <c r="N1527" t="s">
        <v>8285</v>
      </c>
      <c r="O1527" s="5">
        <f t="shared" si="207"/>
        <v>0.97248744607115067</v>
      </c>
      <c r="P1527" s="7">
        <f t="shared" si="208"/>
        <v>47.13</v>
      </c>
      <c r="Q1527" t="str">
        <f t="shared" si="209"/>
        <v>photography</v>
      </c>
      <c r="R1527" t="str">
        <f t="shared" si="210"/>
        <v>photobooks</v>
      </c>
      <c r="S1527" s="10">
        <f t="shared" si="211"/>
        <v>42610.917465277773</v>
      </c>
      <c r="T1527" s="10">
        <f t="shared" si="212"/>
        <v>42570.917465277773</v>
      </c>
      <c r="U1527">
        <f t="shared" si="213"/>
        <v>2016</v>
      </c>
      <c r="V1527" s="11">
        <f t="shared" si="214"/>
        <v>42610.917465277773</v>
      </c>
      <c r="W1527" s="15">
        <f t="shared" si="215"/>
        <v>40</v>
      </c>
    </row>
    <row r="1528" spans="1:23" ht="28.8" x14ac:dyDescent="0.3">
      <c r="A1528">
        <v>1757</v>
      </c>
      <c r="B1528" s="3" t="s">
        <v>1758</v>
      </c>
      <c r="C1528" s="3" t="s">
        <v>5867</v>
      </c>
      <c r="D1528">
        <v>5000</v>
      </c>
      <c r="E1528">
        <v>5800</v>
      </c>
      <c r="F1528" t="s">
        <v>8219</v>
      </c>
      <c r="G1528" t="s">
        <v>8224</v>
      </c>
      <c r="H1528" t="s">
        <v>8246</v>
      </c>
      <c r="I1528">
        <v>1485631740</v>
      </c>
      <c r="J1528">
        <v>1483041083</v>
      </c>
      <c r="K1528" t="b">
        <v>0</v>
      </c>
      <c r="L1528">
        <v>14</v>
      </c>
      <c r="M1528" t="b">
        <v>1</v>
      </c>
      <c r="N1528" t="s">
        <v>8285</v>
      </c>
      <c r="O1528" s="5">
        <f t="shared" si="207"/>
        <v>0.86206896551724133</v>
      </c>
      <c r="P1528" s="7">
        <f t="shared" si="208"/>
        <v>414.28571428571428</v>
      </c>
      <c r="Q1528" t="str">
        <f t="shared" si="209"/>
        <v>photography</v>
      </c>
      <c r="R1528" t="str">
        <f t="shared" si="210"/>
        <v>photobooks</v>
      </c>
      <c r="S1528" s="10">
        <f t="shared" si="211"/>
        <v>42763.561805555553</v>
      </c>
      <c r="T1528" s="10">
        <f t="shared" si="212"/>
        <v>42733.577349537038</v>
      </c>
      <c r="U1528">
        <f t="shared" si="213"/>
        <v>2017</v>
      </c>
      <c r="V1528" s="11">
        <f t="shared" si="214"/>
        <v>42763.561805555553</v>
      </c>
      <c r="W1528" s="15">
        <f t="shared" si="215"/>
        <v>29.98445601851563</v>
      </c>
    </row>
    <row r="1529" spans="1:23" ht="57.6" x14ac:dyDescent="0.3">
      <c r="A1529">
        <v>1758</v>
      </c>
      <c r="B1529" s="3" t="s">
        <v>1759</v>
      </c>
      <c r="C1529" s="3" t="s">
        <v>5868</v>
      </c>
      <c r="D1529">
        <v>1000</v>
      </c>
      <c r="E1529">
        <v>1147</v>
      </c>
      <c r="F1529" t="s">
        <v>8219</v>
      </c>
      <c r="G1529" t="s">
        <v>8224</v>
      </c>
      <c r="H1529" t="s">
        <v>8246</v>
      </c>
      <c r="I1529">
        <v>1468536992</v>
      </c>
      <c r="J1529">
        <v>1463352992</v>
      </c>
      <c r="K1529" t="b">
        <v>0</v>
      </c>
      <c r="L1529">
        <v>27</v>
      </c>
      <c r="M1529" t="b">
        <v>1</v>
      </c>
      <c r="N1529" t="s">
        <v>8285</v>
      </c>
      <c r="O1529" s="5">
        <f t="shared" si="207"/>
        <v>0.87183958151700092</v>
      </c>
      <c r="P1529" s="7">
        <f t="shared" si="208"/>
        <v>42.481481481481481</v>
      </c>
      <c r="Q1529" t="str">
        <f t="shared" si="209"/>
        <v>photography</v>
      </c>
      <c r="R1529" t="str">
        <f t="shared" si="210"/>
        <v>photobooks</v>
      </c>
      <c r="S1529" s="10">
        <f t="shared" si="211"/>
        <v>42565.705925925926</v>
      </c>
      <c r="T1529" s="10">
        <f t="shared" si="212"/>
        <v>42505.705925925926</v>
      </c>
      <c r="U1529">
        <f t="shared" si="213"/>
        <v>2016</v>
      </c>
      <c r="V1529" s="11">
        <f t="shared" si="214"/>
        <v>42565.705925925926</v>
      </c>
      <c r="W1529" s="15">
        <f t="shared" si="215"/>
        <v>60</v>
      </c>
    </row>
    <row r="1530" spans="1:23" ht="28.8" x14ac:dyDescent="0.3">
      <c r="A1530">
        <v>1759</v>
      </c>
      <c r="B1530" s="3" t="s">
        <v>1760</v>
      </c>
      <c r="C1530" s="3" t="s">
        <v>5869</v>
      </c>
      <c r="D1530">
        <v>5000</v>
      </c>
      <c r="E1530">
        <v>5330</v>
      </c>
      <c r="F1530" t="s">
        <v>8219</v>
      </c>
      <c r="G1530" t="s">
        <v>8224</v>
      </c>
      <c r="H1530" t="s">
        <v>8246</v>
      </c>
      <c r="I1530">
        <v>1427309629</v>
      </c>
      <c r="J1530">
        <v>1425585229</v>
      </c>
      <c r="K1530" t="b">
        <v>0</v>
      </c>
      <c r="L1530">
        <v>49</v>
      </c>
      <c r="M1530" t="b">
        <v>1</v>
      </c>
      <c r="N1530" t="s">
        <v>8285</v>
      </c>
      <c r="O1530" s="5">
        <f t="shared" si="207"/>
        <v>0.93808630393996251</v>
      </c>
      <c r="P1530" s="7">
        <f t="shared" si="208"/>
        <v>108.77551020408163</v>
      </c>
      <c r="Q1530" t="str">
        <f t="shared" si="209"/>
        <v>photography</v>
      </c>
      <c r="R1530" t="str">
        <f t="shared" si="210"/>
        <v>photobooks</v>
      </c>
      <c r="S1530" s="10">
        <f t="shared" si="211"/>
        <v>42088.537372685183</v>
      </c>
      <c r="T1530" s="10">
        <f t="shared" si="212"/>
        <v>42068.579039351855</v>
      </c>
      <c r="U1530">
        <f t="shared" si="213"/>
        <v>2015</v>
      </c>
      <c r="V1530" s="11">
        <f t="shared" si="214"/>
        <v>42088.537372685183</v>
      </c>
      <c r="W1530" s="15">
        <f t="shared" si="215"/>
        <v>19.958333333328483</v>
      </c>
    </row>
    <row r="1531" spans="1:23" ht="43.2" x14ac:dyDescent="0.3">
      <c r="A1531">
        <v>1760</v>
      </c>
      <c r="B1531" s="3" t="s">
        <v>1761</v>
      </c>
      <c r="C1531" s="3" t="s">
        <v>5870</v>
      </c>
      <c r="D1531">
        <v>5000</v>
      </c>
      <c r="E1531">
        <v>8272</v>
      </c>
      <c r="F1531" t="s">
        <v>8219</v>
      </c>
      <c r="G1531" t="s">
        <v>8224</v>
      </c>
      <c r="H1531" t="s">
        <v>8246</v>
      </c>
      <c r="I1531">
        <v>1456416513</v>
      </c>
      <c r="J1531">
        <v>1454688513</v>
      </c>
      <c r="K1531" t="b">
        <v>0</v>
      </c>
      <c r="L1531">
        <v>102</v>
      </c>
      <c r="M1531" t="b">
        <v>1</v>
      </c>
      <c r="N1531" t="s">
        <v>8285</v>
      </c>
      <c r="O1531" s="5">
        <f t="shared" si="207"/>
        <v>0.60444874274661509</v>
      </c>
      <c r="P1531" s="7">
        <f t="shared" si="208"/>
        <v>81.098039215686271</v>
      </c>
      <c r="Q1531" t="str">
        <f t="shared" si="209"/>
        <v>photography</v>
      </c>
      <c r="R1531" t="str">
        <f t="shared" si="210"/>
        <v>photobooks</v>
      </c>
      <c r="S1531" s="10">
        <f t="shared" si="211"/>
        <v>42425.42260416667</v>
      </c>
      <c r="T1531" s="10">
        <f t="shared" si="212"/>
        <v>42405.42260416667</v>
      </c>
      <c r="U1531">
        <f t="shared" si="213"/>
        <v>2016</v>
      </c>
      <c r="V1531" s="11">
        <f t="shared" si="214"/>
        <v>42425.42260416667</v>
      </c>
      <c r="W1531" s="15">
        <f t="shared" si="215"/>
        <v>20</v>
      </c>
    </row>
    <row r="1532" spans="1:23" ht="28.8" x14ac:dyDescent="0.3">
      <c r="A1532">
        <v>1761</v>
      </c>
      <c r="B1532" s="3" t="s">
        <v>1762</v>
      </c>
      <c r="C1532" s="3" t="s">
        <v>5871</v>
      </c>
      <c r="D1532">
        <v>100</v>
      </c>
      <c r="E1532">
        <v>155</v>
      </c>
      <c r="F1532" t="s">
        <v>8219</v>
      </c>
      <c r="G1532" t="s">
        <v>8225</v>
      </c>
      <c r="H1532" t="s">
        <v>8247</v>
      </c>
      <c r="I1532">
        <v>1442065060</v>
      </c>
      <c r="J1532">
        <v>1437745060</v>
      </c>
      <c r="K1532" t="b">
        <v>0</v>
      </c>
      <c r="L1532">
        <v>3</v>
      </c>
      <c r="M1532" t="b">
        <v>1</v>
      </c>
      <c r="N1532" t="s">
        <v>8285</v>
      </c>
      <c r="O1532" s="5">
        <f t="shared" si="207"/>
        <v>0.64516129032258063</v>
      </c>
      <c r="P1532" s="7">
        <f t="shared" si="208"/>
        <v>51.666666666666664</v>
      </c>
      <c r="Q1532" t="str">
        <f t="shared" si="209"/>
        <v>photography</v>
      </c>
      <c r="R1532" t="str">
        <f t="shared" si="210"/>
        <v>photobooks</v>
      </c>
      <c r="S1532" s="10">
        <f t="shared" si="211"/>
        <v>42259.317824074074</v>
      </c>
      <c r="T1532" s="10">
        <f t="shared" si="212"/>
        <v>42209.317824074074</v>
      </c>
      <c r="U1532">
        <f t="shared" si="213"/>
        <v>2015</v>
      </c>
      <c r="V1532" s="11">
        <f t="shared" si="214"/>
        <v>42259.317824074074</v>
      </c>
      <c r="W1532" s="15">
        <f t="shared" si="215"/>
        <v>50</v>
      </c>
    </row>
    <row r="1533" spans="1:23" ht="28.8" x14ac:dyDescent="0.3">
      <c r="A1533">
        <v>1762</v>
      </c>
      <c r="B1533" s="3" t="s">
        <v>1763</v>
      </c>
      <c r="C1533" s="3" t="s">
        <v>5872</v>
      </c>
      <c r="D1533">
        <v>100</v>
      </c>
      <c r="E1533">
        <v>885</v>
      </c>
      <c r="F1533" t="s">
        <v>8219</v>
      </c>
      <c r="G1533" t="s">
        <v>8224</v>
      </c>
      <c r="H1533" t="s">
        <v>8246</v>
      </c>
      <c r="I1533">
        <v>1457739245</v>
      </c>
      <c r="J1533">
        <v>1455147245</v>
      </c>
      <c r="K1533" t="b">
        <v>0</v>
      </c>
      <c r="L1533">
        <v>25</v>
      </c>
      <c r="M1533" t="b">
        <v>1</v>
      </c>
      <c r="N1533" t="s">
        <v>8285</v>
      </c>
      <c r="O1533" s="5">
        <f t="shared" si="207"/>
        <v>0.11299435028248588</v>
      </c>
      <c r="P1533" s="7">
        <f t="shared" si="208"/>
        <v>35.4</v>
      </c>
      <c r="Q1533" t="str">
        <f t="shared" si="209"/>
        <v>photography</v>
      </c>
      <c r="R1533" t="str">
        <f t="shared" si="210"/>
        <v>photobooks</v>
      </c>
      <c r="S1533" s="10">
        <f t="shared" si="211"/>
        <v>42440.732002314813</v>
      </c>
      <c r="T1533" s="10">
        <f t="shared" si="212"/>
        <v>42410.732002314813</v>
      </c>
      <c r="U1533">
        <f t="shared" si="213"/>
        <v>2016</v>
      </c>
      <c r="V1533" s="11">
        <f t="shared" si="214"/>
        <v>42440.732002314813</v>
      </c>
      <c r="W1533" s="15">
        <f t="shared" si="215"/>
        <v>30</v>
      </c>
    </row>
    <row r="1534" spans="1:23" ht="57.6" x14ac:dyDescent="0.3">
      <c r="A1534">
        <v>1763</v>
      </c>
      <c r="B1534" s="3" t="s">
        <v>1764</v>
      </c>
      <c r="C1534" s="3" t="s">
        <v>5873</v>
      </c>
      <c r="D1534">
        <v>12000</v>
      </c>
      <c r="E1534">
        <v>12229</v>
      </c>
      <c r="F1534" t="s">
        <v>8219</v>
      </c>
      <c r="G1534" t="s">
        <v>8224</v>
      </c>
      <c r="H1534" t="s">
        <v>8246</v>
      </c>
      <c r="I1534">
        <v>1477255840</v>
      </c>
      <c r="J1534">
        <v>1474663840</v>
      </c>
      <c r="K1534" t="b">
        <v>0</v>
      </c>
      <c r="L1534">
        <v>118</v>
      </c>
      <c r="M1534" t="b">
        <v>1</v>
      </c>
      <c r="N1534" t="s">
        <v>8285</v>
      </c>
      <c r="O1534" s="5">
        <f t="shared" si="207"/>
        <v>0.98127402077030013</v>
      </c>
      <c r="P1534" s="7">
        <f t="shared" si="208"/>
        <v>103.63559322033899</v>
      </c>
      <c r="Q1534" t="str">
        <f t="shared" si="209"/>
        <v>photography</v>
      </c>
      <c r="R1534" t="str">
        <f t="shared" si="210"/>
        <v>photobooks</v>
      </c>
      <c r="S1534" s="10">
        <f t="shared" si="211"/>
        <v>42666.618518518517</v>
      </c>
      <c r="T1534" s="10">
        <f t="shared" si="212"/>
        <v>42636.618518518517</v>
      </c>
      <c r="U1534">
        <f t="shared" si="213"/>
        <v>2016</v>
      </c>
      <c r="V1534" s="11">
        <f t="shared" si="214"/>
        <v>42666.618518518517</v>
      </c>
      <c r="W1534" s="15">
        <f t="shared" si="215"/>
        <v>30</v>
      </c>
    </row>
    <row r="1535" spans="1:23" ht="43.2" x14ac:dyDescent="0.3">
      <c r="A1535">
        <v>1810</v>
      </c>
      <c r="B1535" s="3" t="s">
        <v>1811</v>
      </c>
      <c r="C1535" s="3" t="s">
        <v>5920</v>
      </c>
      <c r="D1535">
        <v>450</v>
      </c>
      <c r="E1535">
        <v>15</v>
      </c>
      <c r="F1535" t="s">
        <v>8221</v>
      </c>
      <c r="G1535" t="s">
        <v>8224</v>
      </c>
      <c r="H1535" t="s">
        <v>8246</v>
      </c>
      <c r="I1535">
        <v>1408657826</v>
      </c>
      <c r="J1535">
        <v>1407621026</v>
      </c>
      <c r="K1535" t="b">
        <v>0</v>
      </c>
      <c r="L1535">
        <v>2</v>
      </c>
      <c r="M1535" t="b">
        <v>0</v>
      </c>
      <c r="N1535" t="s">
        <v>8285</v>
      </c>
      <c r="O1535" s="5">
        <f t="shared" si="207"/>
        <v>30</v>
      </c>
      <c r="P1535" s="7">
        <f t="shared" si="208"/>
        <v>7.5</v>
      </c>
      <c r="Q1535" t="str">
        <f t="shared" si="209"/>
        <v>photography</v>
      </c>
      <c r="R1535" t="str">
        <f t="shared" si="210"/>
        <v>photobooks</v>
      </c>
      <c r="S1535" s="10">
        <f t="shared" si="211"/>
        <v>41872.66002314815</v>
      </c>
      <c r="T1535" s="10">
        <f t="shared" si="212"/>
        <v>41860.66002314815</v>
      </c>
      <c r="U1535">
        <f t="shared" si="213"/>
        <v>2014</v>
      </c>
      <c r="V1535" s="11">
        <f t="shared" si="214"/>
        <v>41872.66002314815</v>
      </c>
      <c r="W1535" s="15">
        <f t="shared" si="215"/>
        <v>12</v>
      </c>
    </row>
    <row r="1536" spans="1:23" ht="43.2" x14ac:dyDescent="0.3">
      <c r="A1536">
        <v>1811</v>
      </c>
      <c r="B1536" s="3" t="s">
        <v>1812</v>
      </c>
      <c r="C1536" s="3" t="s">
        <v>5921</v>
      </c>
      <c r="D1536">
        <v>54000</v>
      </c>
      <c r="E1536">
        <v>40</v>
      </c>
      <c r="F1536" t="s">
        <v>8221</v>
      </c>
      <c r="G1536" t="s">
        <v>8224</v>
      </c>
      <c r="H1536" t="s">
        <v>8246</v>
      </c>
      <c r="I1536">
        <v>1414123200</v>
      </c>
      <c r="J1536">
        <v>1408962270</v>
      </c>
      <c r="K1536" t="b">
        <v>0</v>
      </c>
      <c r="L1536">
        <v>26</v>
      </c>
      <c r="M1536" t="b">
        <v>0</v>
      </c>
      <c r="N1536" t="s">
        <v>8285</v>
      </c>
      <c r="O1536" s="5">
        <f t="shared" si="207"/>
        <v>1350</v>
      </c>
      <c r="P1536" s="7">
        <f t="shared" si="208"/>
        <v>1.5384615384615385</v>
      </c>
      <c r="Q1536" t="str">
        <f t="shared" si="209"/>
        <v>photography</v>
      </c>
      <c r="R1536" t="str">
        <f t="shared" si="210"/>
        <v>photobooks</v>
      </c>
      <c r="S1536" s="10">
        <f t="shared" si="211"/>
        <v>41935.916666666664</v>
      </c>
      <c r="T1536" s="10">
        <f t="shared" si="212"/>
        <v>41876.183680555558</v>
      </c>
      <c r="U1536">
        <f t="shared" si="213"/>
        <v>2014</v>
      </c>
      <c r="V1536" s="11">
        <f t="shared" si="214"/>
        <v>41935.916666666664</v>
      </c>
      <c r="W1536" s="15">
        <f t="shared" si="215"/>
        <v>59.732986111106584</v>
      </c>
    </row>
    <row r="1537" spans="1:23" ht="43.2" x14ac:dyDescent="0.3">
      <c r="A1537">
        <v>1812</v>
      </c>
      <c r="B1537" s="3" t="s">
        <v>1813</v>
      </c>
      <c r="C1537" s="3" t="s">
        <v>5922</v>
      </c>
      <c r="D1537">
        <v>6500</v>
      </c>
      <c r="E1537">
        <v>865</v>
      </c>
      <c r="F1537" t="s">
        <v>8221</v>
      </c>
      <c r="G1537" t="s">
        <v>8225</v>
      </c>
      <c r="H1537" t="s">
        <v>8247</v>
      </c>
      <c r="I1537">
        <v>1467531536</v>
      </c>
      <c r="J1537">
        <v>1464939536</v>
      </c>
      <c r="K1537" t="b">
        <v>0</v>
      </c>
      <c r="L1537">
        <v>23</v>
      </c>
      <c r="M1537" t="b">
        <v>0</v>
      </c>
      <c r="N1537" t="s">
        <v>8285</v>
      </c>
      <c r="O1537" s="5">
        <f t="shared" si="207"/>
        <v>7.5144508670520231</v>
      </c>
      <c r="P1537" s="7">
        <f t="shared" si="208"/>
        <v>37.608695652173914</v>
      </c>
      <c r="Q1537" t="str">
        <f t="shared" si="209"/>
        <v>photography</v>
      </c>
      <c r="R1537" t="str">
        <f t="shared" si="210"/>
        <v>photobooks</v>
      </c>
      <c r="S1537" s="10">
        <f t="shared" si="211"/>
        <v>42554.068703703699</v>
      </c>
      <c r="T1537" s="10">
        <f t="shared" si="212"/>
        <v>42524.068703703699</v>
      </c>
      <c r="U1537">
        <f t="shared" si="213"/>
        <v>2016</v>
      </c>
      <c r="V1537" s="11">
        <f t="shared" si="214"/>
        <v>42554.068703703699</v>
      </c>
      <c r="W1537" s="15">
        <f t="shared" si="215"/>
        <v>30</v>
      </c>
    </row>
    <row r="1538" spans="1:23" ht="43.2" x14ac:dyDescent="0.3">
      <c r="A1538">
        <v>1813</v>
      </c>
      <c r="B1538" s="3" t="s">
        <v>1814</v>
      </c>
      <c r="C1538" s="3" t="s">
        <v>5923</v>
      </c>
      <c r="D1538">
        <v>8750</v>
      </c>
      <c r="E1538">
        <v>0</v>
      </c>
      <c r="F1538" t="s">
        <v>8221</v>
      </c>
      <c r="G1538" t="s">
        <v>8225</v>
      </c>
      <c r="H1538" t="s">
        <v>8247</v>
      </c>
      <c r="I1538">
        <v>1407532812</v>
      </c>
      <c r="J1538">
        <v>1404940812</v>
      </c>
      <c r="K1538" t="b">
        <v>0</v>
      </c>
      <c r="L1538">
        <v>0</v>
      </c>
      <c r="M1538" t="b">
        <v>0</v>
      </c>
      <c r="N1538" t="s">
        <v>8285</v>
      </c>
      <c r="O1538" s="5" t="e">
        <f t="shared" ref="O1538:O1601" si="216">$D1538/$E1538</f>
        <v>#DIV/0!</v>
      </c>
      <c r="P1538" s="7" t="e">
        <f t="shared" ref="P1538:P1601" si="217">$E1538/$L1538</f>
        <v>#DIV/0!</v>
      </c>
      <c r="Q1538" t="str">
        <f t="shared" ref="Q1538:Q1601" si="218">LEFT($N1538,SEARCH("/",$N1538,1)-1)</f>
        <v>photography</v>
      </c>
      <c r="R1538" t="str">
        <f t="shared" ref="R1538:R1601" si="219">MID($N1538,FIND("/",$N1538)+1,256)</f>
        <v>photobooks</v>
      </c>
      <c r="S1538" s="10">
        <f t="shared" ref="S1538:S1601" si="220">((($I1538/60)/60)/24)+DATE(1970,1,1)+(-6/24)</f>
        <v>41859.639027777775</v>
      </c>
      <c r="T1538" s="10">
        <f t="shared" ref="T1538:T1601" si="221">((($J1538/60)/60)/24)+DATE(1970,1,1)+(-6/24)</f>
        <v>41829.639027777775</v>
      </c>
      <c r="U1538">
        <f t="shared" ref="U1538:U1601" si="222">YEAR(S1538)</f>
        <v>2014</v>
      </c>
      <c r="V1538" s="11">
        <f t="shared" ref="V1538:V1601" si="223">S1538</f>
        <v>41859.639027777775</v>
      </c>
      <c r="W1538" s="15">
        <f t="shared" si="215"/>
        <v>30</v>
      </c>
    </row>
    <row r="1539" spans="1:23" ht="43.2" x14ac:dyDescent="0.3">
      <c r="A1539">
        <v>1814</v>
      </c>
      <c r="B1539" s="3" t="s">
        <v>1815</v>
      </c>
      <c r="C1539" s="3" t="s">
        <v>5924</v>
      </c>
      <c r="D1539">
        <v>12000</v>
      </c>
      <c r="E1539">
        <v>5902</v>
      </c>
      <c r="F1539" t="s">
        <v>8221</v>
      </c>
      <c r="G1539" t="s">
        <v>8225</v>
      </c>
      <c r="H1539" t="s">
        <v>8247</v>
      </c>
      <c r="I1539">
        <v>1425108736</v>
      </c>
      <c r="J1539">
        <v>1422516736</v>
      </c>
      <c r="K1539" t="b">
        <v>0</v>
      </c>
      <c r="L1539">
        <v>140</v>
      </c>
      <c r="M1539" t="b">
        <v>0</v>
      </c>
      <c r="N1539" t="s">
        <v>8285</v>
      </c>
      <c r="O1539" s="5">
        <f t="shared" si="216"/>
        <v>2.0332090816672315</v>
      </c>
      <c r="P1539" s="7">
        <f t="shared" si="217"/>
        <v>42.157142857142858</v>
      </c>
      <c r="Q1539" t="str">
        <f t="shared" si="218"/>
        <v>photography</v>
      </c>
      <c r="R1539" t="str">
        <f t="shared" si="219"/>
        <v>photobooks</v>
      </c>
      <c r="S1539" s="10">
        <f t="shared" si="220"/>
        <v>42063.064074074078</v>
      </c>
      <c r="T1539" s="10">
        <f t="shared" si="221"/>
        <v>42033.064074074078</v>
      </c>
      <c r="U1539">
        <f t="shared" si="222"/>
        <v>2015</v>
      </c>
      <c r="V1539" s="11">
        <f t="shared" si="223"/>
        <v>42063.064074074078</v>
      </c>
      <c r="W1539" s="15">
        <f t="shared" ref="W1539:W1602" si="224">S1539-T1539</f>
        <v>30</v>
      </c>
    </row>
    <row r="1540" spans="1:23" ht="57.6" x14ac:dyDescent="0.3">
      <c r="A1540">
        <v>1815</v>
      </c>
      <c r="B1540" s="3" t="s">
        <v>1816</v>
      </c>
      <c r="C1540" s="3" t="s">
        <v>5925</v>
      </c>
      <c r="D1540">
        <v>3000</v>
      </c>
      <c r="E1540">
        <v>0</v>
      </c>
      <c r="F1540" t="s">
        <v>8221</v>
      </c>
      <c r="G1540" t="s">
        <v>8224</v>
      </c>
      <c r="H1540" t="s">
        <v>8246</v>
      </c>
      <c r="I1540">
        <v>1435787137</v>
      </c>
      <c r="J1540">
        <v>1434577537</v>
      </c>
      <c r="K1540" t="b">
        <v>0</v>
      </c>
      <c r="L1540">
        <v>0</v>
      </c>
      <c r="M1540" t="b">
        <v>0</v>
      </c>
      <c r="N1540" t="s">
        <v>8285</v>
      </c>
      <c r="O1540" s="5" t="e">
        <f t="shared" si="216"/>
        <v>#DIV/0!</v>
      </c>
      <c r="P1540" s="7" t="e">
        <f t="shared" si="217"/>
        <v>#DIV/0!</v>
      </c>
      <c r="Q1540" t="str">
        <f t="shared" si="218"/>
        <v>photography</v>
      </c>
      <c r="R1540" t="str">
        <f t="shared" si="219"/>
        <v>photobooks</v>
      </c>
      <c r="S1540" s="10">
        <f t="shared" si="220"/>
        <v>42186.656678240746</v>
      </c>
      <c r="T1540" s="10">
        <f t="shared" si="221"/>
        <v>42172.656678240746</v>
      </c>
      <c r="U1540">
        <f t="shared" si="222"/>
        <v>2015</v>
      </c>
      <c r="V1540" s="11">
        <f t="shared" si="223"/>
        <v>42186.656678240746</v>
      </c>
      <c r="W1540" s="15">
        <f t="shared" si="224"/>
        <v>14</v>
      </c>
    </row>
    <row r="1541" spans="1:23" ht="43.2" x14ac:dyDescent="0.3">
      <c r="A1541">
        <v>1816</v>
      </c>
      <c r="B1541" s="3" t="s">
        <v>1817</v>
      </c>
      <c r="C1541" s="3" t="s">
        <v>5926</v>
      </c>
      <c r="D1541">
        <v>25000</v>
      </c>
      <c r="E1541">
        <v>509</v>
      </c>
      <c r="F1541" t="s">
        <v>8221</v>
      </c>
      <c r="G1541" t="s">
        <v>8240</v>
      </c>
      <c r="H1541" t="s">
        <v>8257</v>
      </c>
      <c r="I1541">
        <v>1469473200</v>
      </c>
      <c r="J1541">
        <v>1467061303</v>
      </c>
      <c r="K1541" t="b">
        <v>0</v>
      </c>
      <c r="L1541">
        <v>6</v>
      </c>
      <c r="M1541" t="b">
        <v>0</v>
      </c>
      <c r="N1541" t="s">
        <v>8285</v>
      </c>
      <c r="O1541" s="5">
        <f t="shared" si="216"/>
        <v>49.115913555992144</v>
      </c>
      <c r="P1541" s="7">
        <f t="shared" si="217"/>
        <v>84.833333333333329</v>
      </c>
      <c r="Q1541" t="str">
        <f t="shared" si="218"/>
        <v>photography</v>
      </c>
      <c r="R1541" t="str">
        <f t="shared" si="219"/>
        <v>photobooks</v>
      </c>
      <c r="S1541" s="10">
        <f t="shared" si="220"/>
        <v>42576.541666666672</v>
      </c>
      <c r="T1541" s="10">
        <f t="shared" si="221"/>
        <v>42548.626192129625</v>
      </c>
      <c r="U1541">
        <f t="shared" si="222"/>
        <v>2016</v>
      </c>
      <c r="V1541" s="11">
        <f t="shared" si="223"/>
        <v>42576.541666666672</v>
      </c>
      <c r="W1541" s="15">
        <f t="shared" si="224"/>
        <v>27.915474537046975</v>
      </c>
    </row>
    <row r="1542" spans="1:23" ht="28.8" x14ac:dyDescent="0.3">
      <c r="A1542">
        <v>1817</v>
      </c>
      <c r="B1542" s="3" t="s">
        <v>1818</v>
      </c>
      <c r="C1542" s="3" t="s">
        <v>5927</v>
      </c>
      <c r="D1542">
        <v>18000</v>
      </c>
      <c r="E1542">
        <v>9419</v>
      </c>
      <c r="F1542" t="s">
        <v>8221</v>
      </c>
      <c r="G1542" t="s">
        <v>8224</v>
      </c>
      <c r="H1542" t="s">
        <v>8246</v>
      </c>
      <c r="I1542">
        <v>1485759540</v>
      </c>
      <c r="J1542">
        <v>1480607607</v>
      </c>
      <c r="K1542" t="b">
        <v>0</v>
      </c>
      <c r="L1542">
        <v>100</v>
      </c>
      <c r="M1542" t="b">
        <v>0</v>
      </c>
      <c r="N1542" t="s">
        <v>8285</v>
      </c>
      <c r="O1542" s="5">
        <f t="shared" si="216"/>
        <v>1.9110308949994692</v>
      </c>
      <c r="P1542" s="7">
        <f t="shared" si="217"/>
        <v>94.19</v>
      </c>
      <c r="Q1542" t="str">
        <f t="shared" si="218"/>
        <v>photography</v>
      </c>
      <c r="R1542" t="str">
        <f t="shared" si="219"/>
        <v>photobooks</v>
      </c>
      <c r="S1542" s="10">
        <f t="shared" si="220"/>
        <v>42765.040972222225</v>
      </c>
      <c r="T1542" s="10">
        <f t="shared" si="221"/>
        <v>42705.412118055552</v>
      </c>
      <c r="U1542">
        <f t="shared" si="222"/>
        <v>2017</v>
      </c>
      <c r="V1542" s="11">
        <f t="shared" si="223"/>
        <v>42765.040972222225</v>
      </c>
      <c r="W1542" s="15">
        <f t="shared" si="224"/>
        <v>59.628854166672681</v>
      </c>
    </row>
    <row r="1543" spans="1:23" ht="28.8" x14ac:dyDescent="0.3">
      <c r="A1543">
        <v>1818</v>
      </c>
      <c r="B1543" s="3" t="s">
        <v>1819</v>
      </c>
      <c r="C1543" s="3" t="s">
        <v>5928</v>
      </c>
      <c r="D1543">
        <v>15000</v>
      </c>
      <c r="E1543">
        <v>0</v>
      </c>
      <c r="F1543" t="s">
        <v>8221</v>
      </c>
      <c r="G1543" t="s">
        <v>8224</v>
      </c>
      <c r="H1543" t="s">
        <v>8246</v>
      </c>
      <c r="I1543">
        <v>1428035850</v>
      </c>
      <c r="J1543">
        <v>1425447450</v>
      </c>
      <c r="K1543" t="b">
        <v>0</v>
      </c>
      <c r="L1543">
        <v>0</v>
      </c>
      <c r="M1543" t="b">
        <v>0</v>
      </c>
      <c r="N1543" t="s">
        <v>8285</v>
      </c>
      <c r="O1543" s="5" t="e">
        <f t="shared" si="216"/>
        <v>#DIV/0!</v>
      </c>
      <c r="P1543" s="7" t="e">
        <f t="shared" si="217"/>
        <v>#DIV/0!</v>
      </c>
      <c r="Q1543" t="str">
        <f t="shared" si="218"/>
        <v>photography</v>
      </c>
      <c r="R1543" t="str">
        <f t="shared" si="219"/>
        <v>photobooks</v>
      </c>
      <c r="S1543" s="10">
        <f t="shared" si="220"/>
        <v>42096.942708333328</v>
      </c>
      <c r="T1543" s="10">
        <f t="shared" si="221"/>
        <v>42066.984375</v>
      </c>
      <c r="U1543">
        <f t="shared" si="222"/>
        <v>2015</v>
      </c>
      <c r="V1543" s="11">
        <f t="shared" si="223"/>
        <v>42096.942708333328</v>
      </c>
      <c r="W1543" s="15">
        <f t="shared" si="224"/>
        <v>29.958333333328483</v>
      </c>
    </row>
    <row r="1544" spans="1:23" ht="43.2" x14ac:dyDescent="0.3">
      <c r="A1544">
        <v>1819</v>
      </c>
      <c r="B1544" s="3" t="s">
        <v>1820</v>
      </c>
      <c r="C1544" s="3" t="s">
        <v>5929</v>
      </c>
      <c r="D1544">
        <v>1200</v>
      </c>
      <c r="E1544">
        <v>25</v>
      </c>
      <c r="F1544" t="s">
        <v>8221</v>
      </c>
      <c r="G1544" t="s">
        <v>8224</v>
      </c>
      <c r="H1544" t="s">
        <v>8246</v>
      </c>
      <c r="I1544">
        <v>1406743396</v>
      </c>
      <c r="J1544">
        <v>1404151396</v>
      </c>
      <c r="K1544" t="b">
        <v>0</v>
      </c>
      <c r="L1544">
        <v>4</v>
      </c>
      <c r="M1544" t="b">
        <v>0</v>
      </c>
      <c r="N1544" t="s">
        <v>8285</v>
      </c>
      <c r="O1544" s="5">
        <f t="shared" si="216"/>
        <v>48</v>
      </c>
      <c r="P1544" s="7">
        <f t="shared" si="217"/>
        <v>6.25</v>
      </c>
      <c r="Q1544" t="str">
        <f t="shared" si="218"/>
        <v>photography</v>
      </c>
      <c r="R1544" t="str">
        <f t="shared" si="219"/>
        <v>photobooks</v>
      </c>
      <c r="S1544" s="10">
        <f t="shared" si="220"/>
        <v>41850.502268518518</v>
      </c>
      <c r="T1544" s="10">
        <f t="shared" si="221"/>
        <v>41820.502268518518</v>
      </c>
      <c r="U1544">
        <f t="shared" si="222"/>
        <v>2014</v>
      </c>
      <c r="V1544" s="11">
        <f t="shared" si="223"/>
        <v>41850.502268518518</v>
      </c>
      <c r="W1544" s="15">
        <f t="shared" si="224"/>
        <v>30</v>
      </c>
    </row>
    <row r="1545" spans="1:23" ht="57.6" x14ac:dyDescent="0.3">
      <c r="A1545">
        <v>1820</v>
      </c>
      <c r="B1545" s="3" t="s">
        <v>1821</v>
      </c>
      <c r="C1545" s="3" t="s">
        <v>5930</v>
      </c>
      <c r="D1545">
        <v>26000</v>
      </c>
      <c r="E1545">
        <v>1707</v>
      </c>
      <c r="F1545" t="s">
        <v>8221</v>
      </c>
      <c r="G1545" t="s">
        <v>8224</v>
      </c>
      <c r="H1545" t="s">
        <v>8246</v>
      </c>
      <c r="I1545">
        <v>1427850090</v>
      </c>
      <c r="J1545">
        <v>1425261690</v>
      </c>
      <c r="K1545" t="b">
        <v>0</v>
      </c>
      <c r="L1545">
        <v>8</v>
      </c>
      <c r="M1545" t="b">
        <v>0</v>
      </c>
      <c r="N1545" t="s">
        <v>8285</v>
      </c>
      <c r="O1545" s="5">
        <f t="shared" si="216"/>
        <v>15.231400117164617</v>
      </c>
      <c r="P1545" s="7">
        <f t="shared" si="217"/>
        <v>213.375</v>
      </c>
      <c r="Q1545" t="str">
        <f t="shared" si="218"/>
        <v>photography</v>
      </c>
      <c r="R1545" t="str">
        <f t="shared" si="219"/>
        <v>photobooks</v>
      </c>
      <c r="S1545" s="10">
        <f t="shared" si="220"/>
        <v>42094.792708333334</v>
      </c>
      <c r="T1545" s="10">
        <f t="shared" si="221"/>
        <v>42064.834375000006</v>
      </c>
      <c r="U1545">
        <f t="shared" si="222"/>
        <v>2015</v>
      </c>
      <c r="V1545" s="11">
        <f t="shared" si="223"/>
        <v>42094.792708333334</v>
      </c>
      <c r="W1545" s="15">
        <f t="shared" si="224"/>
        <v>29.958333333328483</v>
      </c>
    </row>
    <row r="1546" spans="1:23" ht="43.2" x14ac:dyDescent="0.3">
      <c r="A1546">
        <v>1821</v>
      </c>
      <c r="B1546" s="3" t="s">
        <v>1822</v>
      </c>
      <c r="C1546" s="3" t="s">
        <v>5931</v>
      </c>
      <c r="D1546">
        <v>2500</v>
      </c>
      <c r="E1546">
        <v>3372.25</v>
      </c>
      <c r="F1546" t="s">
        <v>8219</v>
      </c>
      <c r="G1546" t="s">
        <v>8224</v>
      </c>
      <c r="H1546" t="s">
        <v>8246</v>
      </c>
      <c r="I1546">
        <v>1330760367</v>
      </c>
      <c r="J1546">
        <v>1326872367</v>
      </c>
      <c r="K1546" t="b">
        <v>0</v>
      </c>
      <c r="L1546">
        <v>57</v>
      </c>
      <c r="M1546" t="b">
        <v>1</v>
      </c>
      <c r="N1546" t="s">
        <v>8276</v>
      </c>
      <c r="O1546" s="5">
        <f t="shared" si="216"/>
        <v>0.74134479946623177</v>
      </c>
      <c r="P1546" s="7">
        <f t="shared" si="217"/>
        <v>59.162280701754383</v>
      </c>
      <c r="Q1546" t="str">
        <f t="shared" si="218"/>
        <v>music</v>
      </c>
      <c r="R1546" t="str">
        <f t="shared" si="219"/>
        <v>rock</v>
      </c>
      <c r="S1546" s="10">
        <f t="shared" si="220"/>
        <v>40971.069062499999</v>
      </c>
      <c r="T1546" s="10">
        <f t="shared" si="221"/>
        <v>40926.069062499999</v>
      </c>
      <c r="U1546">
        <f t="shared" si="222"/>
        <v>2012</v>
      </c>
      <c r="V1546" s="11">
        <f t="shared" si="223"/>
        <v>40971.069062499999</v>
      </c>
      <c r="W1546" s="15">
        <f t="shared" si="224"/>
        <v>45</v>
      </c>
    </row>
    <row r="1547" spans="1:23" ht="28.8" x14ac:dyDescent="0.3">
      <c r="A1547">
        <v>1822</v>
      </c>
      <c r="B1547" s="3" t="s">
        <v>1823</v>
      </c>
      <c r="C1547" s="3" t="s">
        <v>5932</v>
      </c>
      <c r="D1547">
        <v>300</v>
      </c>
      <c r="E1547">
        <v>300</v>
      </c>
      <c r="F1547" t="s">
        <v>8219</v>
      </c>
      <c r="G1547" t="s">
        <v>8229</v>
      </c>
      <c r="H1547" t="s">
        <v>8251</v>
      </c>
      <c r="I1547">
        <v>1391194860</v>
      </c>
      <c r="J1547">
        <v>1388084862</v>
      </c>
      <c r="K1547" t="b">
        <v>0</v>
      </c>
      <c r="L1547">
        <v>11</v>
      </c>
      <c r="M1547" t="b">
        <v>1</v>
      </c>
      <c r="N1547" t="s">
        <v>8276</v>
      </c>
      <c r="O1547" s="5">
        <f t="shared" si="216"/>
        <v>1</v>
      </c>
      <c r="P1547" s="7">
        <f t="shared" si="217"/>
        <v>27.272727272727273</v>
      </c>
      <c r="Q1547" t="str">
        <f t="shared" si="218"/>
        <v>music</v>
      </c>
      <c r="R1547" t="str">
        <f t="shared" si="219"/>
        <v>rock</v>
      </c>
      <c r="S1547" s="10">
        <f t="shared" si="220"/>
        <v>41670.542361111111</v>
      </c>
      <c r="T1547" s="10">
        <f t="shared" si="221"/>
        <v>41634.547013888885</v>
      </c>
      <c r="U1547">
        <f t="shared" si="222"/>
        <v>2014</v>
      </c>
      <c r="V1547" s="11">
        <f t="shared" si="223"/>
        <v>41670.542361111111</v>
      </c>
      <c r="W1547" s="15">
        <f t="shared" si="224"/>
        <v>35.995347222225973</v>
      </c>
    </row>
    <row r="1548" spans="1:23" ht="43.2" x14ac:dyDescent="0.3">
      <c r="A1548">
        <v>1823</v>
      </c>
      <c r="B1548" s="3" t="s">
        <v>1824</v>
      </c>
      <c r="C1548" s="3" t="s">
        <v>5933</v>
      </c>
      <c r="D1548">
        <v>700</v>
      </c>
      <c r="E1548">
        <v>811</v>
      </c>
      <c r="F1548" t="s">
        <v>8219</v>
      </c>
      <c r="G1548" t="s">
        <v>8224</v>
      </c>
      <c r="H1548" t="s">
        <v>8246</v>
      </c>
      <c r="I1548">
        <v>1351095976</v>
      </c>
      <c r="J1548">
        <v>1348503976</v>
      </c>
      <c r="K1548" t="b">
        <v>0</v>
      </c>
      <c r="L1548">
        <v>33</v>
      </c>
      <c r="M1548" t="b">
        <v>1</v>
      </c>
      <c r="N1548" t="s">
        <v>8276</v>
      </c>
      <c r="O1548" s="5">
        <f t="shared" si="216"/>
        <v>0.86313193588162762</v>
      </c>
      <c r="P1548" s="7">
        <f t="shared" si="217"/>
        <v>24.575757575757574</v>
      </c>
      <c r="Q1548" t="str">
        <f t="shared" si="218"/>
        <v>music</v>
      </c>
      <c r="R1548" t="str">
        <f t="shared" si="219"/>
        <v>rock</v>
      </c>
      <c r="S1548" s="10">
        <f t="shared" si="220"/>
        <v>41206.434907407405</v>
      </c>
      <c r="T1548" s="10">
        <f t="shared" si="221"/>
        <v>41176.434907407405</v>
      </c>
      <c r="U1548">
        <f t="shared" si="222"/>
        <v>2012</v>
      </c>
      <c r="V1548" s="11">
        <f t="shared" si="223"/>
        <v>41206.434907407405</v>
      </c>
      <c r="W1548" s="15">
        <f t="shared" si="224"/>
        <v>30</v>
      </c>
    </row>
    <row r="1549" spans="1:23" x14ac:dyDescent="0.3">
      <c r="A1549">
        <v>1824</v>
      </c>
      <c r="B1549" s="3" t="s">
        <v>1825</v>
      </c>
      <c r="C1549" s="3" t="s">
        <v>5934</v>
      </c>
      <c r="D1549">
        <v>3000</v>
      </c>
      <c r="E1549">
        <v>3002</v>
      </c>
      <c r="F1549" t="s">
        <v>8219</v>
      </c>
      <c r="G1549" t="s">
        <v>8224</v>
      </c>
      <c r="H1549" t="s">
        <v>8246</v>
      </c>
      <c r="I1549">
        <v>1389146880</v>
      </c>
      <c r="J1549">
        <v>1387403967</v>
      </c>
      <c r="K1549" t="b">
        <v>0</v>
      </c>
      <c r="L1549">
        <v>40</v>
      </c>
      <c r="M1549" t="b">
        <v>1</v>
      </c>
      <c r="N1549" t="s">
        <v>8276</v>
      </c>
      <c r="O1549" s="5">
        <f t="shared" si="216"/>
        <v>0.99933377748167884</v>
      </c>
      <c r="P1549" s="7">
        <f t="shared" si="217"/>
        <v>75.05</v>
      </c>
      <c r="Q1549" t="str">
        <f t="shared" si="218"/>
        <v>music</v>
      </c>
      <c r="R1549" t="str">
        <f t="shared" si="219"/>
        <v>rock</v>
      </c>
      <c r="S1549" s="10">
        <f t="shared" si="220"/>
        <v>41646.838888888888</v>
      </c>
      <c r="T1549" s="10">
        <f t="shared" si="221"/>
        <v>41626.666284722225</v>
      </c>
      <c r="U1549">
        <f t="shared" si="222"/>
        <v>2014</v>
      </c>
      <c r="V1549" s="11">
        <f t="shared" si="223"/>
        <v>41646.838888888888</v>
      </c>
      <c r="W1549" s="15">
        <f t="shared" si="224"/>
        <v>20.172604166662495</v>
      </c>
    </row>
    <row r="1550" spans="1:23" ht="43.2" x14ac:dyDescent="0.3">
      <c r="A1550">
        <v>1825</v>
      </c>
      <c r="B1550" s="3" t="s">
        <v>1826</v>
      </c>
      <c r="C1550" s="3" t="s">
        <v>5935</v>
      </c>
      <c r="D1550">
        <v>2000</v>
      </c>
      <c r="E1550">
        <v>2101</v>
      </c>
      <c r="F1550" t="s">
        <v>8219</v>
      </c>
      <c r="G1550" t="s">
        <v>8224</v>
      </c>
      <c r="H1550" t="s">
        <v>8246</v>
      </c>
      <c r="I1550">
        <v>1373572903</v>
      </c>
      <c r="J1550">
        <v>1371585703</v>
      </c>
      <c r="K1550" t="b">
        <v>0</v>
      </c>
      <c r="L1550">
        <v>50</v>
      </c>
      <c r="M1550" t="b">
        <v>1</v>
      </c>
      <c r="N1550" t="s">
        <v>8276</v>
      </c>
      <c r="O1550" s="5">
        <f t="shared" si="216"/>
        <v>0.95192765349833408</v>
      </c>
      <c r="P1550" s="7">
        <f t="shared" si="217"/>
        <v>42.02</v>
      </c>
      <c r="Q1550" t="str">
        <f t="shared" si="218"/>
        <v>music</v>
      </c>
      <c r="R1550" t="str">
        <f t="shared" si="219"/>
        <v>rock</v>
      </c>
      <c r="S1550" s="10">
        <f t="shared" si="220"/>
        <v>41466.58452546296</v>
      </c>
      <c r="T1550" s="10">
        <f t="shared" si="221"/>
        <v>41443.58452546296</v>
      </c>
      <c r="U1550">
        <f t="shared" si="222"/>
        <v>2013</v>
      </c>
      <c r="V1550" s="11">
        <f t="shared" si="223"/>
        <v>41466.58452546296</v>
      </c>
      <c r="W1550" s="15">
        <f t="shared" si="224"/>
        <v>23</v>
      </c>
    </row>
    <row r="1551" spans="1:23" ht="28.8" x14ac:dyDescent="0.3">
      <c r="A1551">
        <v>1826</v>
      </c>
      <c r="B1551" s="3" t="s">
        <v>1827</v>
      </c>
      <c r="C1551" s="3" t="s">
        <v>5936</v>
      </c>
      <c r="D1551">
        <v>2000</v>
      </c>
      <c r="E1551">
        <v>2020</v>
      </c>
      <c r="F1551" t="s">
        <v>8219</v>
      </c>
      <c r="G1551" t="s">
        <v>8224</v>
      </c>
      <c r="H1551" t="s">
        <v>8246</v>
      </c>
      <c r="I1551">
        <v>1392675017</v>
      </c>
      <c r="J1551">
        <v>1390083017</v>
      </c>
      <c r="K1551" t="b">
        <v>0</v>
      </c>
      <c r="L1551">
        <v>38</v>
      </c>
      <c r="M1551" t="b">
        <v>1</v>
      </c>
      <c r="N1551" t="s">
        <v>8276</v>
      </c>
      <c r="O1551" s="5">
        <f t="shared" si="216"/>
        <v>0.99009900990099009</v>
      </c>
      <c r="P1551" s="7">
        <f t="shared" si="217"/>
        <v>53.157894736842103</v>
      </c>
      <c r="Q1551" t="str">
        <f t="shared" si="218"/>
        <v>music</v>
      </c>
      <c r="R1551" t="str">
        <f t="shared" si="219"/>
        <v>rock</v>
      </c>
      <c r="S1551" s="10">
        <f t="shared" si="220"/>
        <v>41687.673807870371</v>
      </c>
      <c r="T1551" s="10">
        <f t="shared" si="221"/>
        <v>41657.673807870371</v>
      </c>
      <c r="U1551">
        <f t="shared" si="222"/>
        <v>2014</v>
      </c>
      <c r="V1551" s="11">
        <f t="shared" si="223"/>
        <v>41687.673807870371</v>
      </c>
      <c r="W1551" s="15">
        <f t="shared" si="224"/>
        <v>30</v>
      </c>
    </row>
    <row r="1552" spans="1:23" ht="43.2" x14ac:dyDescent="0.3">
      <c r="A1552">
        <v>1827</v>
      </c>
      <c r="B1552" s="3" t="s">
        <v>1828</v>
      </c>
      <c r="C1552" s="3" t="s">
        <v>5937</v>
      </c>
      <c r="D1552">
        <v>8000</v>
      </c>
      <c r="E1552">
        <v>8053</v>
      </c>
      <c r="F1552" t="s">
        <v>8219</v>
      </c>
      <c r="G1552" t="s">
        <v>8224</v>
      </c>
      <c r="H1552" t="s">
        <v>8246</v>
      </c>
      <c r="I1552">
        <v>1299138561</v>
      </c>
      <c r="J1552">
        <v>1294818561</v>
      </c>
      <c r="K1552" t="b">
        <v>0</v>
      </c>
      <c r="L1552">
        <v>96</v>
      </c>
      <c r="M1552" t="b">
        <v>1</v>
      </c>
      <c r="N1552" t="s">
        <v>8276</v>
      </c>
      <c r="O1552" s="5">
        <f t="shared" si="216"/>
        <v>0.99341860176331798</v>
      </c>
      <c r="P1552" s="7">
        <f t="shared" si="217"/>
        <v>83.885416666666671</v>
      </c>
      <c r="Q1552" t="str">
        <f t="shared" si="218"/>
        <v>music</v>
      </c>
      <c r="R1552" t="str">
        <f t="shared" si="219"/>
        <v>rock</v>
      </c>
      <c r="S1552" s="10">
        <f t="shared" si="220"/>
        <v>40605.075937499998</v>
      </c>
      <c r="T1552" s="10">
        <f t="shared" si="221"/>
        <v>40555.075937499998</v>
      </c>
      <c r="U1552">
        <f t="shared" si="222"/>
        <v>2011</v>
      </c>
      <c r="V1552" s="11">
        <f t="shared" si="223"/>
        <v>40605.075937499998</v>
      </c>
      <c r="W1552" s="15">
        <f t="shared" si="224"/>
        <v>50</v>
      </c>
    </row>
    <row r="1553" spans="1:23" ht="57.6" x14ac:dyDescent="0.3">
      <c r="A1553">
        <v>1828</v>
      </c>
      <c r="B1553" s="3" t="s">
        <v>1829</v>
      </c>
      <c r="C1553" s="3" t="s">
        <v>5938</v>
      </c>
      <c r="D1553">
        <v>20000</v>
      </c>
      <c r="E1553">
        <v>20032</v>
      </c>
      <c r="F1553" t="s">
        <v>8219</v>
      </c>
      <c r="G1553" t="s">
        <v>8224</v>
      </c>
      <c r="H1553" t="s">
        <v>8246</v>
      </c>
      <c r="I1553">
        <v>1399672800</v>
      </c>
      <c r="J1553">
        <v>1396906530</v>
      </c>
      <c r="K1553" t="b">
        <v>0</v>
      </c>
      <c r="L1553">
        <v>48</v>
      </c>
      <c r="M1553" t="b">
        <v>1</v>
      </c>
      <c r="N1553" t="s">
        <v>8276</v>
      </c>
      <c r="O1553" s="5">
        <f t="shared" si="216"/>
        <v>0.99840255591054317</v>
      </c>
      <c r="P1553" s="7">
        <f t="shared" si="217"/>
        <v>417.33333333333331</v>
      </c>
      <c r="Q1553" t="str">
        <f t="shared" si="218"/>
        <v>music</v>
      </c>
      <c r="R1553" t="str">
        <f t="shared" si="219"/>
        <v>rock</v>
      </c>
      <c r="S1553" s="10">
        <f t="shared" si="220"/>
        <v>41768.666666666664</v>
      </c>
      <c r="T1553" s="10">
        <f t="shared" si="221"/>
        <v>41736.649652777778</v>
      </c>
      <c r="U1553">
        <f t="shared" si="222"/>
        <v>2014</v>
      </c>
      <c r="V1553" s="11">
        <f t="shared" si="223"/>
        <v>41768.666666666664</v>
      </c>
      <c r="W1553" s="15">
        <f t="shared" si="224"/>
        <v>32.01701388888614</v>
      </c>
    </row>
    <row r="1554" spans="1:23" ht="43.2" x14ac:dyDescent="0.3">
      <c r="A1554">
        <v>1829</v>
      </c>
      <c r="B1554" s="3" t="s">
        <v>1830</v>
      </c>
      <c r="C1554" s="3" t="s">
        <v>5939</v>
      </c>
      <c r="D1554">
        <v>1500</v>
      </c>
      <c r="E1554">
        <v>2500.25</v>
      </c>
      <c r="F1554" t="s">
        <v>8219</v>
      </c>
      <c r="G1554" t="s">
        <v>8224</v>
      </c>
      <c r="H1554" t="s">
        <v>8246</v>
      </c>
      <c r="I1554">
        <v>1295647200</v>
      </c>
      <c r="J1554">
        <v>1291428371</v>
      </c>
      <c r="K1554" t="b">
        <v>0</v>
      </c>
      <c r="L1554">
        <v>33</v>
      </c>
      <c r="M1554" t="b">
        <v>1</v>
      </c>
      <c r="N1554" t="s">
        <v>8276</v>
      </c>
      <c r="O1554" s="5">
        <f t="shared" si="216"/>
        <v>0.59994000599940001</v>
      </c>
      <c r="P1554" s="7">
        <f t="shared" si="217"/>
        <v>75.765151515151516</v>
      </c>
      <c r="Q1554" t="str">
        <f t="shared" si="218"/>
        <v>music</v>
      </c>
      <c r="R1554" t="str">
        <f t="shared" si="219"/>
        <v>rock</v>
      </c>
      <c r="S1554" s="10">
        <f t="shared" si="220"/>
        <v>40564.666666666664</v>
      </c>
      <c r="T1554" s="10">
        <f t="shared" si="221"/>
        <v>40515.837627314817</v>
      </c>
      <c r="U1554">
        <f t="shared" si="222"/>
        <v>2011</v>
      </c>
      <c r="V1554" s="11">
        <f t="shared" si="223"/>
        <v>40564.666666666664</v>
      </c>
      <c r="W1554" s="15">
        <f t="shared" si="224"/>
        <v>48.829039351847314</v>
      </c>
    </row>
    <row r="1555" spans="1:23" ht="43.2" x14ac:dyDescent="0.3">
      <c r="A1555">
        <v>1830</v>
      </c>
      <c r="B1555" s="3" t="s">
        <v>1831</v>
      </c>
      <c r="C1555" s="3" t="s">
        <v>5940</v>
      </c>
      <c r="D1555">
        <v>15000</v>
      </c>
      <c r="E1555">
        <v>15230</v>
      </c>
      <c r="F1555" t="s">
        <v>8219</v>
      </c>
      <c r="G1555" t="s">
        <v>8224</v>
      </c>
      <c r="H1555" t="s">
        <v>8246</v>
      </c>
      <c r="I1555">
        <v>1393259107</v>
      </c>
      <c r="J1555">
        <v>1390667107</v>
      </c>
      <c r="K1555" t="b">
        <v>0</v>
      </c>
      <c r="L1555">
        <v>226</v>
      </c>
      <c r="M1555" t="b">
        <v>1</v>
      </c>
      <c r="N1555" t="s">
        <v>8276</v>
      </c>
      <c r="O1555" s="5">
        <f t="shared" si="216"/>
        <v>0.98489822718319109</v>
      </c>
      <c r="P1555" s="7">
        <f t="shared" si="217"/>
        <v>67.389380530973455</v>
      </c>
      <c r="Q1555" t="str">
        <f t="shared" si="218"/>
        <v>music</v>
      </c>
      <c r="R1555" t="str">
        <f t="shared" si="219"/>
        <v>rock</v>
      </c>
      <c r="S1555" s="10">
        <f t="shared" si="220"/>
        <v>41694.434108796297</v>
      </c>
      <c r="T1555" s="10">
        <f t="shared" si="221"/>
        <v>41664.434108796297</v>
      </c>
      <c r="U1555">
        <f t="shared" si="222"/>
        <v>2014</v>
      </c>
      <c r="V1555" s="11">
        <f t="shared" si="223"/>
        <v>41694.434108796297</v>
      </c>
      <c r="W1555" s="15">
        <f t="shared" si="224"/>
        <v>30</v>
      </c>
    </row>
    <row r="1556" spans="1:23" ht="43.2" x14ac:dyDescent="0.3">
      <c r="A1556">
        <v>1831</v>
      </c>
      <c r="B1556" s="3" t="s">
        <v>1832</v>
      </c>
      <c r="C1556" s="3" t="s">
        <v>5941</v>
      </c>
      <c r="D1556">
        <v>1000</v>
      </c>
      <c r="E1556">
        <v>1030</v>
      </c>
      <c r="F1556" t="s">
        <v>8219</v>
      </c>
      <c r="G1556" t="s">
        <v>8224</v>
      </c>
      <c r="H1556" t="s">
        <v>8246</v>
      </c>
      <c r="I1556">
        <v>1336866863</v>
      </c>
      <c r="J1556">
        <v>1335570863</v>
      </c>
      <c r="K1556" t="b">
        <v>0</v>
      </c>
      <c r="L1556">
        <v>14</v>
      </c>
      <c r="M1556" t="b">
        <v>1</v>
      </c>
      <c r="N1556" t="s">
        <v>8276</v>
      </c>
      <c r="O1556" s="5">
        <f t="shared" si="216"/>
        <v>0.970873786407767</v>
      </c>
      <c r="P1556" s="7">
        <f t="shared" si="217"/>
        <v>73.571428571428569</v>
      </c>
      <c r="Q1556" t="str">
        <f t="shared" si="218"/>
        <v>music</v>
      </c>
      <c r="R1556" t="str">
        <f t="shared" si="219"/>
        <v>rock</v>
      </c>
      <c r="S1556" s="10">
        <f t="shared" si="220"/>
        <v>41041.746099537035</v>
      </c>
      <c r="T1556" s="10">
        <f t="shared" si="221"/>
        <v>41026.746099537035</v>
      </c>
      <c r="U1556">
        <f t="shared" si="222"/>
        <v>2012</v>
      </c>
      <c r="V1556" s="11">
        <f t="shared" si="223"/>
        <v>41041.746099537035</v>
      </c>
      <c r="W1556" s="15">
        <f t="shared" si="224"/>
        <v>15</v>
      </c>
    </row>
    <row r="1557" spans="1:23" ht="43.2" x14ac:dyDescent="0.3">
      <c r="A1557">
        <v>1832</v>
      </c>
      <c r="B1557" s="3" t="s">
        <v>1833</v>
      </c>
      <c r="C1557" s="3" t="s">
        <v>5942</v>
      </c>
      <c r="D1557">
        <v>350</v>
      </c>
      <c r="E1557">
        <v>500</v>
      </c>
      <c r="F1557" t="s">
        <v>8219</v>
      </c>
      <c r="G1557" t="s">
        <v>8224</v>
      </c>
      <c r="H1557" t="s">
        <v>8246</v>
      </c>
      <c r="I1557">
        <v>1299243427</v>
      </c>
      <c r="J1557">
        <v>1296651427</v>
      </c>
      <c r="K1557" t="b">
        <v>0</v>
      </c>
      <c r="L1557">
        <v>20</v>
      </c>
      <c r="M1557" t="b">
        <v>1</v>
      </c>
      <c r="N1557" t="s">
        <v>8276</v>
      </c>
      <c r="O1557" s="5">
        <f t="shared" si="216"/>
        <v>0.7</v>
      </c>
      <c r="P1557" s="7">
        <f t="shared" si="217"/>
        <v>25</v>
      </c>
      <c r="Q1557" t="str">
        <f t="shared" si="218"/>
        <v>music</v>
      </c>
      <c r="R1557" t="str">
        <f t="shared" si="219"/>
        <v>rock</v>
      </c>
      <c r="S1557" s="10">
        <f t="shared" si="220"/>
        <v>40606.289664351854</v>
      </c>
      <c r="T1557" s="10">
        <f t="shared" si="221"/>
        <v>40576.289664351854</v>
      </c>
      <c r="U1557">
        <f t="shared" si="222"/>
        <v>2011</v>
      </c>
      <c r="V1557" s="11">
        <f t="shared" si="223"/>
        <v>40606.289664351854</v>
      </c>
      <c r="W1557" s="15">
        <f t="shared" si="224"/>
        <v>30</v>
      </c>
    </row>
    <row r="1558" spans="1:23" ht="43.2" x14ac:dyDescent="0.3">
      <c r="A1558">
        <v>1833</v>
      </c>
      <c r="B1558" s="3" t="s">
        <v>1834</v>
      </c>
      <c r="C1558" s="3" t="s">
        <v>5943</v>
      </c>
      <c r="D1558">
        <v>400</v>
      </c>
      <c r="E1558">
        <v>1050</v>
      </c>
      <c r="F1558" t="s">
        <v>8219</v>
      </c>
      <c r="G1558" t="s">
        <v>8224</v>
      </c>
      <c r="H1558" t="s">
        <v>8246</v>
      </c>
      <c r="I1558">
        <v>1362211140</v>
      </c>
      <c r="J1558">
        <v>1359421403</v>
      </c>
      <c r="K1558" t="b">
        <v>0</v>
      </c>
      <c r="L1558">
        <v>25</v>
      </c>
      <c r="M1558" t="b">
        <v>1</v>
      </c>
      <c r="N1558" t="s">
        <v>8276</v>
      </c>
      <c r="O1558" s="5">
        <f t="shared" si="216"/>
        <v>0.38095238095238093</v>
      </c>
      <c r="P1558" s="7">
        <f t="shared" si="217"/>
        <v>42</v>
      </c>
      <c r="Q1558" t="str">
        <f t="shared" si="218"/>
        <v>music</v>
      </c>
      <c r="R1558" t="str">
        <f t="shared" si="219"/>
        <v>rock</v>
      </c>
      <c r="S1558" s="10">
        <f t="shared" si="220"/>
        <v>41335.082638888889</v>
      </c>
      <c r="T1558" s="10">
        <f t="shared" si="221"/>
        <v>41302.794016203705</v>
      </c>
      <c r="U1558">
        <f t="shared" si="222"/>
        <v>2013</v>
      </c>
      <c r="V1558" s="11">
        <f t="shared" si="223"/>
        <v>41335.082638888889</v>
      </c>
      <c r="W1558" s="15">
        <f t="shared" si="224"/>
        <v>32.288622685184237</v>
      </c>
    </row>
    <row r="1559" spans="1:23" ht="28.8" x14ac:dyDescent="0.3">
      <c r="A1559">
        <v>1834</v>
      </c>
      <c r="B1559" s="3" t="s">
        <v>1835</v>
      </c>
      <c r="C1559" s="3" t="s">
        <v>5944</v>
      </c>
      <c r="D1559">
        <v>10000</v>
      </c>
      <c r="E1559">
        <v>11805</v>
      </c>
      <c r="F1559" t="s">
        <v>8219</v>
      </c>
      <c r="G1559" t="s">
        <v>8224</v>
      </c>
      <c r="H1559" t="s">
        <v>8246</v>
      </c>
      <c r="I1559">
        <v>1422140895</v>
      </c>
      <c r="J1559">
        <v>1418684895</v>
      </c>
      <c r="K1559" t="b">
        <v>0</v>
      </c>
      <c r="L1559">
        <v>90</v>
      </c>
      <c r="M1559" t="b">
        <v>1</v>
      </c>
      <c r="N1559" t="s">
        <v>8276</v>
      </c>
      <c r="O1559" s="5">
        <f t="shared" si="216"/>
        <v>0.84709868699703517</v>
      </c>
      <c r="P1559" s="7">
        <f t="shared" si="217"/>
        <v>131.16666666666666</v>
      </c>
      <c r="Q1559" t="str">
        <f t="shared" si="218"/>
        <v>music</v>
      </c>
      <c r="R1559" t="str">
        <f t="shared" si="219"/>
        <v>rock</v>
      </c>
      <c r="S1559" s="10">
        <f t="shared" si="220"/>
        <v>42028.714062500003</v>
      </c>
      <c r="T1559" s="10">
        <f t="shared" si="221"/>
        <v>41988.714062500003</v>
      </c>
      <c r="U1559">
        <f t="shared" si="222"/>
        <v>2015</v>
      </c>
      <c r="V1559" s="11">
        <f t="shared" si="223"/>
        <v>42028.714062500003</v>
      </c>
      <c r="W1559" s="15">
        <f t="shared" si="224"/>
        <v>40</v>
      </c>
    </row>
    <row r="1560" spans="1:23" ht="57.6" x14ac:dyDescent="0.3">
      <c r="A1560">
        <v>1835</v>
      </c>
      <c r="B1560" s="3" t="s">
        <v>1836</v>
      </c>
      <c r="C1560" s="3" t="s">
        <v>5945</v>
      </c>
      <c r="D1560">
        <v>500</v>
      </c>
      <c r="E1560">
        <v>520</v>
      </c>
      <c r="F1560" t="s">
        <v>8219</v>
      </c>
      <c r="G1560" t="s">
        <v>8225</v>
      </c>
      <c r="H1560" t="s">
        <v>8247</v>
      </c>
      <c r="I1560">
        <v>1459439471</v>
      </c>
      <c r="J1560">
        <v>1456851071</v>
      </c>
      <c r="K1560" t="b">
        <v>0</v>
      </c>
      <c r="L1560">
        <v>11</v>
      </c>
      <c r="M1560" t="b">
        <v>1</v>
      </c>
      <c r="N1560" t="s">
        <v>8276</v>
      </c>
      <c r="O1560" s="5">
        <f t="shared" si="216"/>
        <v>0.96153846153846156</v>
      </c>
      <c r="P1560" s="7">
        <f t="shared" si="217"/>
        <v>47.272727272727273</v>
      </c>
      <c r="Q1560" t="str">
        <f t="shared" si="218"/>
        <v>music</v>
      </c>
      <c r="R1560" t="str">
        <f t="shared" si="219"/>
        <v>rock</v>
      </c>
      <c r="S1560" s="10">
        <f t="shared" si="220"/>
        <v>42460.410543981481</v>
      </c>
      <c r="T1560" s="10">
        <f t="shared" si="221"/>
        <v>42430.452210648145</v>
      </c>
      <c r="U1560">
        <f t="shared" si="222"/>
        <v>2016</v>
      </c>
      <c r="V1560" s="11">
        <f t="shared" si="223"/>
        <v>42460.410543981481</v>
      </c>
      <c r="W1560" s="15">
        <f t="shared" si="224"/>
        <v>29.958333333335759</v>
      </c>
    </row>
    <row r="1561" spans="1:23" ht="28.8" x14ac:dyDescent="0.3">
      <c r="A1561">
        <v>1836</v>
      </c>
      <c r="B1561" s="3" t="s">
        <v>1837</v>
      </c>
      <c r="C1561" s="3" t="s">
        <v>5946</v>
      </c>
      <c r="D1561">
        <v>5000</v>
      </c>
      <c r="E1561">
        <v>10017</v>
      </c>
      <c r="F1561" t="s">
        <v>8219</v>
      </c>
      <c r="G1561" t="s">
        <v>8224</v>
      </c>
      <c r="H1561" t="s">
        <v>8246</v>
      </c>
      <c r="I1561">
        <v>1361129129</v>
      </c>
      <c r="J1561">
        <v>1359660329</v>
      </c>
      <c r="K1561" t="b">
        <v>0</v>
      </c>
      <c r="L1561">
        <v>55</v>
      </c>
      <c r="M1561" t="b">
        <v>1</v>
      </c>
      <c r="N1561" t="s">
        <v>8276</v>
      </c>
      <c r="O1561" s="5">
        <f t="shared" si="216"/>
        <v>0.49915144254766897</v>
      </c>
      <c r="P1561" s="7">
        <f t="shared" si="217"/>
        <v>182.12727272727273</v>
      </c>
      <c r="Q1561" t="str">
        <f t="shared" si="218"/>
        <v>music</v>
      </c>
      <c r="R1561" t="str">
        <f t="shared" si="219"/>
        <v>rock</v>
      </c>
      <c r="S1561" s="10">
        <f t="shared" si="220"/>
        <v>41322.559363425928</v>
      </c>
      <c r="T1561" s="10">
        <f t="shared" si="221"/>
        <v>41305.559363425928</v>
      </c>
      <c r="U1561">
        <f t="shared" si="222"/>
        <v>2013</v>
      </c>
      <c r="V1561" s="11">
        <f t="shared" si="223"/>
        <v>41322.559363425928</v>
      </c>
      <c r="W1561" s="15">
        <f t="shared" si="224"/>
        <v>17</v>
      </c>
    </row>
    <row r="1562" spans="1:23" ht="57.6" x14ac:dyDescent="0.3">
      <c r="A1562">
        <v>1837</v>
      </c>
      <c r="B1562" s="3" t="s">
        <v>1838</v>
      </c>
      <c r="C1562" s="3" t="s">
        <v>5947</v>
      </c>
      <c r="D1562">
        <v>600</v>
      </c>
      <c r="E1562">
        <v>1841</v>
      </c>
      <c r="F1562" t="s">
        <v>8219</v>
      </c>
      <c r="G1562" t="s">
        <v>8224</v>
      </c>
      <c r="H1562" t="s">
        <v>8246</v>
      </c>
      <c r="I1562">
        <v>1332029335</v>
      </c>
      <c r="J1562">
        <v>1326848935</v>
      </c>
      <c r="K1562" t="b">
        <v>0</v>
      </c>
      <c r="L1562">
        <v>30</v>
      </c>
      <c r="M1562" t="b">
        <v>1</v>
      </c>
      <c r="N1562" t="s">
        <v>8276</v>
      </c>
      <c r="O1562" s="5">
        <f t="shared" si="216"/>
        <v>0.32590983161325365</v>
      </c>
      <c r="P1562" s="7">
        <f t="shared" si="217"/>
        <v>61.366666666666667</v>
      </c>
      <c r="Q1562" t="str">
        <f t="shared" si="218"/>
        <v>music</v>
      </c>
      <c r="R1562" t="str">
        <f t="shared" si="219"/>
        <v>rock</v>
      </c>
      <c r="S1562" s="10">
        <f t="shared" si="220"/>
        <v>40985.756192129629</v>
      </c>
      <c r="T1562" s="10">
        <f t="shared" si="221"/>
        <v>40925.797858796301</v>
      </c>
      <c r="U1562">
        <f t="shared" si="222"/>
        <v>2012</v>
      </c>
      <c r="V1562" s="11">
        <f t="shared" si="223"/>
        <v>40985.756192129629</v>
      </c>
      <c r="W1562" s="15">
        <f t="shared" si="224"/>
        <v>59.958333333328483</v>
      </c>
    </row>
    <row r="1563" spans="1:23" ht="43.2" x14ac:dyDescent="0.3">
      <c r="A1563">
        <v>1838</v>
      </c>
      <c r="B1563" s="3" t="s">
        <v>1839</v>
      </c>
      <c r="C1563" s="3" t="s">
        <v>5948</v>
      </c>
      <c r="D1563">
        <v>1000</v>
      </c>
      <c r="E1563">
        <v>1001.49</v>
      </c>
      <c r="F1563" t="s">
        <v>8219</v>
      </c>
      <c r="G1563" t="s">
        <v>8224</v>
      </c>
      <c r="H1563" t="s">
        <v>8246</v>
      </c>
      <c r="I1563">
        <v>1317438000</v>
      </c>
      <c r="J1563">
        <v>1314989557</v>
      </c>
      <c r="K1563" t="b">
        <v>0</v>
      </c>
      <c r="L1563">
        <v>28</v>
      </c>
      <c r="M1563" t="b">
        <v>1</v>
      </c>
      <c r="N1563" t="s">
        <v>8276</v>
      </c>
      <c r="O1563" s="5">
        <f t="shared" si="216"/>
        <v>0.99851221679697255</v>
      </c>
      <c r="P1563" s="7">
        <f t="shared" si="217"/>
        <v>35.767499999999998</v>
      </c>
      <c r="Q1563" t="str">
        <f t="shared" si="218"/>
        <v>music</v>
      </c>
      <c r="R1563" t="str">
        <f t="shared" si="219"/>
        <v>rock</v>
      </c>
      <c r="S1563" s="10">
        <f t="shared" si="220"/>
        <v>40816.875</v>
      </c>
      <c r="T1563" s="10">
        <f t="shared" si="221"/>
        <v>40788.536539351851</v>
      </c>
      <c r="U1563">
        <f t="shared" si="222"/>
        <v>2011</v>
      </c>
      <c r="V1563" s="11">
        <f t="shared" si="223"/>
        <v>40816.875</v>
      </c>
      <c r="W1563" s="15">
        <f t="shared" si="224"/>
        <v>28.338460648148612</v>
      </c>
    </row>
    <row r="1564" spans="1:23" ht="43.2" x14ac:dyDescent="0.3">
      <c r="A1564">
        <v>1839</v>
      </c>
      <c r="B1564" s="3" t="s">
        <v>1840</v>
      </c>
      <c r="C1564" s="3" t="s">
        <v>5949</v>
      </c>
      <c r="D1564">
        <v>1000</v>
      </c>
      <c r="E1564">
        <v>2053</v>
      </c>
      <c r="F1564" t="s">
        <v>8219</v>
      </c>
      <c r="G1564" t="s">
        <v>8224</v>
      </c>
      <c r="H1564" t="s">
        <v>8246</v>
      </c>
      <c r="I1564">
        <v>1475342382</v>
      </c>
      <c r="J1564">
        <v>1472750382</v>
      </c>
      <c r="K1564" t="b">
        <v>0</v>
      </c>
      <c r="L1564">
        <v>45</v>
      </c>
      <c r="M1564" t="b">
        <v>1</v>
      </c>
      <c r="N1564" t="s">
        <v>8276</v>
      </c>
      <c r="O1564" s="5">
        <f t="shared" si="216"/>
        <v>0.48709206039941549</v>
      </c>
      <c r="P1564" s="7">
        <f t="shared" si="217"/>
        <v>45.62222222222222</v>
      </c>
      <c r="Q1564" t="str">
        <f t="shared" si="218"/>
        <v>music</v>
      </c>
      <c r="R1564" t="str">
        <f t="shared" si="219"/>
        <v>rock</v>
      </c>
      <c r="S1564" s="10">
        <f t="shared" si="220"/>
        <v>42644.472013888888</v>
      </c>
      <c r="T1564" s="10">
        <f t="shared" si="221"/>
        <v>42614.472013888888</v>
      </c>
      <c r="U1564">
        <f t="shared" si="222"/>
        <v>2016</v>
      </c>
      <c r="V1564" s="11">
        <f t="shared" si="223"/>
        <v>42644.472013888888</v>
      </c>
      <c r="W1564" s="15">
        <f t="shared" si="224"/>
        <v>30</v>
      </c>
    </row>
    <row r="1565" spans="1:23" ht="43.2" x14ac:dyDescent="0.3">
      <c r="A1565">
        <v>1840</v>
      </c>
      <c r="B1565" s="3" t="s">
        <v>1841</v>
      </c>
      <c r="C1565" s="3" t="s">
        <v>5950</v>
      </c>
      <c r="D1565">
        <v>900</v>
      </c>
      <c r="E1565">
        <v>980</v>
      </c>
      <c r="F1565" t="s">
        <v>8219</v>
      </c>
      <c r="G1565" t="s">
        <v>8224</v>
      </c>
      <c r="H1565" t="s">
        <v>8246</v>
      </c>
      <c r="I1565">
        <v>1367902740</v>
      </c>
      <c r="J1565">
        <v>1366251510</v>
      </c>
      <c r="K1565" t="b">
        <v>0</v>
      </c>
      <c r="L1565">
        <v>13</v>
      </c>
      <c r="M1565" t="b">
        <v>1</v>
      </c>
      <c r="N1565" t="s">
        <v>8276</v>
      </c>
      <c r="O1565" s="5">
        <f t="shared" si="216"/>
        <v>0.91836734693877553</v>
      </c>
      <c r="P1565" s="7">
        <f t="shared" si="217"/>
        <v>75.384615384615387</v>
      </c>
      <c r="Q1565" t="str">
        <f t="shared" si="218"/>
        <v>music</v>
      </c>
      <c r="R1565" t="str">
        <f t="shared" si="219"/>
        <v>rock</v>
      </c>
      <c r="S1565" s="10">
        <f t="shared" si="220"/>
        <v>41400.957638888889</v>
      </c>
      <c r="T1565" s="10">
        <f t="shared" si="221"/>
        <v>41381.846180555556</v>
      </c>
      <c r="U1565">
        <f t="shared" si="222"/>
        <v>2013</v>
      </c>
      <c r="V1565" s="11">
        <f t="shared" si="223"/>
        <v>41400.957638888889</v>
      </c>
      <c r="W1565" s="15">
        <f t="shared" si="224"/>
        <v>19.111458333332848</v>
      </c>
    </row>
    <row r="1566" spans="1:23" ht="28.8" x14ac:dyDescent="0.3">
      <c r="A1566">
        <v>1841</v>
      </c>
      <c r="B1566" s="3" t="s">
        <v>1842</v>
      </c>
      <c r="C1566" s="3" t="s">
        <v>5951</v>
      </c>
      <c r="D1566">
        <v>2000</v>
      </c>
      <c r="E1566">
        <v>2035</v>
      </c>
      <c r="F1566" t="s">
        <v>8219</v>
      </c>
      <c r="G1566" t="s">
        <v>8224</v>
      </c>
      <c r="H1566" t="s">
        <v>8246</v>
      </c>
      <c r="I1566">
        <v>1400561940</v>
      </c>
      <c r="J1566">
        <v>1397679445</v>
      </c>
      <c r="K1566" t="b">
        <v>0</v>
      </c>
      <c r="L1566">
        <v>40</v>
      </c>
      <c r="M1566" t="b">
        <v>1</v>
      </c>
      <c r="N1566" t="s">
        <v>8276</v>
      </c>
      <c r="O1566" s="5">
        <f t="shared" si="216"/>
        <v>0.98280098280098283</v>
      </c>
      <c r="P1566" s="7">
        <f t="shared" si="217"/>
        <v>50.875</v>
      </c>
      <c r="Q1566" t="str">
        <f t="shared" si="218"/>
        <v>music</v>
      </c>
      <c r="R1566" t="str">
        <f t="shared" si="219"/>
        <v>rock</v>
      </c>
      <c r="S1566" s="10">
        <f t="shared" si="220"/>
        <v>41778.957638888889</v>
      </c>
      <c r="T1566" s="10">
        <f t="shared" si="221"/>
        <v>41745.59542824074</v>
      </c>
      <c r="U1566">
        <f t="shared" si="222"/>
        <v>2014</v>
      </c>
      <c r="V1566" s="11">
        <f t="shared" si="223"/>
        <v>41778.957638888889</v>
      </c>
      <c r="W1566" s="15">
        <f t="shared" si="224"/>
        <v>33.362210648148903</v>
      </c>
    </row>
    <row r="1567" spans="1:23" ht="43.2" x14ac:dyDescent="0.3">
      <c r="A1567">
        <v>1842</v>
      </c>
      <c r="B1567" s="3" t="s">
        <v>1843</v>
      </c>
      <c r="C1567" s="3" t="s">
        <v>5952</v>
      </c>
      <c r="D1567">
        <v>2000</v>
      </c>
      <c r="E1567">
        <v>2505</v>
      </c>
      <c r="F1567" t="s">
        <v>8219</v>
      </c>
      <c r="G1567" t="s">
        <v>8224</v>
      </c>
      <c r="H1567" t="s">
        <v>8246</v>
      </c>
      <c r="I1567">
        <v>1425275940</v>
      </c>
      <c r="J1567">
        <v>1422371381</v>
      </c>
      <c r="K1567" t="b">
        <v>0</v>
      </c>
      <c r="L1567">
        <v>21</v>
      </c>
      <c r="M1567" t="b">
        <v>1</v>
      </c>
      <c r="N1567" t="s">
        <v>8276</v>
      </c>
      <c r="O1567" s="5">
        <f t="shared" si="216"/>
        <v>0.79840319361277445</v>
      </c>
      <c r="P1567" s="7">
        <f t="shared" si="217"/>
        <v>119.28571428571429</v>
      </c>
      <c r="Q1567" t="str">
        <f t="shared" si="218"/>
        <v>music</v>
      </c>
      <c r="R1567" t="str">
        <f t="shared" si="219"/>
        <v>rock</v>
      </c>
      <c r="S1567" s="10">
        <f t="shared" si="220"/>
        <v>42064.999305555553</v>
      </c>
      <c r="T1567" s="10">
        <f t="shared" si="221"/>
        <v>42031.381724537037</v>
      </c>
      <c r="U1567">
        <f t="shared" si="222"/>
        <v>2015</v>
      </c>
      <c r="V1567" s="11">
        <f t="shared" si="223"/>
        <v>42064.999305555553</v>
      </c>
      <c r="W1567" s="15">
        <f t="shared" si="224"/>
        <v>33.617581018515921</v>
      </c>
    </row>
    <row r="1568" spans="1:23" ht="57.6" x14ac:dyDescent="0.3">
      <c r="A1568">
        <v>1843</v>
      </c>
      <c r="B1568" s="3" t="s">
        <v>1844</v>
      </c>
      <c r="C1568" s="3" t="s">
        <v>5953</v>
      </c>
      <c r="D1568">
        <v>10000</v>
      </c>
      <c r="E1568">
        <v>12400.61</v>
      </c>
      <c r="F1568" t="s">
        <v>8219</v>
      </c>
      <c r="G1568" t="s">
        <v>8224</v>
      </c>
      <c r="H1568" t="s">
        <v>8246</v>
      </c>
      <c r="I1568">
        <v>1298245954</v>
      </c>
      <c r="J1568">
        <v>1295653954</v>
      </c>
      <c r="K1568" t="b">
        <v>0</v>
      </c>
      <c r="L1568">
        <v>134</v>
      </c>
      <c r="M1568" t="b">
        <v>1</v>
      </c>
      <c r="N1568" t="s">
        <v>8276</v>
      </c>
      <c r="O1568" s="5">
        <f t="shared" si="216"/>
        <v>0.80641194263830562</v>
      </c>
      <c r="P1568" s="7">
        <f t="shared" si="217"/>
        <v>92.541865671641801</v>
      </c>
      <c r="Q1568" t="str">
        <f t="shared" si="218"/>
        <v>music</v>
      </c>
      <c r="R1568" t="str">
        <f t="shared" si="219"/>
        <v>rock</v>
      </c>
      <c r="S1568" s="10">
        <f t="shared" si="220"/>
        <v>40594.744837962964</v>
      </c>
      <c r="T1568" s="10">
        <f t="shared" si="221"/>
        <v>40564.744837962964</v>
      </c>
      <c r="U1568">
        <f t="shared" si="222"/>
        <v>2011</v>
      </c>
      <c r="V1568" s="11">
        <f t="shared" si="223"/>
        <v>40594.744837962964</v>
      </c>
      <c r="W1568" s="15">
        <f t="shared" si="224"/>
        <v>30</v>
      </c>
    </row>
    <row r="1569" spans="1:23" ht="43.2" x14ac:dyDescent="0.3">
      <c r="A1569">
        <v>1844</v>
      </c>
      <c r="B1569" s="3" t="s">
        <v>1845</v>
      </c>
      <c r="C1569" s="3" t="s">
        <v>5954</v>
      </c>
      <c r="D1569">
        <v>1500</v>
      </c>
      <c r="E1569">
        <v>1521</v>
      </c>
      <c r="F1569" t="s">
        <v>8219</v>
      </c>
      <c r="G1569" t="s">
        <v>8224</v>
      </c>
      <c r="H1569" t="s">
        <v>8246</v>
      </c>
      <c r="I1569">
        <v>1307761200</v>
      </c>
      <c r="J1569">
        <v>1304464914</v>
      </c>
      <c r="K1569" t="b">
        <v>0</v>
      </c>
      <c r="L1569">
        <v>20</v>
      </c>
      <c r="M1569" t="b">
        <v>1</v>
      </c>
      <c r="N1569" t="s">
        <v>8276</v>
      </c>
      <c r="O1569" s="5">
        <f t="shared" si="216"/>
        <v>0.98619329388560162</v>
      </c>
      <c r="P1569" s="7">
        <f t="shared" si="217"/>
        <v>76.05</v>
      </c>
      <c r="Q1569" t="str">
        <f t="shared" si="218"/>
        <v>music</v>
      </c>
      <c r="R1569" t="str">
        <f t="shared" si="219"/>
        <v>rock</v>
      </c>
      <c r="S1569" s="10">
        <f t="shared" si="220"/>
        <v>40704.875</v>
      </c>
      <c r="T1569" s="10">
        <f t="shared" si="221"/>
        <v>40666.723541666666</v>
      </c>
      <c r="U1569">
        <f t="shared" si="222"/>
        <v>2011</v>
      </c>
      <c r="V1569" s="11">
        <f t="shared" si="223"/>
        <v>40704.875</v>
      </c>
      <c r="W1569" s="15">
        <f t="shared" si="224"/>
        <v>38.151458333333721</v>
      </c>
    </row>
    <row r="1570" spans="1:23" ht="86.4" x14ac:dyDescent="0.3">
      <c r="A1570">
        <v>1845</v>
      </c>
      <c r="B1570" s="3" t="s">
        <v>1846</v>
      </c>
      <c r="C1570" s="3" t="s">
        <v>5955</v>
      </c>
      <c r="D1570">
        <v>1000</v>
      </c>
      <c r="E1570">
        <v>1000</v>
      </c>
      <c r="F1570" t="s">
        <v>8219</v>
      </c>
      <c r="G1570" t="s">
        <v>8224</v>
      </c>
      <c r="H1570" t="s">
        <v>8246</v>
      </c>
      <c r="I1570">
        <v>1466139300</v>
      </c>
      <c r="J1570">
        <v>1464854398</v>
      </c>
      <c r="K1570" t="b">
        <v>0</v>
      </c>
      <c r="L1570">
        <v>19</v>
      </c>
      <c r="M1570" t="b">
        <v>1</v>
      </c>
      <c r="N1570" t="s">
        <v>8276</v>
      </c>
      <c r="O1570" s="5">
        <f t="shared" si="216"/>
        <v>1</v>
      </c>
      <c r="P1570" s="7">
        <f t="shared" si="217"/>
        <v>52.631578947368418</v>
      </c>
      <c r="Q1570" t="str">
        <f t="shared" si="218"/>
        <v>music</v>
      </c>
      <c r="R1570" t="str">
        <f t="shared" si="219"/>
        <v>rock</v>
      </c>
      <c r="S1570" s="10">
        <f t="shared" si="220"/>
        <v>42537.954861111109</v>
      </c>
      <c r="T1570" s="10">
        <f t="shared" si="221"/>
        <v>42523.083310185189</v>
      </c>
      <c r="U1570">
        <f t="shared" si="222"/>
        <v>2016</v>
      </c>
      <c r="V1570" s="11">
        <f t="shared" si="223"/>
        <v>42537.954861111109</v>
      </c>
      <c r="W1570" s="15">
        <f t="shared" si="224"/>
        <v>14.871550925920019</v>
      </c>
    </row>
    <row r="1571" spans="1:23" ht="43.2" x14ac:dyDescent="0.3">
      <c r="A1571">
        <v>1846</v>
      </c>
      <c r="B1571" s="3" t="s">
        <v>1847</v>
      </c>
      <c r="C1571" s="3" t="s">
        <v>5956</v>
      </c>
      <c r="D1571">
        <v>15000</v>
      </c>
      <c r="E1571">
        <v>20689</v>
      </c>
      <c r="F1571" t="s">
        <v>8219</v>
      </c>
      <c r="G1571" t="s">
        <v>8224</v>
      </c>
      <c r="H1571" t="s">
        <v>8246</v>
      </c>
      <c r="I1571">
        <v>1355585777</v>
      </c>
      <c r="J1571">
        <v>1352993777</v>
      </c>
      <c r="K1571" t="b">
        <v>0</v>
      </c>
      <c r="L1571">
        <v>209</v>
      </c>
      <c r="M1571" t="b">
        <v>1</v>
      </c>
      <c r="N1571" t="s">
        <v>8276</v>
      </c>
      <c r="O1571" s="5">
        <f t="shared" si="216"/>
        <v>0.72502295906037029</v>
      </c>
      <c r="P1571" s="7">
        <f t="shared" si="217"/>
        <v>98.990430622009569</v>
      </c>
      <c r="Q1571" t="str">
        <f t="shared" si="218"/>
        <v>music</v>
      </c>
      <c r="R1571" t="str">
        <f t="shared" si="219"/>
        <v>rock</v>
      </c>
      <c r="S1571" s="10">
        <f t="shared" si="220"/>
        <v>41258.400196759263</v>
      </c>
      <c r="T1571" s="10">
        <f t="shared" si="221"/>
        <v>41228.400196759263</v>
      </c>
      <c r="U1571">
        <f t="shared" si="222"/>
        <v>2012</v>
      </c>
      <c r="V1571" s="11">
        <f t="shared" si="223"/>
        <v>41258.400196759263</v>
      </c>
      <c r="W1571" s="15">
        <f t="shared" si="224"/>
        <v>30</v>
      </c>
    </row>
    <row r="1572" spans="1:23" ht="57.6" x14ac:dyDescent="0.3">
      <c r="A1572">
        <v>1847</v>
      </c>
      <c r="B1572" s="3" t="s">
        <v>1848</v>
      </c>
      <c r="C1572" s="3" t="s">
        <v>5957</v>
      </c>
      <c r="D1572">
        <v>2500</v>
      </c>
      <c r="E1572">
        <v>3022</v>
      </c>
      <c r="F1572" t="s">
        <v>8219</v>
      </c>
      <c r="G1572" t="s">
        <v>8224</v>
      </c>
      <c r="H1572" t="s">
        <v>8246</v>
      </c>
      <c r="I1572">
        <v>1429594832</v>
      </c>
      <c r="J1572">
        <v>1427780432</v>
      </c>
      <c r="K1572" t="b">
        <v>0</v>
      </c>
      <c r="L1572">
        <v>38</v>
      </c>
      <c r="M1572" t="b">
        <v>1</v>
      </c>
      <c r="N1572" t="s">
        <v>8276</v>
      </c>
      <c r="O1572" s="5">
        <f t="shared" si="216"/>
        <v>0.82726671078755787</v>
      </c>
      <c r="P1572" s="7">
        <f t="shared" si="217"/>
        <v>79.526315789473685</v>
      </c>
      <c r="Q1572" t="str">
        <f t="shared" si="218"/>
        <v>music</v>
      </c>
      <c r="R1572" t="str">
        <f t="shared" si="219"/>
        <v>rock</v>
      </c>
      <c r="S1572" s="10">
        <f t="shared" si="220"/>
        <v>42114.986481481479</v>
      </c>
      <c r="T1572" s="10">
        <f t="shared" si="221"/>
        <v>42093.986481481479</v>
      </c>
      <c r="U1572">
        <f t="shared" si="222"/>
        <v>2015</v>
      </c>
      <c r="V1572" s="11">
        <f t="shared" si="223"/>
        <v>42114.986481481479</v>
      </c>
      <c r="W1572" s="15">
        <f t="shared" si="224"/>
        <v>21</v>
      </c>
    </row>
    <row r="1573" spans="1:23" ht="43.2" x14ac:dyDescent="0.3">
      <c r="A1573">
        <v>1848</v>
      </c>
      <c r="B1573" s="3" t="s">
        <v>1849</v>
      </c>
      <c r="C1573" s="3" t="s">
        <v>5958</v>
      </c>
      <c r="D1573">
        <v>3000</v>
      </c>
      <c r="E1573">
        <v>3221</v>
      </c>
      <c r="F1573" t="s">
        <v>8219</v>
      </c>
      <c r="G1573" t="s">
        <v>8224</v>
      </c>
      <c r="H1573" t="s">
        <v>8246</v>
      </c>
      <c r="I1573">
        <v>1312095540</v>
      </c>
      <c r="J1573">
        <v>1306608888</v>
      </c>
      <c r="K1573" t="b">
        <v>0</v>
      </c>
      <c r="L1573">
        <v>24</v>
      </c>
      <c r="M1573" t="b">
        <v>1</v>
      </c>
      <c r="N1573" t="s">
        <v>8276</v>
      </c>
      <c r="O1573" s="5">
        <f t="shared" si="216"/>
        <v>0.93138776777398324</v>
      </c>
      <c r="P1573" s="7">
        <f t="shared" si="217"/>
        <v>134.20833333333334</v>
      </c>
      <c r="Q1573" t="str">
        <f t="shared" si="218"/>
        <v>music</v>
      </c>
      <c r="R1573" t="str">
        <f t="shared" si="219"/>
        <v>rock</v>
      </c>
      <c r="S1573" s="10">
        <f t="shared" si="220"/>
        <v>40755.040972222225</v>
      </c>
      <c r="T1573" s="10">
        <f t="shared" si="221"/>
        <v>40691.538055555553</v>
      </c>
      <c r="U1573">
        <f t="shared" si="222"/>
        <v>2011</v>
      </c>
      <c r="V1573" s="11">
        <f t="shared" si="223"/>
        <v>40755.040972222225</v>
      </c>
      <c r="W1573" s="15">
        <f t="shared" si="224"/>
        <v>63.502916666671808</v>
      </c>
    </row>
    <row r="1574" spans="1:23" ht="28.8" x14ac:dyDescent="0.3">
      <c r="A1574">
        <v>1849</v>
      </c>
      <c r="B1574" s="3" t="s">
        <v>1850</v>
      </c>
      <c r="C1574" s="3" t="s">
        <v>5959</v>
      </c>
      <c r="D1574">
        <v>300</v>
      </c>
      <c r="E1574">
        <v>301</v>
      </c>
      <c r="F1574" t="s">
        <v>8219</v>
      </c>
      <c r="G1574" t="s">
        <v>8224</v>
      </c>
      <c r="H1574" t="s">
        <v>8246</v>
      </c>
      <c r="I1574">
        <v>1350505059</v>
      </c>
      <c r="J1574">
        <v>1347913059</v>
      </c>
      <c r="K1574" t="b">
        <v>0</v>
      </c>
      <c r="L1574">
        <v>8</v>
      </c>
      <c r="M1574" t="b">
        <v>1</v>
      </c>
      <c r="N1574" t="s">
        <v>8276</v>
      </c>
      <c r="O1574" s="5">
        <f t="shared" si="216"/>
        <v>0.99667774086378735</v>
      </c>
      <c r="P1574" s="7">
        <f t="shared" si="217"/>
        <v>37.625</v>
      </c>
      <c r="Q1574" t="str">
        <f t="shared" si="218"/>
        <v>music</v>
      </c>
      <c r="R1574" t="str">
        <f t="shared" si="219"/>
        <v>rock</v>
      </c>
      <c r="S1574" s="10">
        <f t="shared" si="220"/>
        <v>41199.595590277779</v>
      </c>
      <c r="T1574" s="10">
        <f t="shared" si="221"/>
        <v>41169.595590277779</v>
      </c>
      <c r="U1574">
        <f t="shared" si="222"/>
        <v>2012</v>
      </c>
      <c r="V1574" s="11">
        <f t="shared" si="223"/>
        <v>41199.595590277779</v>
      </c>
      <c r="W1574" s="15">
        <f t="shared" si="224"/>
        <v>30</v>
      </c>
    </row>
    <row r="1575" spans="1:23" ht="43.2" x14ac:dyDescent="0.3">
      <c r="A1575">
        <v>1850</v>
      </c>
      <c r="B1575" s="3" t="s">
        <v>1851</v>
      </c>
      <c r="C1575" s="3" t="s">
        <v>5960</v>
      </c>
      <c r="D1575">
        <v>9000</v>
      </c>
      <c r="E1575">
        <v>9137</v>
      </c>
      <c r="F1575" t="s">
        <v>8219</v>
      </c>
      <c r="G1575" t="s">
        <v>8224</v>
      </c>
      <c r="H1575" t="s">
        <v>8246</v>
      </c>
      <c r="I1575">
        <v>1405033300</v>
      </c>
      <c r="J1575">
        <v>1402441300</v>
      </c>
      <c r="K1575" t="b">
        <v>0</v>
      </c>
      <c r="L1575">
        <v>179</v>
      </c>
      <c r="M1575" t="b">
        <v>1</v>
      </c>
      <c r="N1575" t="s">
        <v>8276</v>
      </c>
      <c r="O1575" s="5">
        <f t="shared" si="216"/>
        <v>0.98500601948123012</v>
      </c>
      <c r="P1575" s="7">
        <f t="shared" si="217"/>
        <v>51.044692737430168</v>
      </c>
      <c r="Q1575" t="str">
        <f t="shared" si="218"/>
        <v>music</v>
      </c>
      <c r="R1575" t="str">
        <f t="shared" si="219"/>
        <v>rock</v>
      </c>
      <c r="S1575" s="10">
        <f t="shared" si="220"/>
        <v>41830.709490740745</v>
      </c>
      <c r="T1575" s="10">
        <f t="shared" si="221"/>
        <v>41800.709490740745</v>
      </c>
      <c r="U1575">
        <f t="shared" si="222"/>
        <v>2014</v>
      </c>
      <c r="V1575" s="11">
        <f t="shared" si="223"/>
        <v>41830.709490740745</v>
      </c>
      <c r="W1575" s="15">
        <f t="shared" si="224"/>
        <v>30</v>
      </c>
    </row>
    <row r="1576" spans="1:23" ht="43.2" x14ac:dyDescent="0.3">
      <c r="A1576">
        <v>1851</v>
      </c>
      <c r="B1576" s="3" t="s">
        <v>1852</v>
      </c>
      <c r="C1576" s="3" t="s">
        <v>5961</v>
      </c>
      <c r="D1576">
        <v>1300</v>
      </c>
      <c r="E1576">
        <v>1301</v>
      </c>
      <c r="F1576" t="s">
        <v>8219</v>
      </c>
      <c r="G1576" t="s">
        <v>8224</v>
      </c>
      <c r="H1576" t="s">
        <v>8246</v>
      </c>
      <c r="I1576">
        <v>1406509200</v>
      </c>
      <c r="J1576">
        <v>1404769538</v>
      </c>
      <c r="K1576" t="b">
        <v>0</v>
      </c>
      <c r="L1576">
        <v>26</v>
      </c>
      <c r="M1576" t="b">
        <v>1</v>
      </c>
      <c r="N1576" t="s">
        <v>8276</v>
      </c>
      <c r="O1576" s="5">
        <f t="shared" si="216"/>
        <v>0.99923136049192929</v>
      </c>
      <c r="P1576" s="7">
        <f t="shared" si="217"/>
        <v>50.03846153846154</v>
      </c>
      <c r="Q1576" t="str">
        <f t="shared" si="218"/>
        <v>music</v>
      </c>
      <c r="R1576" t="str">
        <f t="shared" si="219"/>
        <v>rock</v>
      </c>
      <c r="S1576" s="10">
        <f t="shared" si="220"/>
        <v>41847.791666666664</v>
      </c>
      <c r="T1576" s="10">
        <f t="shared" si="221"/>
        <v>41827.656689814816</v>
      </c>
      <c r="U1576">
        <f t="shared" si="222"/>
        <v>2014</v>
      </c>
      <c r="V1576" s="11">
        <f t="shared" si="223"/>
        <v>41847.791666666664</v>
      </c>
      <c r="W1576" s="15">
        <f t="shared" si="224"/>
        <v>20.134976851848478</v>
      </c>
    </row>
    <row r="1577" spans="1:23" ht="43.2" x14ac:dyDescent="0.3">
      <c r="A1577">
        <v>1852</v>
      </c>
      <c r="B1577" s="3" t="s">
        <v>1853</v>
      </c>
      <c r="C1577" s="3" t="s">
        <v>5962</v>
      </c>
      <c r="D1577">
        <v>15000</v>
      </c>
      <c r="E1577">
        <v>17545</v>
      </c>
      <c r="F1577" t="s">
        <v>8219</v>
      </c>
      <c r="G1577" t="s">
        <v>8224</v>
      </c>
      <c r="H1577" t="s">
        <v>8246</v>
      </c>
      <c r="I1577">
        <v>1429920000</v>
      </c>
      <c r="J1577">
        <v>1426703452</v>
      </c>
      <c r="K1577" t="b">
        <v>0</v>
      </c>
      <c r="L1577">
        <v>131</v>
      </c>
      <c r="M1577" t="b">
        <v>1</v>
      </c>
      <c r="N1577" t="s">
        <v>8276</v>
      </c>
      <c r="O1577" s="5">
        <f t="shared" si="216"/>
        <v>0.85494442861214026</v>
      </c>
      <c r="P1577" s="7">
        <f t="shared" si="217"/>
        <v>133.93129770992365</v>
      </c>
      <c r="Q1577" t="str">
        <f t="shared" si="218"/>
        <v>music</v>
      </c>
      <c r="R1577" t="str">
        <f t="shared" si="219"/>
        <v>rock</v>
      </c>
      <c r="S1577" s="10">
        <f t="shared" si="220"/>
        <v>42118.75</v>
      </c>
      <c r="T1577" s="10">
        <f t="shared" si="221"/>
        <v>42081.52143518519</v>
      </c>
      <c r="U1577">
        <f t="shared" si="222"/>
        <v>2015</v>
      </c>
      <c r="V1577" s="11">
        <f t="shared" si="223"/>
        <v>42118.75</v>
      </c>
      <c r="W1577" s="15">
        <f t="shared" si="224"/>
        <v>37.228564814809943</v>
      </c>
    </row>
    <row r="1578" spans="1:23" ht="43.2" x14ac:dyDescent="0.3">
      <c r="A1578">
        <v>1853</v>
      </c>
      <c r="B1578" s="3" t="s">
        <v>1854</v>
      </c>
      <c r="C1578" s="3" t="s">
        <v>5963</v>
      </c>
      <c r="D1578">
        <v>800</v>
      </c>
      <c r="E1578">
        <v>815</v>
      </c>
      <c r="F1578" t="s">
        <v>8219</v>
      </c>
      <c r="G1578" t="s">
        <v>8224</v>
      </c>
      <c r="H1578" t="s">
        <v>8246</v>
      </c>
      <c r="I1578">
        <v>1352860017</v>
      </c>
      <c r="J1578">
        <v>1348536417</v>
      </c>
      <c r="K1578" t="b">
        <v>0</v>
      </c>
      <c r="L1578">
        <v>14</v>
      </c>
      <c r="M1578" t="b">
        <v>1</v>
      </c>
      <c r="N1578" t="s">
        <v>8276</v>
      </c>
      <c r="O1578" s="5">
        <f t="shared" si="216"/>
        <v>0.98159509202453987</v>
      </c>
      <c r="P1578" s="7">
        <f t="shared" si="217"/>
        <v>58.214285714285715</v>
      </c>
      <c r="Q1578" t="str">
        <f t="shared" si="218"/>
        <v>music</v>
      </c>
      <c r="R1578" t="str">
        <f t="shared" si="219"/>
        <v>rock</v>
      </c>
      <c r="S1578" s="10">
        <f t="shared" si="220"/>
        <v>41226.852048611108</v>
      </c>
      <c r="T1578" s="10">
        <f t="shared" si="221"/>
        <v>41176.810381944444</v>
      </c>
      <c r="U1578">
        <f t="shared" si="222"/>
        <v>2012</v>
      </c>
      <c r="V1578" s="11">
        <f t="shared" si="223"/>
        <v>41226.852048611108</v>
      </c>
      <c r="W1578" s="15">
        <f t="shared" si="224"/>
        <v>50.041666666664241</v>
      </c>
    </row>
    <row r="1579" spans="1:23" ht="43.2" x14ac:dyDescent="0.3">
      <c r="A1579">
        <v>1854</v>
      </c>
      <c r="B1579" s="3" t="s">
        <v>1855</v>
      </c>
      <c r="C1579" s="3" t="s">
        <v>5964</v>
      </c>
      <c r="D1579">
        <v>15000</v>
      </c>
      <c r="E1579">
        <v>15318.55</v>
      </c>
      <c r="F1579" t="s">
        <v>8219</v>
      </c>
      <c r="G1579" t="s">
        <v>8224</v>
      </c>
      <c r="H1579" t="s">
        <v>8246</v>
      </c>
      <c r="I1579">
        <v>1369355437</v>
      </c>
      <c r="J1579">
        <v>1366763437</v>
      </c>
      <c r="K1579" t="b">
        <v>0</v>
      </c>
      <c r="L1579">
        <v>174</v>
      </c>
      <c r="M1579" t="b">
        <v>1</v>
      </c>
      <c r="N1579" t="s">
        <v>8276</v>
      </c>
      <c r="O1579" s="5">
        <f t="shared" si="216"/>
        <v>0.97920495086023163</v>
      </c>
      <c r="P1579" s="7">
        <f t="shared" si="217"/>
        <v>88.037643678160919</v>
      </c>
      <c r="Q1579" t="str">
        <f t="shared" si="218"/>
        <v>music</v>
      </c>
      <c r="R1579" t="str">
        <f t="shared" si="219"/>
        <v>rock</v>
      </c>
      <c r="S1579" s="10">
        <f t="shared" si="220"/>
        <v>41417.771261574075</v>
      </c>
      <c r="T1579" s="10">
        <f t="shared" si="221"/>
        <v>41387.771261574075</v>
      </c>
      <c r="U1579">
        <f t="shared" si="222"/>
        <v>2013</v>
      </c>
      <c r="V1579" s="11">
        <f t="shared" si="223"/>
        <v>41417.771261574075</v>
      </c>
      <c r="W1579" s="15">
        <f t="shared" si="224"/>
        <v>30</v>
      </c>
    </row>
    <row r="1580" spans="1:23" ht="43.2" x14ac:dyDescent="0.3">
      <c r="A1580">
        <v>1855</v>
      </c>
      <c r="B1580" s="3" t="s">
        <v>1856</v>
      </c>
      <c r="C1580" s="3" t="s">
        <v>5965</v>
      </c>
      <c r="D1580">
        <v>8750</v>
      </c>
      <c r="E1580">
        <v>13480.16</v>
      </c>
      <c r="F1580" t="s">
        <v>8219</v>
      </c>
      <c r="G1580" t="s">
        <v>8229</v>
      </c>
      <c r="H1580" t="s">
        <v>8251</v>
      </c>
      <c r="I1580">
        <v>1389012940</v>
      </c>
      <c r="J1580">
        <v>1385124940</v>
      </c>
      <c r="K1580" t="b">
        <v>0</v>
      </c>
      <c r="L1580">
        <v>191</v>
      </c>
      <c r="M1580" t="b">
        <v>1</v>
      </c>
      <c r="N1580" t="s">
        <v>8276</v>
      </c>
      <c r="O1580" s="5">
        <f t="shared" si="216"/>
        <v>0.64910208780904677</v>
      </c>
      <c r="P1580" s="7">
        <f t="shared" si="217"/>
        <v>70.576753926701571</v>
      </c>
      <c r="Q1580" t="str">
        <f t="shared" si="218"/>
        <v>music</v>
      </c>
      <c r="R1580" t="str">
        <f t="shared" si="219"/>
        <v>rock</v>
      </c>
      <c r="S1580" s="10">
        <f t="shared" si="220"/>
        <v>41645.288657407407</v>
      </c>
      <c r="T1580" s="10">
        <f t="shared" si="221"/>
        <v>41600.288657407407</v>
      </c>
      <c r="U1580">
        <f t="shared" si="222"/>
        <v>2014</v>
      </c>
      <c r="V1580" s="11">
        <f t="shared" si="223"/>
        <v>41645.288657407407</v>
      </c>
      <c r="W1580" s="15">
        <f t="shared" si="224"/>
        <v>45</v>
      </c>
    </row>
    <row r="1581" spans="1:23" ht="57.6" x14ac:dyDescent="0.3">
      <c r="A1581">
        <v>1856</v>
      </c>
      <c r="B1581" s="3" t="s">
        <v>1857</v>
      </c>
      <c r="C1581" s="3" t="s">
        <v>5966</v>
      </c>
      <c r="D1581">
        <v>2000</v>
      </c>
      <c r="E1581">
        <v>2025</v>
      </c>
      <c r="F1581" t="s">
        <v>8219</v>
      </c>
      <c r="G1581" t="s">
        <v>8224</v>
      </c>
      <c r="H1581" t="s">
        <v>8246</v>
      </c>
      <c r="I1581">
        <v>1405715472</v>
      </c>
      <c r="J1581">
        <v>1403901072</v>
      </c>
      <c r="K1581" t="b">
        <v>0</v>
      </c>
      <c r="L1581">
        <v>38</v>
      </c>
      <c r="M1581" t="b">
        <v>1</v>
      </c>
      <c r="N1581" t="s">
        <v>8276</v>
      </c>
      <c r="O1581" s="5">
        <f t="shared" si="216"/>
        <v>0.98765432098765427</v>
      </c>
      <c r="P1581" s="7">
        <f t="shared" si="217"/>
        <v>53.289473684210527</v>
      </c>
      <c r="Q1581" t="str">
        <f t="shared" si="218"/>
        <v>music</v>
      </c>
      <c r="R1581" t="str">
        <f t="shared" si="219"/>
        <v>rock</v>
      </c>
      <c r="S1581" s="10">
        <f t="shared" si="220"/>
        <v>41838.604999999996</v>
      </c>
      <c r="T1581" s="10">
        <f t="shared" si="221"/>
        <v>41817.604999999996</v>
      </c>
      <c r="U1581">
        <f t="shared" si="222"/>
        <v>2014</v>
      </c>
      <c r="V1581" s="11">
        <f t="shared" si="223"/>
        <v>41838.604999999996</v>
      </c>
      <c r="W1581" s="15">
        <f t="shared" si="224"/>
        <v>21</v>
      </c>
    </row>
    <row r="1582" spans="1:23" ht="43.2" x14ac:dyDescent="0.3">
      <c r="A1582">
        <v>1857</v>
      </c>
      <c r="B1582" s="3" t="s">
        <v>1858</v>
      </c>
      <c r="C1582" s="3" t="s">
        <v>5967</v>
      </c>
      <c r="D1582">
        <v>3000</v>
      </c>
      <c r="E1582">
        <v>3000</v>
      </c>
      <c r="F1582" t="s">
        <v>8219</v>
      </c>
      <c r="G1582" t="s">
        <v>8224</v>
      </c>
      <c r="H1582" t="s">
        <v>8246</v>
      </c>
      <c r="I1582">
        <v>1410546413</v>
      </c>
      <c r="J1582">
        <v>1407954413</v>
      </c>
      <c r="K1582" t="b">
        <v>0</v>
      </c>
      <c r="L1582">
        <v>22</v>
      </c>
      <c r="M1582" t="b">
        <v>1</v>
      </c>
      <c r="N1582" t="s">
        <v>8276</v>
      </c>
      <c r="O1582" s="5">
        <f t="shared" si="216"/>
        <v>1</v>
      </c>
      <c r="P1582" s="7">
        <f t="shared" si="217"/>
        <v>136.36363636363637</v>
      </c>
      <c r="Q1582" t="str">
        <f t="shared" si="218"/>
        <v>music</v>
      </c>
      <c r="R1582" t="str">
        <f t="shared" si="219"/>
        <v>rock</v>
      </c>
      <c r="S1582" s="10">
        <f t="shared" si="220"/>
        <v>41894.51866898148</v>
      </c>
      <c r="T1582" s="10">
        <f t="shared" si="221"/>
        <v>41864.51866898148</v>
      </c>
      <c r="U1582">
        <f t="shared" si="222"/>
        <v>2014</v>
      </c>
      <c r="V1582" s="11">
        <f t="shared" si="223"/>
        <v>41894.51866898148</v>
      </c>
      <c r="W1582" s="15">
        <f t="shared" si="224"/>
        <v>30</v>
      </c>
    </row>
    <row r="1583" spans="1:23" ht="57.6" x14ac:dyDescent="0.3">
      <c r="A1583">
        <v>1858</v>
      </c>
      <c r="B1583" s="3" t="s">
        <v>1859</v>
      </c>
      <c r="C1583" s="3" t="s">
        <v>5968</v>
      </c>
      <c r="D1583">
        <v>5555.55</v>
      </c>
      <c r="E1583">
        <v>6041.55</v>
      </c>
      <c r="F1583" t="s">
        <v>8219</v>
      </c>
      <c r="G1583" t="s">
        <v>8224</v>
      </c>
      <c r="H1583" t="s">
        <v>8246</v>
      </c>
      <c r="I1583">
        <v>1324014521</v>
      </c>
      <c r="J1583">
        <v>1318826921</v>
      </c>
      <c r="K1583" t="b">
        <v>0</v>
      </c>
      <c r="L1583">
        <v>149</v>
      </c>
      <c r="M1583" t="b">
        <v>1</v>
      </c>
      <c r="N1583" t="s">
        <v>8276</v>
      </c>
      <c r="O1583" s="5">
        <f t="shared" si="216"/>
        <v>0.91955706730888598</v>
      </c>
      <c r="P1583" s="7">
        <f t="shared" si="217"/>
        <v>40.547315436241611</v>
      </c>
      <c r="Q1583" t="str">
        <f t="shared" si="218"/>
        <v>music</v>
      </c>
      <c r="R1583" t="str">
        <f t="shared" si="219"/>
        <v>rock</v>
      </c>
      <c r="S1583" s="10">
        <f t="shared" si="220"/>
        <v>40892.992141203707</v>
      </c>
      <c r="T1583" s="10">
        <f t="shared" si="221"/>
        <v>40832.950474537036</v>
      </c>
      <c r="U1583">
        <f t="shared" si="222"/>
        <v>2011</v>
      </c>
      <c r="V1583" s="11">
        <f t="shared" si="223"/>
        <v>40892.992141203707</v>
      </c>
      <c r="W1583" s="15">
        <f t="shared" si="224"/>
        <v>60.041666666671517</v>
      </c>
    </row>
    <row r="1584" spans="1:23" ht="28.8" x14ac:dyDescent="0.3">
      <c r="A1584">
        <v>1859</v>
      </c>
      <c r="B1584" s="3" t="s">
        <v>1860</v>
      </c>
      <c r="C1584" s="3" t="s">
        <v>5969</v>
      </c>
      <c r="D1584">
        <v>3000</v>
      </c>
      <c r="E1584">
        <v>3955</v>
      </c>
      <c r="F1584" t="s">
        <v>8219</v>
      </c>
      <c r="G1584" t="s">
        <v>8224</v>
      </c>
      <c r="H1584" t="s">
        <v>8246</v>
      </c>
      <c r="I1584">
        <v>1316716129</v>
      </c>
      <c r="J1584">
        <v>1314124129</v>
      </c>
      <c r="K1584" t="b">
        <v>0</v>
      </c>
      <c r="L1584">
        <v>56</v>
      </c>
      <c r="M1584" t="b">
        <v>1</v>
      </c>
      <c r="N1584" t="s">
        <v>8276</v>
      </c>
      <c r="O1584" s="5">
        <f t="shared" si="216"/>
        <v>0.75853350189633373</v>
      </c>
      <c r="P1584" s="7">
        <f t="shared" si="217"/>
        <v>70.625</v>
      </c>
      <c r="Q1584" t="str">
        <f t="shared" si="218"/>
        <v>music</v>
      </c>
      <c r="R1584" t="str">
        <f t="shared" si="219"/>
        <v>rock</v>
      </c>
      <c r="S1584" s="10">
        <f t="shared" si="220"/>
        <v>40808.520011574074</v>
      </c>
      <c r="T1584" s="10">
        <f t="shared" si="221"/>
        <v>40778.520011574074</v>
      </c>
      <c r="U1584">
        <f t="shared" si="222"/>
        <v>2011</v>
      </c>
      <c r="V1584" s="11">
        <f t="shared" si="223"/>
        <v>40808.520011574074</v>
      </c>
      <c r="W1584" s="15">
        <f t="shared" si="224"/>
        <v>30</v>
      </c>
    </row>
    <row r="1585" spans="1:23" ht="43.2" x14ac:dyDescent="0.3">
      <c r="A1585">
        <v>1860</v>
      </c>
      <c r="B1585" s="3" t="s">
        <v>1861</v>
      </c>
      <c r="C1585" s="3" t="s">
        <v>5970</v>
      </c>
      <c r="D1585">
        <v>750</v>
      </c>
      <c r="E1585">
        <v>1001</v>
      </c>
      <c r="F1585" t="s">
        <v>8219</v>
      </c>
      <c r="G1585" t="s">
        <v>8224</v>
      </c>
      <c r="H1585" t="s">
        <v>8246</v>
      </c>
      <c r="I1585">
        <v>1391706084</v>
      </c>
      <c r="J1585">
        <v>1389891684</v>
      </c>
      <c r="K1585" t="b">
        <v>0</v>
      </c>
      <c r="L1585">
        <v>19</v>
      </c>
      <c r="M1585" t="b">
        <v>1</v>
      </c>
      <c r="N1585" t="s">
        <v>8276</v>
      </c>
      <c r="O1585" s="5">
        <f t="shared" si="216"/>
        <v>0.7492507492507493</v>
      </c>
      <c r="P1585" s="7">
        <f t="shared" si="217"/>
        <v>52.684210526315788</v>
      </c>
      <c r="Q1585" t="str">
        <f t="shared" si="218"/>
        <v>music</v>
      </c>
      <c r="R1585" t="str">
        <f t="shared" si="219"/>
        <v>rock</v>
      </c>
      <c r="S1585" s="10">
        <f t="shared" si="220"/>
        <v>41676.459305555552</v>
      </c>
      <c r="T1585" s="10">
        <f t="shared" si="221"/>
        <v>41655.459305555552</v>
      </c>
      <c r="U1585">
        <f t="shared" si="222"/>
        <v>2014</v>
      </c>
      <c r="V1585" s="11">
        <f t="shared" si="223"/>
        <v>41676.459305555552</v>
      </c>
      <c r="W1585" s="15">
        <f t="shared" si="224"/>
        <v>21</v>
      </c>
    </row>
    <row r="1586" spans="1:23" ht="43.2" x14ac:dyDescent="0.3">
      <c r="A1586">
        <v>1861</v>
      </c>
      <c r="B1586" s="3" t="s">
        <v>1862</v>
      </c>
      <c r="C1586" s="3" t="s">
        <v>5971</v>
      </c>
      <c r="D1586">
        <v>250000</v>
      </c>
      <c r="E1586">
        <v>0</v>
      </c>
      <c r="F1586" t="s">
        <v>8221</v>
      </c>
      <c r="G1586" t="s">
        <v>8225</v>
      </c>
      <c r="H1586" t="s">
        <v>8247</v>
      </c>
      <c r="I1586">
        <v>1422256341</v>
      </c>
      <c r="J1586">
        <v>1419664341</v>
      </c>
      <c r="K1586" t="b">
        <v>0</v>
      </c>
      <c r="L1586">
        <v>0</v>
      </c>
      <c r="M1586" t="b">
        <v>0</v>
      </c>
      <c r="N1586" t="s">
        <v>8283</v>
      </c>
      <c r="O1586" s="5" t="e">
        <f t="shared" si="216"/>
        <v>#DIV/0!</v>
      </c>
      <c r="P1586" s="7" t="e">
        <f t="shared" si="217"/>
        <v>#DIV/0!</v>
      </c>
      <c r="Q1586" t="str">
        <f t="shared" si="218"/>
        <v>games</v>
      </c>
      <c r="R1586" t="str">
        <f t="shared" si="219"/>
        <v>mobile games</v>
      </c>
      <c r="S1586" s="10">
        <f t="shared" si="220"/>
        <v>42030.050243055557</v>
      </c>
      <c r="T1586" s="10">
        <f t="shared" si="221"/>
        <v>42000.050243055557</v>
      </c>
      <c r="U1586">
        <f t="shared" si="222"/>
        <v>2015</v>
      </c>
      <c r="V1586" s="11">
        <f t="shared" si="223"/>
        <v>42030.050243055557</v>
      </c>
      <c r="W1586" s="15">
        <f t="shared" si="224"/>
        <v>30</v>
      </c>
    </row>
    <row r="1587" spans="1:23" ht="43.2" x14ac:dyDescent="0.3">
      <c r="A1587">
        <v>1862</v>
      </c>
      <c r="B1587" s="3" t="s">
        <v>1863</v>
      </c>
      <c r="C1587" s="3" t="s">
        <v>5972</v>
      </c>
      <c r="D1587">
        <v>18000</v>
      </c>
      <c r="E1587">
        <v>1455</v>
      </c>
      <c r="F1587" t="s">
        <v>8221</v>
      </c>
      <c r="G1587" t="s">
        <v>8224</v>
      </c>
      <c r="H1587" t="s">
        <v>8246</v>
      </c>
      <c r="I1587">
        <v>1488958200</v>
      </c>
      <c r="J1587">
        <v>1484912974</v>
      </c>
      <c r="K1587" t="b">
        <v>0</v>
      </c>
      <c r="L1587">
        <v>16</v>
      </c>
      <c r="M1587" t="b">
        <v>0</v>
      </c>
      <c r="N1587" t="s">
        <v>8283</v>
      </c>
      <c r="O1587" s="5">
        <f t="shared" si="216"/>
        <v>12.371134020618557</v>
      </c>
      <c r="P1587" s="7">
        <f t="shared" si="217"/>
        <v>90.9375</v>
      </c>
      <c r="Q1587" t="str">
        <f t="shared" si="218"/>
        <v>games</v>
      </c>
      <c r="R1587" t="str">
        <f t="shared" si="219"/>
        <v>mobile games</v>
      </c>
      <c r="S1587" s="10">
        <f t="shared" si="220"/>
        <v>42802.0625</v>
      </c>
      <c r="T1587" s="10">
        <f t="shared" si="221"/>
        <v>42755.242754629624</v>
      </c>
      <c r="U1587">
        <f t="shared" si="222"/>
        <v>2017</v>
      </c>
      <c r="V1587" s="11">
        <f t="shared" si="223"/>
        <v>42802.0625</v>
      </c>
      <c r="W1587" s="15">
        <f t="shared" si="224"/>
        <v>46.81974537037604</v>
      </c>
    </row>
    <row r="1588" spans="1:23" ht="43.2" x14ac:dyDescent="0.3">
      <c r="A1588">
        <v>1863</v>
      </c>
      <c r="B1588" s="3" t="s">
        <v>1864</v>
      </c>
      <c r="C1588" s="3" t="s">
        <v>5973</v>
      </c>
      <c r="D1588">
        <v>2500</v>
      </c>
      <c r="E1588">
        <v>10</v>
      </c>
      <c r="F1588" t="s">
        <v>8221</v>
      </c>
      <c r="G1588" t="s">
        <v>8224</v>
      </c>
      <c r="H1588" t="s">
        <v>8246</v>
      </c>
      <c r="I1588">
        <v>1402600085</v>
      </c>
      <c r="J1588">
        <v>1400008085</v>
      </c>
      <c r="K1588" t="b">
        <v>0</v>
      </c>
      <c r="L1588">
        <v>2</v>
      </c>
      <c r="M1588" t="b">
        <v>0</v>
      </c>
      <c r="N1588" t="s">
        <v>8283</v>
      </c>
      <c r="O1588" s="5">
        <f t="shared" si="216"/>
        <v>250</v>
      </c>
      <c r="P1588" s="7">
        <f t="shared" si="217"/>
        <v>5</v>
      </c>
      <c r="Q1588" t="str">
        <f t="shared" si="218"/>
        <v>games</v>
      </c>
      <c r="R1588" t="str">
        <f t="shared" si="219"/>
        <v>mobile games</v>
      </c>
      <c r="S1588" s="10">
        <f t="shared" si="220"/>
        <v>41802.547280092593</v>
      </c>
      <c r="T1588" s="10">
        <f t="shared" si="221"/>
        <v>41772.547280092593</v>
      </c>
      <c r="U1588">
        <f t="shared" si="222"/>
        <v>2014</v>
      </c>
      <c r="V1588" s="11">
        <f t="shared" si="223"/>
        <v>41802.547280092593</v>
      </c>
      <c r="W1588" s="15">
        <f t="shared" si="224"/>
        <v>30</v>
      </c>
    </row>
    <row r="1589" spans="1:23" ht="43.2" x14ac:dyDescent="0.3">
      <c r="A1589">
        <v>1864</v>
      </c>
      <c r="B1589" s="3" t="s">
        <v>1865</v>
      </c>
      <c r="C1589" s="3" t="s">
        <v>5974</v>
      </c>
      <c r="D1589">
        <v>6500</v>
      </c>
      <c r="E1589">
        <v>2788</v>
      </c>
      <c r="F1589" t="s">
        <v>8221</v>
      </c>
      <c r="G1589" t="s">
        <v>8224</v>
      </c>
      <c r="H1589" t="s">
        <v>8246</v>
      </c>
      <c r="I1589">
        <v>1399223500</v>
      </c>
      <c r="J1589">
        <v>1396631500</v>
      </c>
      <c r="K1589" t="b">
        <v>0</v>
      </c>
      <c r="L1589">
        <v>48</v>
      </c>
      <c r="M1589" t="b">
        <v>0</v>
      </c>
      <c r="N1589" t="s">
        <v>8283</v>
      </c>
      <c r="O1589" s="5">
        <f t="shared" si="216"/>
        <v>2.3314203730272598</v>
      </c>
      <c r="P1589" s="7">
        <f t="shared" si="217"/>
        <v>58.083333333333336</v>
      </c>
      <c r="Q1589" t="str">
        <f t="shared" si="218"/>
        <v>games</v>
      </c>
      <c r="R1589" t="str">
        <f t="shared" si="219"/>
        <v>mobile games</v>
      </c>
      <c r="S1589" s="10">
        <f t="shared" si="220"/>
        <v>41763.466435185182</v>
      </c>
      <c r="T1589" s="10">
        <f t="shared" si="221"/>
        <v>41733.466435185182</v>
      </c>
      <c r="U1589">
        <f t="shared" si="222"/>
        <v>2014</v>
      </c>
      <c r="V1589" s="11">
        <f t="shared" si="223"/>
        <v>41763.466435185182</v>
      </c>
      <c r="W1589" s="15">
        <f t="shared" si="224"/>
        <v>30</v>
      </c>
    </row>
    <row r="1590" spans="1:23" ht="57.6" x14ac:dyDescent="0.3">
      <c r="A1590">
        <v>1865</v>
      </c>
      <c r="B1590" s="3" t="s">
        <v>1866</v>
      </c>
      <c r="C1590" s="3" t="s">
        <v>5975</v>
      </c>
      <c r="D1590">
        <v>110000</v>
      </c>
      <c r="E1590">
        <v>4</v>
      </c>
      <c r="F1590" t="s">
        <v>8221</v>
      </c>
      <c r="G1590" t="s">
        <v>8225</v>
      </c>
      <c r="H1590" t="s">
        <v>8247</v>
      </c>
      <c r="I1590">
        <v>1478425747</v>
      </c>
      <c r="J1590">
        <v>1475398147</v>
      </c>
      <c r="K1590" t="b">
        <v>0</v>
      </c>
      <c r="L1590">
        <v>2</v>
      </c>
      <c r="M1590" t="b">
        <v>0</v>
      </c>
      <c r="N1590" t="s">
        <v>8283</v>
      </c>
      <c r="O1590" s="5">
        <f t="shared" si="216"/>
        <v>27500</v>
      </c>
      <c r="P1590" s="7">
        <f t="shared" si="217"/>
        <v>2</v>
      </c>
      <c r="Q1590" t="str">
        <f t="shared" si="218"/>
        <v>games</v>
      </c>
      <c r="R1590" t="str">
        <f t="shared" si="219"/>
        <v>mobile games</v>
      </c>
      <c r="S1590" s="10">
        <f t="shared" si="220"/>
        <v>42680.159108796302</v>
      </c>
      <c r="T1590" s="10">
        <f t="shared" si="221"/>
        <v>42645.117442129631</v>
      </c>
      <c r="U1590">
        <f t="shared" si="222"/>
        <v>2016</v>
      </c>
      <c r="V1590" s="11">
        <f t="shared" si="223"/>
        <v>42680.159108796302</v>
      </c>
      <c r="W1590" s="15">
        <f t="shared" si="224"/>
        <v>35.041666666671517</v>
      </c>
    </row>
    <row r="1591" spans="1:23" ht="43.2" x14ac:dyDescent="0.3">
      <c r="A1591">
        <v>1866</v>
      </c>
      <c r="B1591" s="3" t="s">
        <v>1867</v>
      </c>
      <c r="C1591" s="3" t="s">
        <v>5976</v>
      </c>
      <c r="D1591">
        <v>25000</v>
      </c>
      <c r="E1591">
        <v>125</v>
      </c>
      <c r="F1591" t="s">
        <v>8221</v>
      </c>
      <c r="G1591" t="s">
        <v>8224</v>
      </c>
      <c r="H1591" t="s">
        <v>8246</v>
      </c>
      <c r="I1591">
        <v>1488340800</v>
      </c>
      <c r="J1591">
        <v>1483768497</v>
      </c>
      <c r="K1591" t="b">
        <v>0</v>
      </c>
      <c r="L1591">
        <v>2</v>
      </c>
      <c r="M1591" t="b">
        <v>0</v>
      </c>
      <c r="N1591" t="s">
        <v>8283</v>
      </c>
      <c r="O1591" s="5">
        <f t="shared" si="216"/>
        <v>200</v>
      </c>
      <c r="P1591" s="7">
        <f t="shared" si="217"/>
        <v>62.5</v>
      </c>
      <c r="Q1591" t="str">
        <f t="shared" si="218"/>
        <v>games</v>
      </c>
      <c r="R1591" t="str">
        <f t="shared" si="219"/>
        <v>mobile games</v>
      </c>
      <c r="S1591" s="10">
        <f t="shared" si="220"/>
        <v>42794.916666666672</v>
      </c>
      <c r="T1591" s="10">
        <f t="shared" si="221"/>
        <v>42741.996493055558</v>
      </c>
      <c r="U1591">
        <f t="shared" si="222"/>
        <v>2017</v>
      </c>
      <c r="V1591" s="11">
        <f t="shared" si="223"/>
        <v>42794.916666666672</v>
      </c>
      <c r="W1591" s="15">
        <f t="shared" si="224"/>
        <v>52.920173611113569</v>
      </c>
    </row>
    <row r="1592" spans="1:23" ht="43.2" x14ac:dyDescent="0.3">
      <c r="A1592">
        <v>1867</v>
      </c>
      <c r="B1592" s="3" t="s">
        <v>1868</v>
      </c>
      <c r="C1592" s="3" t="s">
        <v>5977</v>
      </c>
      <c r="D1592">
        <v>20000</v>
      </c>
      <c r="E1592">
        <v>10</v>
      </c>
      <c r="F1592" t="s">
        <v>8221</v>
      </c>
      <c r="G1592" t="s">
        <v>8224</v>
      </c>
      <c r="H1592" t="s">
        <v>8246</v>
      </c>
      <c r="I1592">
        <v>1478383912</v>
      </c>
      <c r="J1592">
        <v>1475791912</v>
      </c>
      <c r="K1592" t="b">
        <v>0</v>
      </c>
      <c r="L1592">
        <v>1</v>
      </c>
      <c r="M1592" t="b">
        <v>0</v>
      </c>
      <c r="N1592" t="s">
        <v>8283</v>
      </c>
      <c r="O1592" s="5">
        <f t="shared" si="216"/>
        <v>2000</v>
      </c>
      <c r="P1592" s="7">
        <f t="shared" si="217"/>
        <v>10</v>
      </c>
      <c r="Q1592" t="str">
        <f t="shared" si="218"/>
        <v>games</v>
      </c>
      <c r="R1592" t="str">
        <f t="shared" si="219"/>
        <v>mobile games</v>
      </c>
      <c r="S1592" s="10">
        <f t="shared" si="220"/>
        <v>42679.674907407403</v>
      </c>
      <c r="T1592" s="10">
        <f t="shared" si="221"/>
        <v>42649.674907407403</v>
      </c>
      <c r="U1592">
        <f t="shared" si="222"/>
        <v>2016</v>
      </c>
      <c r="V1592" s="11">
        <f t="shared" si="223"/>
        <v>42679.674907407403</v>
      </c>
      <c r="W1592" s="15">
        <f t="shared" si="224"/>
        <v>30</v>
      </c>
    </row>
    <row r="1593" spans="1:23" ht="43.2" x14ac:dyDescent="0.3">
      <c r="A1593">
        <v>1868</v>
      </c>
      <c r="B1593" s="3" t="s">
        <v>1869</v>
      </c>
      <c r="C1593" s="3" t="s">
        <v>5978</v>
      </c>
      <c r="D1593">
        <v>25000</v>
      </c>
      <c r="E1593">
        <v>1217</v>
      </c>
      <c r="F1593" t="s">
        <v>8221</v>
      </c>
      <c r="G1593" t="s">
        <v>8224</v>
      </c>
      <c r="H1593" t="s">
        <v>8246</v>
      </c>
      <c r="I1593">
        <v>1450166340</v>
      </c>
      <c r="J1593">
        <v>1448044925</v>
      </c>
      <c r="K1593" t="b">
        <v>0</v>
      </c>
      <c r="L1593">
        <v>17</v>
      </c>
      <c r="M1593" t="b">
        <v>0</v>
      </c>
      <c r="N1593" t="s">
        <v>8283</v>
      </c>
      <c r="O1593" s="5">
        <f t="shared" si="216"/>
        <v>20.542317173377157</v>
      </c>
      <c r="P1593" s="7">
        <f t="shared" si="217"/>
        <v>71.588235294117652</v>
      </c>
      <c r="Q1593" t="str">
        <f t="shared" si="218"/>
        <v>games</v>
      </c>
      <c r="R1593" t="str">
        <f t="shared" si="219"/>
        <v>mobile games</v>
      </c>
      <c r="S1593" s="10">
        <f t="shared" si="220"/>
        <v>42353.082638888889</v>
      </c>
      <c r="T1593" s="10">
        <f t="shared" si="221"/>
        <v>42328.529224537036</v>
      </c>
      <c r="U1593">
        <f t="shared" si="222"/>
        <v>2015</v>
      </c>
      <c r="V1593" s="11">
        <f t="shared" si="223"/>
        <v>42353.082638888889</v>
      </c>
      <c r="W1593" s="15">
        <f t="shared" si="224"/>
        <v>24.553414351852552</v>
      </c>
    </row>
    <row r="1594" spans="1:23" ht="43.2" x14ac:dyDescent="0.3">
      <c r="A1594">
        <v>1869</v>
      </c>
      <c r="B1594" s="3" t="s">
        <v>1870</v>
      </c>
      <c r="C1594" s="3" t="s">
        <v>5979</v>
      </c>
      <c r="D1594">
        <v>10000</v>
      </c>
      <c r="E1594">
        <v>0</v>
      </c>
      <c r="F1594" t="s">
        <v>8221</v>
      </c>
      <c r="G1594" t="s">
        <v>8224</v>
      </c>
      <c r="H1594" t="s">
        <v>8246</v>
      </c>
      <c r="I1594">
        <v>1483488249</v>
      </c>
      <c r="J1594">
        <v>1480896249</v>
      </c>
      <c r="K1594" t="b">
        <v>0</v>
      </c>
      <c r="L1594">
        <v>0</v>
      </c>
      <c r="M1594" t="b">
        <v>0</v>
      </c>
      <c r="N1594" t="s">
        <v>8283</v>
      </c>
      <c r="O1594" s="5" t="e">
        <f t="shared" si="216"/>
        <v>#DIV/0!</v>
      </c>
      <c r="P1594" s="7" t="e">
        <f t="shared" si="217"/>
        <v>#DIV/0!</v>
      </c>
      <c r="Q1594" t="str">
        <f t="shared" si="218"/>
        <v>games</v>
      </c>
      <c r="R1594" t="str">
        <f t="shared" si="219"/>
        <v>mobile games</v>
      </c>
      <c r="S1594" s="10">
        <f t="shared" si="220"/>
        <v>42738.752881944441</v>
      </c>
      <c r="T1594" s="10">
        <f t="shared" si="221"/>
        <v>42708.752881944441</v>
      </c>
      <c r="U1594">
        <f t="shared" si="222"/>
        <v>2017</v>
      </c>
      <c r="V1594" s="11">
        <f t="shared" si="223"/>
        <v>42738.752881944441</v>
      </c>
      <c r="W1594" s="15">
        <f t="shared" si="224"/>
        <v>30</v>
      </c>
    </row>
    <row r="1595" spans="1:23" ht="43.2" x14ac:dyDescent="0.3">
      <c r="A1595">
        <v>1870</v>
      </c>
      <c r="B1595" s="3" t="s">
        <v>1871</v>
      </c>
      <c r="C1595" s="3" t="s">
        <v>5980</v>
      </c>
      <c r="D1595">
        <v>3500</v>
      </c>
      <c r="E1595">
        <v>361</v>
      </c>
      <c r="F1595" t="s">
        <v>8221</v>
      </c>
      <c r="G1595" t="s">
        <v>8224</v>
      </c>
      <c r="H1595" t="s">
        <v>8246</v>
      </c>
      <c r="I1595">
        <v>1454213820</v>
      </c>
      <c r="J1595">
        <v>1451723535</v>
      </c>
      <c r="K1595" t="b">
        <v>0</v>
      </c>
      <c r="L1595">
        <v>11</v>
      </c>
      <c r="M1595" t="b">
        <v>0</v>
      </c>
      <c r="N1595" t="s">
        <v>8283</v>
      </c>
      <c r="O1595" s="5">
        <f t="shared" si="216"/>
        <v>9.6952908587257625</v>
      </c>
      <c r="P1595" s="7">
        <f t="shared" si="217"/>
        <v>32.81818181818182</v>
      </c>
      <c r="Q1595" t="str">
        <f t="shared" si="218"/>
        <v>games</v>
      </c>
      <c r="R1595" t="str">
        <f t="shared" si="219"/>
        <v>mobile games</v>
      </c>
      <c r="S1595" s="10">
        <f t="shared" si="220"/>
        <v>42399.928472222222</v>
      </c>
      <c r="T1595" s="10">
        <f t="shared" si="221"/>
        <v>42371.105729166666</v>
      </c>
      <c r="U1595">
        <f t="shared" si="222"/>
        <v>2016</v>
      </c>
      <c r="V1595" s="11">
        <f t="shared" si="223"/>
        <v>42399.928472222222</v>
      </c>
      <c r="W1595" s="15">
        <f t="shared" si="224"/>
        <v>28.822743055556202</v>
      </c>
    </row>
    <row r="1596" spans="1:23" ht="43.2" x14ac:dyDescent="0.3">
      <c r="A1596">
        <v>1871</v>
      </c>
      <c r="B1596" s="3" t="s">
        <v>1872</v>
      </c>
      <c r="C1596" s="3" t="s">
        <v>5981</v>
      </c>
      <c r="D1596">
        <v>6500</v>
      </c>
      <c r="E1596">
        <v>4666</v>
      </c>
      <c r="F1596" t="s">
        <v>8221</v>
      </c>
      <c r="G1596" t="s">
        <v>8224</v>
      </c>
      <c r="H1596" t="s">
        <v>8246</v>
      </c>
      <c r="I1596">
        <v>1416512901</v>
      </c>
      <c r="J1596">
        <v>1413053301</v>
      </c>
      <c r="K1596" t="b">
        <v>0</v>
      </c>
      <c r="L1596">
        <v>95</v>
      </c>
      <c r="M1596" t="b">
        <v>0</v>
      </c>
      <c r="N1596" t="s">
        <v>8283</v>
      </c>
      <c r="O1596" s="5">
        <f t="shared" si="216"/>
        <v>1.3930561508786969</v>
      </c>
      <c r="P1596" s="7">
        <f t="shared" si="217"/>
        <v>49.11578947368421</v>
      </c>
      <c r="Q1596" t="str">
        <f t="shared" si="218"/>
        <v>games</v>
      </c>
      <c r="R1596" t="str">
        <f t="shared" si="219"/>
        <v>mobile games</v>
      </c>
      <c r="S1596" s="10">
        <f t="shared" si="220"/>
        <v>41963.575243055559</v>
      </c>
      <c r="T1596" s="10">
        <f t="shared" si="221"/>
        <v>41923.533576388887</v>
      </c>
      <c r="U1596">
        <f t="shared" si="222"/>
        <v>2014</v>
      </c>
      <c r="V1596" s="11">
        <f t="shared" si="223"/>
        <v>41963.575243055559</v>
      </c>
      <c r="W1596" s="15">
        <f t="shared" si="224"/>
        <v>40.041666666671517</v>
      </c>
    </row>
    <row r="1597" spans="1:23" ht="43.2" x14ac:dyDescent="0.3">
      <c r="A1597">
        <v>1872</v>
      </c>
      <c r="B1597" s="3" t="s">
        <v>1873</v>
      </c>
      <c r="C1597" s="3" t="s">
        <v>5982</v>
      </c>
      <c r="D1597">
        <v>20000</v>
      </c>
      <c r="E1597">
        <v>212</v>
      </c>
      <c r="F1597" t="s">
        <v>8221</v>
      </c>
      <c r="G1597" t="s">
        <v>8224</v>
      </c>
      <c r="H1597" t="s">
        <v>8246</v>
      </c>
      <c r="I1597">
        <v>1435633602</v>
      </c>
      <c r="J1597">
        <v>1433041602</v>
      </c>
      <c r="K1597" t="b">
        <v>0</v>
      </c>
      <c r="L1597">
        <v>13</v>
      </c>
      <c r="M1597" t="b">
        <v>0</v>
      </c>
      <c r="N1597" t="s">
        <v>8283</v>
      </c>
      <c r="O1597" s="5">
        <f t="shared" si="216"/>
        <v>94.339622641509436</v>
      </c>
      <c r="P1597" s="7">
        <f t="shared" si="217"/>
        <v>16.307692307692307</v>
      </c>
      <c r="Q1597" t="str">
        <f t="shared" si="218"/>
        <v>games</v>
      </c>
      <c r="R1597" t="str">
        <f t="shared" si="219"/>
        <v>mobile games</v>
      </c>
      <c r="S1597" s="10">
        <f t="shared" si="220"/>
        <v>42184.879652777774</v>
      </c>
      <c r="T1597" s="10">
        <f t="shared" si="221"/>
        <v>42154.879652777774</v>
      </c>
      <c r="U1597">
        <f t="shared" si="222"/>
        <v>2015</v>
      </c>
      <c r="V1597" s="11">
        <f t="shared" si="223"/>
        <v>42184.879652777774</v>
      </c>
      <c r="W1597" s="15">
        <f t="shared" si="224"/>
        <v>30</v>
      </c>
    </row>
    <row r="1598" spans="1:23" ht="43.2" x14ac:dyDescent="0.3">
      <c r="A1598">
        <v>1873</v>
      </c>
      <c r="B1598" s="3" t="s">
        <v>1874</v>
      </c>
      <c r="C1598" s="3" t="s">
        <v>5983</v>
      </c>
      <c r="D1598">
        <v>8000</v>
      </c>
      <c r="E1598">
        <v>36</v>
      </c>
      <c r="F1598" t="s">
        <v>8221</v>
      </c>
      <c r="G1598" t="s">
        <v>8229</v>
      </c>
      <c r="H1598" t="s">
        <v>8251</v>
      </c>
      <c r="I1598">
        <v>1436373900</v>
      </c>
      <c r="J1598">
        <v>1433861210</v>
      </c>
      <c r="K1598" t="b">
        <v>0</v>
      </c>
      <c r="L1598">
        <v>2</v>
      </c>
      <c r="M1598" t="b">
        <v>0</v>
      </c>
      <c r="N1598" t="s">
        <v>8283</v>
      </c>
      <c r="O1598" s="5">
        <f t="shared" si="216"/>
        <v>222.22222222222223</v>
      </c>
      <c r="P1598" s="7">
        <f t="shared" si="217"/>
        <v>18</v>
      </c>
      <c r="Q1598" t="str">
        <f t="shared" si="218"/>
        <v>games</v>
      </c>
      <c r="R1598" t="str">
        <f t="shared" si="219"/>
        <v>mobile games</v>
      </c>
      <c r="S1598" s="10">
        <f t="shared" si="220"/>
        <v>42193.447916666672</v>
      </c>
      <c r="T1598" s="10">
        <f t="shared" si="221"/>
        <v>42164.365856481483</v>
      </c>
      <c r="U1598">
        <f t="shared" si="222"/>
        <v>2015</v>
      </c>
      <c r="V1598" s="11">
        <f t="shared" si="223"/>
        <v>42193.447916666672</v>
      </c>
      <c r="W1598" s="15">
        <f t="shared" si="224"/>
        <v>29.082060185188311</v>
      </c>
    </row>
    <row r="1599" spans="1:23" ht="57.6" x14ac:dyDescent="0.3">
      <c r="A1599">
        <v>1874</v>
      </c>
      <c r="B1599" s="3" t="s">
        <v>1875</v>
      </c>
      <c r="C1599" s="3" t="s">
        <v>5984</v>
      </c>
      <c r="D1599">
        <v>160000</v>
      </c>
      <c r="E1599">
        <v>26</v>
      </c>
      <c r="F1599" t="s">
        <v>8221</v>
      </c>
      <c r="G1599" t="s">
        <v>8224</v>
      </c>
      <c r="H1599" t="s">
        <v>8246</v>
      </c>
      <c r="I1599">
        <v>1467155733</v>
      </c>
      <c r="J1599">
        <v>1465427733</v>
      </c>
      <c r="K1599" t="b">
        <v>0</v>
      </c>
      <c r="L1599">
        <v>2</v>
      </c>
      <c r="M1599" t="b">
        <v>0</v>
      </c>
      <c r="N1599" t="s">
        <v>8283</v>
      </c>
      <c r="O1599" s="5">
        <f t="shared" si="216"/>
        <v>6153.8461538461543</v>
      </c>
      <c r="P1599" s="7">
        <f t="shared" si="217"/>
        <v>13</v>
      </c>
      <c r="Q1599" t="str">
        <f t="shared" si="218"/>
        <v>games</v>
      </c>
      <c r="R1599" t="str">
        <f t="shared" si="219"/>
        <v>mobile games</v>
      </c>
      <c r="S1599" s="10">
        <f t="shared" si="220"/>
        <v>42549.719131944439</v>
      </c>
      <c r="T1599" s="10">
        <f t="shared" si="221"/>
        <v>42529.719131944439</v>
      </c>
      <c r="U1599">
        <f t="shared" si="222"/>
        <v>2016</v>
      </c>
      <c r="V1599" s="11">
        <f t="shared" si="223"/>
        <v>42549.719131944439</v>
      </c>
      <c r="W1599" s="15">
        <f t="shared" si="224"/>
        <v>20</v>
      </c>
    </row>
    <row r="1600" spans="1:23" ht="43.2" x14ac:dyDescent="0.3">
      <c r="A1600">
        <v>1875</v>
      </c>
      <c r="B1600" s="3" t="s">
        <v>1876</v>
      </c>
      <c r="C1600" s="3" t="s">
        <v>5985</v>
      </c>
      <c r="D1600">
        <v>10000</v>
      </c>
      <c r="E1600">
        <v>51</v>
      </c>
      <c r="F1600" t="s">
        <v>8221</v>
      </c>
      <c r="G1600" t="s">
        <v>8224</v>
      </c>
      <c r="H1600" t="s">
        <v>8246</v>
      </c>
      <c r="I1600">
        <v>1470519308</v>
      </c>
      <c r="J1600">
        <v>1465335308</v>
      </c>
      <c r="K1600" t="b">
        <v>0</v>
      </c>
      <c r="L1600">
        <v>3</v>
      </c>
      <c r="M1600" t="b">
        <v>0</v>
      </c>
      <c r="N1600" t="s">
        <v>8283</v>
      </c>
      <c r="O1600" s="5">
        <f t="shared" si="216"/>
        <v>196.07843137254903</v>
      </c>
      <c r="P1600" s="7">
        <f t="shared" si="217"/>
        <v>17</v>
      </c>
      <c r="Q1600" t="str">
        <f t="shared" si="218"/>
        <v>games</v>
      </c>
      <c r="R1600" t="str">
        <f t="shared" si="219"/>
        <v>mobile games</v>
      </c>
      <c r="S1600" s="10">
        <f t="shared" si="220"/>
        <v>42588.649398148147</v>
      </c>
      <c r="T1600" s="10">
        <f t="shared" si="221"/>
        <v>42528.649398148147</v>
      </c>
      <c r="U1600">
        <f t="shared" si="222"/>
        <v>2016</v>
      </c>
      <c r="V1600" s="11">
        <f t="shared" si="223"/>
        <v>42588.649398148147</v>
      </c>
      <c r="W1600" s="15">
        <f t="shared" si="224"/>
        <v>60</v>
      </c>
    </row>
    <row r="1601" spans="1:23" ht="43.2" x14ac:dyDescent="0.3">
      <c r="A1601">
        <v>1876</v>
      </c>
      <c r="B1601" s="3" t="s">
        <v>1877</v>
      </c>
      <c r="C1601" s="3" t="s">
        <v>5986</v>
      </c>
      <c r="D1601">
        <v>280</v>
      </c>
      <c r="E1601">
        <v>0</v>
      </c>
      <c r="F1601" t="s">
        <v>8221</v>
      </c>
      <c r="G1601" t="s">
        <v>8226</v>
      </c>
      <c r="H1601" t="s">
        <v>8248</v>
      </c>
      <c r="I1601">
        <v>1402901405</v>
      </c>
      <c r="J1601">
        <v>1400309405</v>
      </c>
      <c r="K1601" t="b">
        <v>0</v>
      </c>
      <c r="L1601">
        <v>0</v>
      </c>
      <c r="M1601" t="b">
        <v>0</v>
      </c>
      <c r="N1601" t="s">
        <v>8283</v>
      </c>
      <c r="O1601" s="5" t="e">
        <f t="shared" si="216"/>
        <v>#DIV/0!</v>
      </c>
      <c r="P1601" s="7" t="e">
        <f t="shared" si="217"/>
        <v>#DIV/0!</v>
      </c>
      <c r="Q1601" t="str">
        <f t="shared" si="218"/>
        <v>games</v>
      </c>
      <c r="R1601" t="str">
        <f t="shared" si="219"/>
        <v>mobile games</v>
      </c>
      <c r="S1601" s="10">
        <f t="shared" si="220"/>
        <v>41806.034780092588</v>
      </c>
      <c r="T1601" s="10">
        <f t="shared" si="221"/>
        <v>41776.034780092588</v>
      </c>
      <c r="U1601">
        <f t="shared" si="222"/>
        <v>2014</v>
      </c>
      <c r="V1601" s="11">
        <f t="shared" si="223"/>
        <v>41806.034780092588</v>
      </c>
      <c r="W1601" s="15">
        <f t="shared" si="224"/>
        <v>30</v>
      </c>
    </row>
    <row r="1602" spans="1:23" ht="43.2" x14ac:dyDescent="0.3">
      <c r="A1602">
        <v>1877</v>
      </c>
      <c r="B1602" s="3" t="s">
        <v>1878</v>
      </c>
      <c r="C1602" s="3" t="s">
        <v>5987</v>
      </c>
      <c r="D1602">
        <v>60</v>
      </c>
      <c r="E1602">
        <v>0</v>
      </c>
      <c r="F1602" t="s">
        <v>8221</v>
      </c>
      <c r="G1602" t="s">
        <v>8224</v>
      </c>
      <c r="H1602" t="s">
        <v>8246</v>
      </c>
      <c r="I1602">
        <v>1425170525</v>
      </c>
      <c r="J1602">
        <v>1422664925</v>
      </c>
      <c r="K1602" t="b">
        <v>0</v>
      </c>
      <c r="L1602">
        <v>0</v>
      </c>
      <c r="M1602" t="b">
        <v>0</v>
      </c>
      <c r="N1602" t="s">
        <v>8283</v>
      </c>
      <c r="O1602" s="5" t="e">
        <f t="shared" ref="O1602:O1665" si="225">$D1602/$E1602</f>
        <v>#DIV/0!</v>
      </c>
      <c r="P1602" s="7" t="e">
        <f t="shared" ref="P1602:P1665" si="226">$E1602/$L1602</f>
        <v>#DIV/0!</v>
      </c>
      <c r="Q1602" t="str">
        <f t="shared" ref="Q1602:Q1665" si="227">LEFT($N1602,SEARCH("/",$N1602,1)-1)</f>
        <v>games</v>
      </c>
      <c r="R1602" t="str">
        <f t="shared" ref="R1602:R1665" si="228">MID($N1602,FIND("/",$N1602)+1,256)</f>
        <v>mobile games</v>
      </c>
      <c r="S1602" s="10">
        <f t="shared" ref="S1602:S1665" si="229">((($I1602/60)/60)/24)+DATE(1970,1,1)+(-6/24)</f>
        <v>42063.779224537036</v>
      </c>
      <c r="T1602" s="10">
        <f t="shared" ref="T1602:T1665" si="230">((($J1602/60)/60)/24)+DATE(1970,1,1)+(-6/24)</f>
        <v>42034.779224537036</v>
      </c>
      <c r="U1602">
        <f t="shared" ref="U1602:U1665" si="231">YEAR(S1602)</f>
        <v>2015</v>
      </c>
      <c r="V1602" s="11">
        <f t="shared" ref="V1602:V1665" si="232">S1602</f>
        <v>42063.779224537036</v>
      </c>
      <c r="W1602" s="15">
        <f t="shared" si="224"/>
        <v>29</v>
      </c>
    </row>
    <row r="1603" spans="1:23" ht="57.6" x14ac:dyDescent="0.3">
      <c r="A1603">
        <v>1878</v>
      </c>
      <c r="B1603" s="3" t="s">
        <v>1879</v>
      </c>
      <c r="C1603" s="3" t="s">
        <v>5988</v>
      </c>
      <c r="D1603">
        <v>8000</v>
      </c>
      <c r="E1603">
        <v>0</v>
      </c>
      <c r="F1603" t="s">
        <v>8221</v>
      </c>
      <c r="G1603" t="s">
        <v>8226</v>
      </c>
      <c r="H1603" t="s">
        <v>8248</v>
      </c>
      <c r="I1603">
        <v>1402618355</v>
      </c>
      <c r="J1603">
        <v>1400026355</v>
      </c>
      <c r="K1603" t="b">
        <v>0</v>
      </c>
      <c r="L1603">
        <v>0</v>
      </c>
      <c r="M1603" t="b">
        <v>0</v>
      </c>
      <c r="N1603" t="s">
        <v>8283</v>
      </c>
      <c r="O1603" s="5" t="e">
        <f t="shared" si="225"/>
        <v>#DIV/0!</v>
      </c>
      <c r="P1603" s="7" t="e">
        <f t="shared" si="226"/>
        <v>#DIV/0!</v>
      </c>
      <c r="Q1603" t="str">
        <f t="shared" si="227"/>
        <v>games</v>
      </c>
      <c r="R1603" t="str">
        <f t="shared" si="228"/>
        <v>mobile games</v>
      </c>
      <c r="S1603" s="10">
        <f t="shared" si="229"/>
        <v>41802.758738425924</v>
      </c>
      <c r="T1603" s="10">
        <f t="shared" si="230"/>
        <v>41772.758738425924</v>
      </c>
      <c r="U1603">
        <f t="shared" si="231"/>
        <v>2014</v>
      </c>
      <c r="V1603" s="11">
        <f t="shared" si="232"/>
        <v>41802.758738425924</v>
      </c>
      <c r="W1603" s="15">
        <f t="shared" ref="W1603:W1666" si="233">S1603-T1603</f>
        <v>30</v>
      </c>
    </row>
    <row r="1604" spans="1:23" ht="43.2" x14ac:dyDescent="0.3">
      <c r="A1604">
        <v>1879</v>
      </c>
      <c r="B1604" s="3" t="s">
        <v>1880</v>
      </c>
      <c r="C1604" s="3" t="s">
        <v>5989</v>
      </c>
      <c r="D1604">
        <v>5000</v>
      </c>
      <c r="E1604">
        <v>6</v>
      </c>
      <c r="F1604" t="s">
        <v>8221</v>
      </c>
      <c r="G1604" t="s">
        <v>8227</v>
      </c>
      <c r="H1604" t="s">
        <v>8249</v>
      </c>
      <c r="I1604">
        <v>1457966129</v>
      </c>
      <c r="J1604">
        <v>1455377729</v>
      </c>
      <c r="K1604" t="b">
        <v>0</v>
      </c>
      <c r="L1604">
        <v>2</v>
      </c>
      <c r="M1604" t="b">
        <v>0</v>
      </c>
      <c r="N1604" t="s">
        <v>8283</v>
      </c>
      <c r="O1604" s="5">
        <f t="shared" si="225"/>
        <v>833.33333333333337</v>
      </c>
      <c r="P1604" s="7">
        <f t="shared" si="226"/>
        <v>3</v>
      </c>
      <c r="Q1604" t="str">
        <f t="shared" si="227"/>
        <v>games</v>
      </c>
      <c r="R1604" t="str">
        <f t="shared" si="228"/>
        <v>mobile games</v>
      </c>
      <c r="S1604" s="10">
        <f t="shared" si="229"/>
        <v>42443.357974537037</v>
      </c>
      <c r="T1604" s="10">
        <f t="shared" si="230"/>
        <v>42413.399641203709</v>
      </c>
      <c r="U1604">
        <f t="shared" si="231"/>
        <v>2016</v>
      </c>
      <c r="V1604" s="11">
        <f t="shared" si="232"/>
        <v>42443.357974537037</v>
      </c>
      <c r="W1604" s="15">
        <f t="shared" si="233"/>
        <v>29.958333333328483</v>
      </c>
    </row>
    <row r="1605" spans="1:23" ht="28.8" x14ac:dyDescent="0.3">
      <c r="A1605">
        <v>1880</v>
      </c>
      <c r="B1605" s="3" t="s">
        <v>1881</v>
      </c>
      <c r="C1605" s="3" t="s">
        <v>5990</v>
      </c>
      <c r="D1605">
        <v>5000</v>
      </c>
      <c r="E1605">
        <v>1004</v>
      </c>
      <c r="F1605" t="s">
        <v>8221</v>
      </c>
      <c r="G1605" t="s">
        <v>8225</v>
      </c>
      <c r="H1605" t="s">
        <v>8247</v>
      </c>
      <c r="I1605">
        <v>1459341380</v>
      </c>
      <c r="J1605">
        <v>1456839380</v>
      </c>
      <c r="K1605" t="b">
        <v>0</v>
      </c>
      <c r="L1605">
        <v>24</v>
      </c>
      <c r="M1605" t="b">
        <v>0</v>
      </c>
      <c r="N1605" t="s">
        <v>8283</v>
      </c>
      <c r="O1605" s="5">
        <f t="shared" si="225"/>
        <v>4.9800796812749004</v>
      </c>
      <c r="P1605" s="7">
        <f t="shared" si="226"/>
        <v>41.833333333333336</v>
      </c>
      <c r="Q1605" t="str">
        <f t="shared" si="227"/>
        <v>games</v>
      </c>
      <c r="R1605" t="str">
        <f t="shared" si="228"/>
        <v>mobile games</v>
      </c>
      <c r="S1605" s="10">
        <f t="shared" si="229"/>
        <v>42459.275231481486</v>
      </c>
      <c r="T1605" s="10">
        <f t="shared" si="230"/>
        <v>42430.316898148143</v>
      </c>
      <c r="U1605">
        <f t="shared" si="231"/>
        <v>2016</v>
      </c>
      <c r="V1605" s="11">
        <f t="shared" si="232"/>
        <v>42459.275231481486</v>
      </c>
      <c r="W1605" s="15">
        <f t="shared" si="233"/>
        <v>28.958333333343035</v>
      </c>
    </row>
    <row r="1606" spans="1:23" ht="43.2" x14ac:dyDescent="0.3">
      <c r="A1606">
        <v>1881</v>
      </c>
      <c r="B1606" s="3" t="s">
        <v>1882</v>
      </c>
      <c r="C1606" s="3" t="s">
        <v>5991</v>
      </c>
      <c r="D1606">
        <v>2000</v>
      </c>
      <c r="E1606">
        <v>3453.69</v>
      </c>
      <c r="F1606" t="s">
        <v>8219</v>
      </c>
      <c r="G1606" t="s">
        <v>8224</v>
      </c>
      <c r="H1606" t="s">
        <v>8246</v>
      </c>
      <c r="I1606">
        <v>1425955189</v>
      </c>
      <c r="J1606">
        <v>1423366789</v>
      </c>
      <c r="K1606" t="b">
        <v>0</v>
      </c>
      <c r="L1606">
        <v>70</v>
      </c>
      <c r="M1606" t="b">
        <v>1</v>
      </c>
      <c r="N1606" t="s">
        <v>8279</v>
      </c>
      <c r="O1606" s="5">
        <f t="shared" si="225"/>
        <v>0.57909076958267824</v>
      </c>
      <c r="P1606" s="7">
        <f t="shared" si="226"/>
        <v>49.338428571428572</v>
      </c>
      <c r="Q1606" t="str">
        <f t="shared" si="227"/>
        <v>music</v>
      </c>
      <c r="R1606" t="str">
        <f t="shared" si="228"/>
        <v>indie rock</v>
      </c>
      <c r="S1606" s="10">
        <f t="shared" si="229"/>
        <v>42072.860983796301</v>
      </c>
      <c r="T1606" s="10">
        <f t="shared" si="230"/>
        <v>42042.902650462958</v>
      </c>
      <c r="U1606">
        <f t="shared" si="231"/>
        <v>2015</v>
      </c>
      <c r="V1606" s="11">
        <f t="shared" si="232"/>
        <v>42072.860983796301</v>
      </c>
      <c r="W1606" s="15">
        <f t="shared" si="233"/>
        <v>29.958333333343035</v>
      </c>
    </row>
    <row r="1607" spans="1:23" ht="43.2" x14ac:dyDescent="0.3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5">
        <f t="shared" si="225"/>
        <v>0.99112426035502954</v>
      </c>
      <c r="P1607" s="7">
        <f t="shared" si="226"/>
        <v>41.728395061728392</v>
      </c>
      <c r="Q1607" t="str">
        <f t="shared" si="227"/>
        <v>music</v>
      </c>
      <c r="R1607" t="str">
        <f t="shared" si="228"/>
        <v>indie rock</v>
      </c>
      <c r="S1607" s="10">
        <f t="shared" si="229"/>
        <v>41100.741666666669</v>
      </c>
      <c r="T1607" s="10">
        <f t="shared" si="230"/>
        <v>41067.699212962965</v>
      </c>
      <c r="U1607">
        <f t="shared" si="231"/>
        <v>2012</v>
      </c>
      <c r="V1607" s="11">
        <f t="shared" si="232"/>
        <v>41100.741666666669</v>
      </c>
      <c r="W1607" s="15">
        <f t="shared" si="233"/>
        <v>33.042453703703359</v>
      </c>
    </row>
    <row r="1608" spans="1:23" ht="43.2" x14ac:dyDescent="0.3">
      <c r="A1608">
        <v>1883</v>
      </c>
      <c r="B1608" s="3" t="s">
        <v>1884</v>
      </c>
      <c r="C1608" s="3" t="s">
        <v>5993</v>
      </c>
      <c r="D1608">
        <v>999</v>
      </c>
      <c r="E1608">
        <v>1047</v>
      </c>
      <c r="F1608" t="s">
        <v>8219</v>
      </c>
      <c r="G1608" t="s">
        <v>8224</v>
      </c>
      <c r="H1608" t="s">
        <v>8246</v>
      </c>
      <c r="I1608">
        <v>1333921508</v>
      </c>
      <c r="J1608">
        <v>1331333108</v>
      </c>
      <c r="K1608" t="b">
        <v>0</v>
      </c>
      <c r="L1608">
        <v>32</v>
      </c>
      <c r="M1608" t="b">
        <v>1</v>
      </c>
      <c r="N1608" t="s">
        <v>8279</v>
      </c>
      <c r="O1608" s="5">
        <f t="shared" si="225"/>
        <v>0.95415472779369626</v>
      </c>
      <c r="P1608" s="7">
        <f t="shared" si="226"/>
        <v>32.71875</v>
      </c>
      <c r="Q1608" t="str">
        <f t="shared" si="227"/>
        <v>music</v>
      </c>
      <c r="R1608" t="str">
        <f t="shared" si="228"/>
        <v>indie rock</v>
      </c>
      <c r="S1608" s="10">
        <f t="shared" si="229"/>
        <v>41007.656342592592</v>
      </c>
      <c r="T1608" s="10">
        <f t="shared" si="230"/>
        <v>40977.698009259257</v>
      </c>
      <c r="U1608">
        <f t="shared" si="231"/>
        <v>2012</v>
      </c>
      <c r="V1608" s="11">
        <f t="shared" si="232"/>
        <v>41007.656342592592</v>
      </c>
      <c r="W1608" s="15">
        <f t="shared" si="233"/>
        <v>29.958333333335759</v>
      </c>
    </row>
    <row r="1609" spans="1:23" ht="43.2" x14ac:dyDescent="0.3">
      <c r="A1609">
        <v>1884</v>
      </c>
      <c r="B1609" s="3" t="s">
        <v>1885</v>
      </c>
      <c r="C1609" s="3" t="s">
        <v>5994</v>
      </c>
      <c r="D1609">
        <v>1000</v>
      </c>
      <c r="E1609">
        <v>1351</v>
      </c>
      <c r="F1609" t="s">
        <v>8219</v>
      </c>
      <c r="G1609" t="s">
        <v>8224</v>
      </c>
      <c r="H1609" t="s">
        <v>8246</v>
      </c>
      <c r="I1609">
        <v>1354017600</v>
      </c>
      <c r="J1609">
        <v>1350967535</v>
      </c>
      <c r="K1609" t="b">
        <v>0</v>
      </c>
      <c r="L1609">
        <v>26</v>
      </c>
      <c r="M1609" t="b">
        <v>1</v>
      </c>
      <c r="N1609" t="s">
        <v>8279</v>
      </c>
      <c r="O1609" s="5">
        <f t="shared" si="225"/>
        <v>0.74019245003700962</v>
      </c>
      <c r="P1609" s="7">
        <f t="shared" si="226"/>
        <v>51.96153846153846</v>
      </c>
      <c r="Q1609" t="str">
        <f t="shared" si="227"/>
        <v>music</v>
      </c>
      <c r="R1609" t="str">
        <f t="shared" si="228"/>
        <v>indie rock</v>
      </c>
      <c r="S1609" s="10">
        <f t="shared" si="229"/>
        <v>41240.25</v>
      </c>
      <c r="T1609" s="10">
        <f t="shared" si="230"/>
        <v>41204.948321759257</v>
      </c>
      <c r="U1609">
        <f t="shared" si="231"/>
        <v>2012</v>
      </c>
      <c r="V1609" s="11">
        <f t="shared" si="232"/>
        <v>41240.25</v>
      </c>
      <c r="W1609" s="15">
        <f t="shared" si="233"/>
        <v>35.301678240743058</v>
      </c>
    </row>
    <row r="1610" spans="1:23" ht="43.2" x14ac:dyDescent="0.3">
      <c r="A1610">
        <v>1885</v>
      </c>
      <c r="B1610" s="3" t="s">
        <v>1886</v>
      </c>
      <c r="C1610" s="3" t="s">
        <v>5995</v>
      </c>
      <c r="D1610">
        <v>4575</v>
      </c>
      <c r="E1610">
        <v>5322</v>
      </c>
      <c r="F1610" t="s">
        <v>8219</v>
      </c>
      <c r="G1610" t="s">
        <v>8224</v>
      </c>
      <c r="H1610" t="s">
        <v>8246</v>
      </c>
      <c r="I1610">
        <v>1344636000</v>
      </c>
      <c r="J1610">
        <v>1341800110</v>
      </c>
      <c r="K1610" t="b">
        <v>0</v>
      </c>
      <c r="L1610">
        <v>105</v>
      </c>
      <c r="M1610" t="b">
        <v>1</v>
      </c>
      <c r="N1610" t="s">
        <v>8279</v>
      </c>
      <c r="O1610" s="5">
        <f t="shared" si="225"/>
        <v>0.85963923337091319</v>
      </c>
      <c r="P1610" s="7">
        <f t="shared" si="226"/>
        <v>50.685714285714283</v>
      </c>
      <c r="Q1610" t="str">
        <f t="shared" si="227"/>
        <v>music</v>
      </c>
      <c r="R1610" t="str">
        <f t="shared" si="228"/>
        <v>indie rock</v>
      </c>
      <c r="S1610" s="10">
        <f t="shared" si="229"/>
        <v>41131.666666666664</v>
      </c>
      <c r="T1610" s="10">
        <f t="shared" si="230"/>
        <v>41098.843865740739</v>
      </c>
      <c r="U1610">
        <f t="shared" si="231"/>
        <v>2012</v>
      </c>
      <c r="V1610" s="11">
        <f t="shared" si="232"/>
        <v>41131.666666666664</v>
      </c>
      <c r="W1610" s="15">
        <f t="shared" si="233"/>
        <v>32.822800925925549</v>
      </c>
    </row>
    <row r="1611" spans="1:23" ht="43.2" x14ac:dyDescent="0.3">
      <c r="A1611">
        <v>1886</v>
      </c>
      <c r="B1611" s="3" t="s">
        <v>1887</v>
      </c>
      <c r="C1611" s="3" t="s">
        <v>5996</v>
      </c>
      <c r="D1611">
        <v>1200</v>
      </c>
      <c r="E1611">
        <v>1225</v>
      </c>
      <c r="F1611" t="s">
        <v>8219</v>
      </c>
      <c r="G1611" t="s">
        <v>8224</v>
      </c>
      <c r="H1611" t="s">
        <v>8246</v>
      </c>
      <c r="I1611">
        <v>1415832338</v>
      </c>
      <c r="J1611">
        <v>1413236738</v>
      </c>
      <c r="K1611" t="b">
        <v>0</v>
      </c>
      <c r="L1611">
        <v>29</v>
      </c>
      <c r="M1611" t="b">
        <v>1</v>
      </c>
      <c r="N1611" t="s">
        <v>8279</v>
      </c>
      <c r="O1611" s="5">
        <f t="shared" si="225"/>
        <v>0.97959183673469385</v>
      </c>
      <c r="P1611" s="7">
        <f t="shared" si="226"/>
        <v>42.241379310344826</v>
      </c>
      <c r="Q1611" t="str">
        <f t="shared" si="227"/>
        <v>music</v>
      </c>
      <c r="R1611" t="str">
        <f t="shared" si="228"/>
        <v>indie rock</v>
      </c>
      <c r="S1611" s="10">
        <f t="shared" si="229"/>
        <v>41955.69835648148</v>
      </c>
      <c r="T1611" s="10">
        <f t="shared" si="230"/>
        <v>41925.656689814816</v>
      </c>
      <c r="U1611">
        <f t="shared" si="231"/>
        <v>2014</v>
      </c>
      <c r="V1611" s="11">
        <f t="shared" si="232"/>
        <v>41955.69835648148</v>
      </c>
      <c r="W1611" s="15">
        <f t="shared" si="233"/>
        <v>30.041666666664241</v>
      </c>
    </row>
    <row r="1612" spans="1:23" ht="43.2" x14ac:dyDescent="0.3">
      <c r="A1612">
        <v>1887</v>
      </c>
      <c r="B1612" s="3" t="s">
        <v>1888</v>
      </c>
      <c r="C1612" s="3" t="s">
        <v>5997</v>
      </c>
      <c r="D1612">
        <v>3000</v>
      </c>
      <c r="E1612">
        <v>3335</v>
      </c>
      <c r="F1612" t="s">
        <v>8219</v>
      </c>
      <c r="G1612" t="s">
        <v>8227</v>
      </c>
      <c r="H1612" t="s">
        <v>8249</v>
      </c>
      <c r="I1612">
        <v>1449178200</v>
      </c>
      <c r="J1612">
        <v>1447614732</v>
      </c>
      <c r="K1612" t="b">
        <v>0</v>
      </c>
      <c r="L1612">
        <v>8</v>
      </c>
      <c r="M1612" t="b">
        <v>1</v>
      </c>
      <c r="N1612" t="s">
        <v>8279</v>
      </c>
      <c r="O1612" s="5">
        <f t="shared" si="225"/>
        <v>0.8995502248875562</v>
      </c>
      <c r="P1612" s="7">
        <f t="shared" si="226"/>
        <v>416.875</v>
      </c>
      <c r="Q1612" t="str">
        <f t="shared" si="227"/>
        <v>music</v>
      </c>
      <c r="R1612" t="str">
        <f t="shared" si="228"/>
        <v>indie rock</v>
      </c>
      <c r="S1612" s="10">
        <f t="shared" si="229"/>
        <v>42341.645833333328</v>
      </c>
      <c r="T1612" s="10">
        <f t="shared" si="230"/>
        <v>42323.550138888888</v>
      </c>
      <c r="U1612">
        <f t="shared" si="231"/>
        <v>2015</v>
      </c>
      <c r="V1612" s="11">
        <f t="shared" si="232"/>
        <v>42341.645833333328</v>
      </c>
      <c r="W1612" s="15">
        <f t="shared" si="233"/>
        <v>18.095694444440596</v>
      </c>
    </row>
    <row r="1613" spans="1:23" ht="57.6" x14ac:dyDescent="0.3">
      <c r="A1613">
        <v>1888</v>
      </c>
      <c r="B1613" s="3" t="s">
        <v>1889</v>
      </c>
      <c r="C1613" s="3" t="s">
        <v>5998</v>
      </c>
      <c r="D1613">
        <v>2500</v>
      </c>
      <c r="E1613">
        <v>4152</v>
      </c>
      <c r="F1613" t="s">
        <v>8219</v>
      </c>
      <c r="G1613" t="s">
        <v>8224</v>
      </c>
      <c r="H1613" t="s">
        <v>8246</v>
      </c>
      <c r="I1613">
        <v>1275368340</v>
      </c>
      <c r="J1613">
        <v>1272692732</v>
      </c>
      <c r="K1613" t="b">
        <v>0</v>
      </c>
      <c r="L1613">
        <v>89</v>
      </c>
      <c r="M1613" t="b">
        <v>1</v>
      </c>
      <c r="N1613" t="s">
        <v>8279</v>
      </c>
      <c r="O1613" s="5">
        <f t="shared" si="225"/>
        <v>0.60211946050096343</v>
      </c>
      <c r="P1613" s="7">
        <f t="shared" si="226"/>
        <v>46.651685393258425</v>
      </c>
      <c r="Q1613" t="str">
        <f t="shared" si="227"/>
        <v>music</v>
      </c>
      <c r="R1613" t="str">
        <f t="shared" si="228"/>
        <v>indie rock</v>
      </c>
      <c r="S1613" s="10">
        <f t="shared" si="229"/>
        <v>40329.957638888889</v>
      </c>
      <c r="T1613" s="10">
        <f t="shared" si="230"/>
        <v>40298.989953703705</v>
      </c>
      <c r="U1613">
        <f t="shared" si="231"/>
        <v>2010</v>
      </c>
      <c r="V1613" s="11">
        <f t="shared" si="232"/>
        <v>40329.957638888889</v>
      </c>
      <c r="W1613" s="15">
        <f t="shared" si="233"/>
        <v>30.967685185183655</v>
      </c>
    </row>
    <row r="1614" spans="1:23" ht="43.2" x14ac:dyDescent="0.3">
      <c r="A1614">
        <v>1889</v>
      </c>
      <c r="B1614" s="3" t="s">
        <v>1890</v>
      </c>
      <c r="C1614" s="3" t="s">
        <v>5999</v>
      </c>
      <c r="D1614">
        <v>2000</v>
      </c>
      <c r="E1614">
        <v>2132</v>
      </c>
      <c r="F1614" t="s">
        <v>8219</v>
      </c>
      <c r="G1614" t="s">
        <v>8224</v>
      </c>
      <c r="H1614" t="s">
        <v>8246</v>
      </c>
      <c r="I1614">
        <v>1363024946</v>
      </c>
      <c r="J1614">
        <v>1359140546</v>
      </c>
      <c r="K1614" t="b">
        <v>0</v>
      </c>
      <c r="L1614">
        <v>44</v>
      </c>
      <c r="M1614" t="b">
        <v>1</v>
      </c>
      <c r="N1614" t="s">
        <v>8279</v>
      </c>
      <c r="O1614" s="5">
        <f t="shared" si="225"/>
        <v>0.93808630393996251</v>
      </c>
      <c r="P1614" s="7">
        <f t="shared" si="226"/>
        <v>48.454545454545453</v>
      </c>
      <c r="Q1614" t="str">
        <f t="shared" si="227"/>
        <v>music</v>
      </c>
      <c r="R1614" t="str">
        <f t="shared" si="228"/>
        <v>indie rock</v>
      </c>
      <c r="S1614" s="10">
        <f t="shared" si="229"/>
        <v>41344.501689814817</v>
      </c>
      <c r="T1614" s="10">
        <f t="shared" si="230"/>
        <v>41299.543356481481</v>
      </c>
      <c r="U1614">
        <f t="shared" si="231"/>
        <v>2013</v>
      </c>
      <c r="V1614" s="11">
        <f t="shared" si="232"/>
        <v>41344.501689814817</v>
      </c>
      <c r="W1614" s="15">
        <f t="shared" si="233"/>
        <v>44.958333333335759</v>
      </c>
    </row>
    <row r="1615" spans="1:23" ht="43.2" x14ac:dyDescent="0.3">
      <c r="A1615">
        <v>1890</v>
      </c>
      <c r="B1615" s="3" t="s">
        <v>1891</v>
      </c>
      <c r="C1615" s="3" t="s">
        <v>6000</v>
      </c>
      <c r="D1615">
        <v>12000</v>
      </c>
      <c r="E1615">
        <v>17350.13</v>
      </c>
      <c r="F1615" t="s">
        <v>8219</v>
      </c>
      <c r="G1615" t="s">
        <v>8224</v>
      </c>
      <c r="H1615" t="s">
        <v>8246</v>
      </c>
      <c r="I1615">
        <v>1355597528</v>
      </c>
      <c r="J1615">
        <v>1353005528</v>
      </c>
      <c r="K1615" t="b">
        <v>0</v>
      </c>
      <c r="L1615">
        <v>246</v>
      </c>
      <c r="M1615" t="b">
        <v>1</v>
      </c>
      <c r="N1615" t="s">
        <v>8279</v>
      </c>
      <c r="O1615" s="5">
        <f t="shared" si="225"/>
        <v>0.6916374689987913</v>
      </c>
      <c r="P1615" s="7">
        <f t="shared" si="226"/>
        <v>70.5289837398374</v>
      </c>
      <c r="Q1615" t="str">
        <f t="shared" si="227"/>
        <v>music</v>
      </c>
      <c r="R1615" t="str">
        <f t="shared" si="228"/>
        <v>indie rock</v>
      </c>
      <c r="S1615" s="10">
        <f t="shared" si="229"/>
        <v>41258.536203703705</v>
      </c>
      <c r="T1615" s="10">
        <f t="shared" si="230"/>
        <v>41228.536203703705</v>
      </c>
      <c r="U1615">
        <f t="shared" si="231"/>
        <v>2012</v>
      </c>
      <c r="V1615" s="11">
        <f t="shared" si="232"/>
        <v>41258.536203703705</v>
      </c>
      <c r="W1615" s="15">
        <f t="shared" si="233"/>
        <v>30</v>
      </c>
    </row>
    <row r="1616" spans="1:23" ht="57.6" x14ac:dyDescent="0.3">
      <c r="A1616">
        <v>1891</v>
      </c>
      <c r="B1616" s="3" t="s">
        <v>1892</v>
      </c>
      <c r="C1616" s="3" t="s">
        <v>6001</v>
      </c>
      <c r="D1616">
        <v>10000</v>
      </c>
      <c r="E1616">
        <v>10555</v>
      </c>
      <c r="F1616" t="s">
        <v>8219</v>
      </c>
      <c r="G1616" t="s">
        <v>8224</v>
      </c>
      <c r="H1616" t="s">
        <v>8246</v>
      </c>
      <c r="I1616">
        <v>1279778400</v>
      </c>
      <c r="J1616">
        <v>1275851354</v>
      </c>
      <c r="K1616" t="b">
        <v>0</v>
      </c>
      <c r="L1616">
        <v>120</v>
      </c>
      <c r="M1616" t="b">
        <v>1</v>
      </c>
      <c r="N1616" t="s">
        <v>8279</v>
      </c>
      <c r="O1616" s="5">
        <f t="shared" si="225"/>
        <v>0.94741828517290383</v>
      </c>
      <c r="P1616" s="7">
        <f t="shared" si="226"/>
        <v>87.958333333333329</v>
      </c>
      <c r="Q1616" t="str">
        <f t="shared" si="227"/>
        <v>music</v>
      </c>
      <c r="R1616" t="str">
        <f t="shared" si="228"/>
        <v>indie rock</v>
      </c>
      <c r="S1616" s="10">
        <f t="shared" si="229"/>
        <v>40381</v>
      </c>
      <c r="T1616" s="10">
        <f t="shared" si="230"/>
        <v>40335.548078703701</v>
      </c>
      <c r="U1616">
        <f t="shared" si="231"/>
        <v>2010</v>
      </c>
      <c r="V1616" s="11">
        <f t="shared" si="232"/>
        <v>40381</v>
      </c>
      <c r="W1616" s="15">
        <f t="shared" si="233"/>
        <v>45.451921296298678</v>
      </c>
    </row>
    <row r="1617" spans="1:23" ht="43.2" x14ac:dyDescent="0.3">
      <c r="A1617">
        <v>1892</v>
      </c>
      <c r="B1617" s="3" t="s">
        <v>1893</v>
      </c>
      <c r="C1617" s="3" t="s">
        <v>6002</v>
      </c>
      <c r="D1617">
        <v>500</v>
      </c>
      <c r="E1617">
        <v>683</v>
      </c>
      <c r="F1617" t="s">
        <v>8219</v>
      </c>
      <c r="G1617" t="s">
        <v>8224</v>
      </c>
      <c r="H1617" t="s">
        <v>8246</v>
      </c>
      <c r="I1617">
        <v>1307459881</v>
      </c>
      <c r="J1617">
        <v>1304867881</v>
      </c>
      <c r="K1617" t="b">
        <v>0</v>
      </c>
      <c r="L1617">
        <v>26</v>
      </c>
      <c r="M1617" t="b">
        <v>1</v>
      </c>
      <c r="N1617" t="s">
        <v>8279</v>
      </c>
      <c r="O1617" s="5">
        <f t="shared" si="225"/>
        <v>0.7320644216691069</v>
      </c>
      <c r="P1617" s="7">
        <f t="shared" si="226"/>
        <v>26.26923076923077</v>
      </c>
      <c r="Q1617" t="str">
        <f t="shared" si="227"/>
        <v>music</v>
      </c>
      <c r="R1617" t="str">
        <f t="shared" si="228"/>
        <v>indie rock</v>
      </c>
      <c r="S1617" s="10">
        <f t="shared" si="229"/>
        <v>40701.387511574074</v>
      </c>
      <c r="T1617" s="10">
        <f t="shared" si="230"/>
        <v>40671.387511574074</v>
      </c>
      <c r="U1617">
        <f t="shared" si="231"/>
        <v>2011</v>
      </c>
      <c r="V1617" s="11">
        <f t="shared" si="232"/>
        <v>40701.387511574074</v>
      </c>
      <c r="W1617" s="15">
        <f t="shared" si="233"/>
        <v>30</v>
      </c>
    </row>
    <row r="1618" spans="1:23" ht="43.2" x14ac:dyDescent="0.3">
      <c r="A1618">
        <v>1893</v>
      </c>
      <c r="B1618" s="3" t="s">
        <v>1894</v>
      </c>
      <c r="C1618" s="3" t="s">
        <v>6003</v>
      </c>
      <c r="D1618">
        <v>2500</v>
      </c>
      <c r="E1618">
        <v>2600</v>
      </c>
      <c r="F1618" t="s">
        <v>8219</v>
      </c>
      <c r="G1618" t="s">
        <v>8224</v>
      </c>
      <c r="H1618" t="s">
        <v>8246</v>
      </c>
      <c r="I1618">
        <v>1302926340</v>
      </c>
      <c r="J1618">
        <v>1301524585</v>
      </c>
      <c r="K1618" t="b">
        <v>0</v>
      </c>
      <c r="L1618">
        <v>45</v>
      </c>
      <c r="M1618" t="b">
        <v>1</v>
      </c>
      <c r="N1618" t="s">
        <v>8279</v>
      </c>
      <c r="O1618" s="5">
        <f t="shared" si="225"/>
        <v>0.96153846153846156</v>
      </c>
      <c r="P1618" s="7">
        <f t="shared" si="226"/>
        <v>57.777777777777779</v>
      </c>
      <c r="Q1618" t="str">
        <f t="shared" si="227"/>
        <v>music</v>
      </c>
      <c r="R1618" t="str">
        <f t="shared" si="228"/>
        <v>indie rock</v>
      </c>
      <c r="S1618" s="10">
        <f t="shared" si="229"/>
        <v>40648.915972222225</v>
      </c>
      <c r="T1618" s="10">
        <f t="shared" si="230"/>
        <v>40632.69195601852</v>
      </c>
      <c r="U1618">
        <f t="shared" si="231"/>
        <v>2011</v>
      </c>
      <c r="V1618" s="11">
        <f t="shared" si="232"/>
        <v>40648.915972222225</v>
      </c>
      <c r="W1618" s="15">
        <f t="shared" si="233"/>
        <v>16.224016203705105</v>
      </c>
    </row>
    <row r="1619" spans="1:23" ht="28.8" x14ac:dyDescent="0.3">
      <c r="A1619">
        <v>1894</v>
      </c>
      <c r="B1619" s="3" t="s">
        <v>1895</v>
      </c>
      <c r="C1619" s="3" t="s">
        <v>6004</v>
      </c>
      <c r="D1619">
        <v>1000</v>
      </c>
      <c r="E1619">
        <v>1145</v>
      </c>
      <c r="F1619" t="s">
        <v>8219</v>
      </c>
      <c r="G1619" t="s">
        <v>8224</v>
      </c>
      <c r="H1619" t="s">
        <v>8246</v>
      </c>
      <c r="I1619">
        <v>1329082983</v>
      </c>
      <c r="J1619">
        <v>1326404583</v>
      </c>
      <c r="K1619" t="b">
        <v>0</v>
      </c>
      <c r="L1619">
        <v>20</v>
      </c>
      <c r="M1619" t="b">
        <v>1</v>
      </c>
      <c r="N1619" t="s">
        <v>8279</v>
      </c>
      <c r="O1619" s="5">
        <f t="shared" si="225"/>
        <v>0.8733624454148472</v>
      </c>
      <c r="P1619" s="7">
        <f t="shared" si="226"/>
        <v>57.25</v>
      </c>
      <c r="Q1619" t="str">
        <f t="shared" si="227"/>
        <v>music</v>
      </c>
      <c r="R1619" t="str">
        <f t="shared" si="228"/>
        <v>indie rock</v>
      </c>
      <c r="S1619" s="10">
        <f t="shared" si="229"/>
        <v>40951.654895833337</v>
      </c>
      <c r="T1619" s="10">
        <f t="shared" si="230"/>
        <v>40920.654895833337</v>
      </c>
      <c r="U1619">
        <f t="shared" si="231"/>
        <v>2012</v>
      </c>
      <c r="V1619" s="11">
        <f t="shared" si="232"/>
        <v>40951.654895833337</v>
      </c>
      <c r="W1619" s="15">
        <f t="shared" si="233"/>
        <v>31</v>
      </c>
    </row>
    <row r="1620" spans="1:23" ht="57.6" x14ac:dyDescent="0.3">
      <c r="A1620">
        <v>1895</v>
      </c>
      <c r="B1620" s="3" t="s">
        <v>1896</v>
      </c>
      <c r="C1620" s="3" t="s">
        <v>6005</v>
      </c>
      <c r="D1620">
        <v>9072</v>
      </c>
      <c r="E1620">
        <v>9228</v>
      </c>
      <c r="F1620" t="s">
        <v>8219</v>
      </c>
      <c r="G1620" t="s">
        <v>8224</v>
      </c>
      <c r="H1620" t="s">
        <v>8246</v>
      </c>
      <c r="I1620">
        <v>1445363722</v>
      </c>
      <c r="J1620">
        <v>1442771722</v>
      </c>
      <c r="K1620" t="b">
        <v>0</v>
      </c>
      <c r="L1620">
        <v>47</v>
      </c>
      <c r="M1620" t="b">
        <v>1</v>
      </c>
      <c r="N1620" t="s">
        <v>8279</v>
      </c>
      <c r="O1620" s="5">
        <f t="shared" si="225"/>
        <v>0.98309492847854352</v>
      </c>
      <c r="P1620" s="7">
        <f t="shared" si="226"/>
        <v>196.34042553191489</v>
      </c>
      <c r="Q1620" t="str">
        <f t="shared" si="227"/>
        <v>music</v>
      </c>
      <c r="R1620" t="str">
        <f t="shared" si="228"/>
        <v>indie rock</v>
      </c>
      <c r="S1620" s="10">
        <f t="shared" si="229"/>
        <v>42297.496782407412</v>
      </c>
      <c r="T1620" s="10">
        <f t="shared" si="230"/>
        <v>42267.496782407412</v>
      </c>
      <c r="U1620">
        <f t="shared" si="231"/>
        <v>2015</v>
      </c>
      <c r="V1620" s="11">
        <f t="shared" si="232"/>
        <v>42297.496782407412</v>
      </c>
      <c r="W1620" s="15">
        <f t="shared" si="233"/>
        <v>30</v>
      </c>
    </row>
    <row r="1621" spans="1:23" ht="43.2" x14ac:dyDescent="0.3">
      <c r="A1621">
        <v>1896</v>
      </c>
      <c r="B1621" s="3" t="s">
        <v>1897</v>
      </c>
      <c r="C1621" s="3" t="s">
        <v>6006</v>
      </c>
      <c r="D1621">
        <v>451</v>
      </c>
      <c r="E1621">
        <v>559</v>
      </c>
      <c r="F1621" t="s">
        <v>8219</v>
      </c>
      <c r="G1621" t="s">
        <v>8224</v>
      </c>
      <c r="H1621" t="s">
        <v>8246</v>
      </c>
      <c r="I1621">
        <v>1334250165</v>
      </c>
      <c r="J1621">
        <v>1331658165</v>
      </c>
      <c r="K1621" t="b">
        <v>0</v>
      </c>
      <c r="L1621">
        <v>13</v>
      </c>
      <c r="M1621" t="b">
        <v>1</v>
      </c>
      <c r="N1621" t="s">
        <v>8279</v>
      </c>
      <c r="O1621" s="5">
        <f t="shared" si="225"/>
        <v>0.80679785330948117</v>
      </c>
      <c r="P1621" s="7">
        <f t="shared" si="226"/>
        <v>43</v>
      </c>
      <c r="Q1621" t="str">
        <f t="shared" si="227"/>
        <v>music</v>
      </c>
      <c r="R1621" t="str">
        <f t="shared" si="228"/>
        <v>indie rock</v>
      </c>
      <c r="S1621" s="10">
        <f t="shared" si="229"/>
        <v>41011.460243055553</v>
      </c>
      <c r="T1621" s="10">
        <f t="shared" si="230"/>
        <v>40981.460243055553</v>
      </c>
      <c r="U1621">
        <f t="shared" si="231"/>
        <v>2012</v>
      </c>
      <c r="V1621" s="11">
        <f t="shared" si="232"/>
        <v>41011.460243055553</v>
      </c>
      <c r="W1621" s="15">
        <f t="shared" si="233"/>
        <v>30</v>
      </c>
    </row>
    <row r="1622" spans="1:23" ht="43.2" x14ac:dyDescent="0.3">
      <c r="A1622">
        <v>1897</v>
      </c>
      <c r="B1622" s="3" t="s">
        <v>1898</v>
      </c>
      <c r="C1622" s="3" t="s">
        <v>6007</v>
      </c>
      <c r="D1622">
        <v>6350</v>
      </c>
      <c r="E1622">
        <v>6506</v>
      </c>
      <c r="F1622" t="s">
        <v>8219</v>
      </c>
      <c r="G1622" t="s">
        <v>8224</v>
      </c>
      <c r="H1622" t="s">
        <v>8246</v>
      </c>
      <c r="I1622">
        <v>1393966800</v>
      </c>
      <c r="J1622">
        <v>1392040806</v>
      </c>
      <c r="K1622" t="b">
        <v>0</v>
      </c>
      <c r="L1622">
        <v>183</v>
      </c>
      <c r="M1622" t="b">
        <v>1</v>
      </c>
      <c r="N1622" t="s">
        <v>8279</v>
      </c>
      <c r="O1622" s="5">
        <f t="shared" si="225"/>
        <v>0.97602213341530897</v>
      </c>
      <c r="P1622" s="7">
        <f t="shared" si="226"/>
        <v>35.551912568306008</v>
      </c>
      <c r="Q1622" t="str">
        <f t="shared" si="227"/>
        <v>music</v>
      </c>
      <c r="R1622" t="str">
        <f t="shared" si="228"/>
        <v>indie rock</v>
      </c>
      <c r="S1622" s="10">
        <f t="shared" si="229"/>
        <v>41702.625</v>
      </c>
      <c r="T1622" s="10">
        <f t="shared" si="230"/>
        <v>41680.333402777782</v>
      </c>
      <c r="U1622">
        <f t="shared" si="231"/>
        <v>2014</v>
      </c>
      <c r="V1622" s="11">
        <f t="shared" si="232"/>
        <v>41702.625</v>
      </c>
      <c r="W1622" s="15">
        <f t="shared" si="233"/>
        <v>22.291597222218115</v>
      </c>
    </row>
    <row r="1623" spans="1:23" ht="43.2" x14ac:dyDescent="0.3">
      <c r="A1623">
        <v>1898</v>
      </c>
      <c r="B1623" s="3" t="s">
        <v>1899</v>
      </c>
      <c r="C1623" s="3" t="s">
        <v>6008</v>
      </c>
      <c r="D1623">
        <v>1000</v>
      </c>
      <c r="E1623">
        <v>1445</v>
      </c>
      <c r="F1623" t="s">
        <v>8219</v>
      </c>
      <c r="G1623" t="s">
        <v>8224</v>
      </c>
      <c r="H1623" t="s">
        <v>8246</v>
      </c>
      <c r="I1623">
        <v>1454349600</v>
      </c>
      <c r="J1623">
        <v>1451277473</v>
      </c>
      <c r="K1623" t="b">
        <v>0</v>
      </c>
      <c r="L1623">
        <v>21</v>
      </c>
      <c r="M1623" t="b">
        <v>1</v>
      </c>
      <c r="N1623" t="s">
        <v>8279</v>
      </c>
      <c r="O1623" s="5">
        <f t="shared" si="225"/>
        <v>0.69204152249134943</v>
      </c>
      <c r="P1623" s="7">
        <f t="shared" si="226"/>
        <v>68.80952380952381</v>
      </c>
      <c r="Q1623" t="str">
        <f t="shared" si="227"/>
        <v>music</v>
      </c>
      <c r="R1623" t="str">
        <f t="shared" si="228"/>
        <v>indie rock</v>
      </c>
      <c r="S1623" s="10">
        <f t="shared" si="229"/>
        <v>42401.5</v>
      </c>
      <c r="T1623" s="10">
        <f t="shared" si="230"/>
        <v>42365.942974537036</v>
      </c>
      <c r="U1623">
        <f t="shared" si="231"/>
        <v>2016</v>
      </c>
      <c r="V1623" s="11">
        <f t="shared" si="232"/>
        <v>42401.5</v>
      </c>
      <c r="W1623" s="15">
        <f t="shared" si="233"/>
        <v>35.557025462963793</v>
      </c>
    </row>
    <row r="1624" spans="1:23" ht="43.2" x14ac:dyDescent="0.3">
      <c r="A1624">
        <v>1899</v>
      </c>
      <c r="B1624" s="3" t="s">
        <v>1900</v>
      </c>
      <c r="C1624" s="3" t="s">
        <v>6009</v>
      </c>
      <c r="D1624">
        <v>900</v>
      </c>
      <c r="E1624">
        <v>1200</v>
      </c>
      <c r="F1624" t="s">
        <v>8219</v>
      </c>
      <c r="G1624" t="s">
        <v>8224</v>
      </c>
      <c r="H1624" t="s">
        <v>8246</v>
      </c>
      <c r="I1624">
        <v>1427319366</v>
      </c>
      <c r="J1624">
        <v>1424730966</v>
      </c>
      <c r="K1624" t="b">
        <v>0</v>
      </c>
      <c r="L1624">
        <v>42</v>
      </c>
      <c r="M1624" t="b">
        <v>1</v>
      </c>
      <c r="N1624" t="s">
        <v>8279</v>
      </c>
      <c r="O1624" s="5">
        <f t="shared" si="225"/>
        <v>0.75</v>
      </c>
      <c r="P1624" s="7">
        <f t="shared" si="226"/>
        <v>28.571428571428573</v>
      </c>
      <c r="Q1624" t="str">
        <f t="shared" si="227"/>
        <v>music</v>
      </c>
      <c r="R1624" t="str">
        <f t="shared" si="228"/>
        <v>indie rock</v>
      </c>
      <c r="S1624" s="10">
        <f t="shared" si="229"/>
        <v>42088.65006944444</v>
      </c>
      <c r="T1624" s="10">
        <f t="shared" si="230"/>
        <v>42058.691736111112</v>
      </c>
      <c r="U1624">
        <f t="shared" si="231"/>
        <v>2015</v>
      </c>
      <c r="V1624" s="11">
        <f t="shared" si="232"/>
        <v>42088.65006944444</v>
      </c>
      <c r="W1624" s="15">
        <f t="shared" si="233"/>
        <v>29.958333333328483</v>
      </c>
    </row>
    <row r="1625" spans="1:23" ht="57.6" x14ac:dyDescent="0.3">
      <c r="A1625">
        <v>1900</v>
      </c>
      <c r="B1625" s="3" t="s">
        <v>1901</v>
      </c>
      <c r="C1625" s="3" t="s">
        <v>6010</v>
      </c>
      <c r="D1625">
        <v>2500</v>
      </c>
      <c r="E1625">
        <v>2734.11</v>
      </c>
      <c r="F1625" t="s">
        <v>8219</v>
      </c>
      <c r="G1625" t="s">
        <v>8224</v>
      </c>
      <c r="H1625" t="s">
        <v>8246</v>
      </c>
      <c r="I1625">
        <v>1349517540</v>
      </c>
      <c r="J1625">
        <v>1347137731</v>
      </c>
      <c r="K1625" t="b">
        <v>0</v>
      </c>
      <c r="L1625">
        <v>54</v>
      </c>
      <c r="M1625" t="b">
        <v>1</v>
      </c>
      <c r="N1625" t="s">
        <v>8279</v>
      </c>
      <c r="O1625" s="5">
        <f t="shared" si="225"/>
        <v>0.91437433022080306</v>
      </c>
      <c r="P1625" s="7">
        <f t="shared" si="226"/>
        <v>50.631666666666668</v>
      </c>
      <c r="Q1625" t="str">
        <f t="shared" si="227"/>
        <v>music</v>
      </c>
      <c r="R1625" t="str">
        <f t="shared" si="228"/>
        <v>indie rock</v>
      </c>
      <c r="S1625" s="10">
        <f t="shared" si="229"/>
        <v>41188.165972222225</v>
      </c>
      <c r="T1625" s="10">
        <f t="shared" si="230"/>
        <v>41160.621886574074</v>
      </c>
      <c r="U1625">
        <f t="shared" si="231"/>
        <v>2012</v>
      </c>
      <c r="V1625" s="11">
        <f t="shared" si="232"/>
        <v>41188.165972222225</v>
      </c>
      <c r="W1625" s="15">
        <f t="shared" si="233"/>
        <v>27.54408564815094</v>
      </c>
    </row>
    <row r="1626" spans="1:23" ht="43.2" x14ac:dyDescent="0.3">
      <c r="A1626">
        <v>1901</v>
      </c>
      <c r="B1626" s="3" t="s">
        <v>1902</v>
      </c>
      <c r="C1626" s="3" t="s">
        <v>6011</v>
      </c>
      <c r="D1626">
        <v>99000</v>
      </c>
      <c r="E1626">
        <v>2670</v>
      </c>
      <c r="F1626" t="s">
        <v>8221</v>
      </c>
      <c r="G1626" t="s">
        <v>8225</v>
      </c>
      <c r="H1626" t="s">
        <v>8247</v>
      </c>
      <c r="I1626">
        <v>1432299600</v>
      </c>
      <c r="J1626">
        <v>1429707729</v>
      </c>
      <c r="K1626" t="b">
        <v>0</v>
      </c>
      <c r="L1626">
        <v>25</v>
      </c>
      <c r="M1626" t="b">
        <v>0</v>
      </c>
      <c r="N1626" t="s">
        <v>8294</v>
      </c>
      <c r="O1626" s="5">
        <f t="shared" si="225"/>
        <v>37.078651685393261</v>
      </c>
      <c r="P1626" s="7">
        <f t="shared" si="226"/>
        <v>106.8</v>
      </c>
      <c r="Q1626" t="str">
        <f t="shared" si="227"/>
        <v>technology</v>
      </c>
      <c r="R1626" t="str">
        <f t="shared" si="228"/>
        <v>gadgets</v>
      </c>
      <c r="S1626" s="10">
        <f t="shared" si="229"/>
        <v>42146.291666666672</v>
      </c>
      <c r="T1626" s="10">
        <f t="shared" si="230"/>
        <v>42116.29315972222</v>
      </c>
      <c r="U1626">
        <f t="shared" si="231"/>
        <v>2015</v>
      </c>
      <c r="V1626" s="11">
        <f t="shared" si="232"/>
        <v>42146.291666666672</v>
      </c>
      <c r="W1626" s="15">
        <f t="shared" si="233"/>
        <v>29.998506944451947</v>
      </c>
    </row>
    <row r="1627" spans="1:23" ht="43.2" x14ac:dyDescent="0.3">
      <c r="A1627">
        <v>1902</v>
      </c>
      <c r="B1627" s="3" t="s">
        <v>1903</v>
      </c>
      <c r="C1627" s="3" t="s">
        <v>6012</v>
      </c>
      <c r="D1627">
        <v>1000</v>
      </c>
      <c r="E1627">
        <v>12</v>
      </c>
      <c r="F1627" t="s">
        <v>8221</v>
      </c>
      <c r="G1627" t="s">
        <v>8233</v>
      </c>
      <c r="H1627" t="s">
        <v>8249</v>
      </c>
      <c r="I1627">
        <v>1425495447</v>
      </c>
      <c r="J1627">
        <v>1422903447</v>
      </c>
      <c r="K1627" t="b">
        <v>0</v>
      </c>
      <c r="L1627">
        <v>3</v>
      </c>
      <c r="M1627" t="b">
        <v>0</v>
      </c>
      <c r="N1627" t="s">
        <v>8294</v>
      </c>
      <c r="O1627" s="5">
        <f t="shared" si="225"/>
        <v>83.333333333333329</v>
      </c>
      <c r="P1627" s="7">
        <f t="shared" si="226"/>
        <v>4</v>
      </c>
      <c r="Q1627" t="str">
        <f t="shared" si="227"/>
        <v>technology</v>
      </c>
      <c r="R1627" t="str">
        <f t="shared" si="228"/>
        <v>gadgets</v>
      </c>
      <c r="S1627" s="10">
        <f t="shared" si="229"/>
        <v>42067.539895833332</v>
      </c>
      <c r="T1627" s="10">
        <f t="shared" si="230"/>
        <v>42037.539895833332</v>
      </c>
      <c r="U1627">
        <f t="shared" si="231"/>
        <v>2015</v>
      </c>
      <c r="V1627" s="11">
        <f t="shared" si="232"/>
        <v>42067.539895833332</v>
      </c>
      <c r="W1627" s="15">
        <f t="shared" si="233"/>
        <v>30</v>
      </c>
    </row>
    <row r="1628" spans="1:23" ht="43.2" x14ac:dyDescent="0.3">
      <c r="A1628">
        <v>1903</v>
      </c>
      <c r="B1628" s="3" t="s">
        <v>1904</v>
      </c>
      <c r="C1628" s="3" t="s">
        <v>6013</v>
      </c>
      <c r="D1628">
        <v>3000</v>
      </c>
      <c r="E1628">
        <v>1398</v>
      </c>
      <c r="F1628" t="s">
        <v>8221</v>
      </c>
      <c r="G1628" t="s">
        <v>8224</v>
      </c>
      <c r="H1628" t="s">
        <v>8246</v>
      </c>
      <c r="I1628">
        <v>1485541791</v>
      </c>
      <c r="J1628">
        <v>1480357791</v>
      </c>
      <c r="K1628" t="b">
        <v>0</v>
      </c>
      <c r="L1628">
        <v>41</v>
      </c>
      <c r="M1628" t="b">
        <v>0</v>
      </c>
      <c r="N1628" t="s">
        <v>8294</v>
      </c>
      <c r="O1628" s="5">
        <f t="shared" si="225"/>
        <v>2.1459227467811157</v>
      </c>
      <c r="P1628" s="7">
        <f t="shared" si="226"/>
        <v>34.097560975609753</v>
      </c>
      <c r="Q1628" t="str">
        <f t="shared" si="227"/>
        <v>technology</v>
      </c>
      <c r="R1628" t="str">
        <f t="shared" si="228"/>
        <v>gadgets</v>
      </c>
      <c r="S1628" s="10">
        <f t="shared" si="229"/>
        <v>42762.520729166667</v>
      </c>
      <c r="T1628" s="10">
        <f t="shared" si="230"/>
        <v>42702.520729166667</v>
      </c>
      <c r="U1628">
        <f t="shared" si="231"/>
        <v>2017</v>
      </c>
      <c r="V1628" s="11">
        <f t="shared" si="232"/>
        <v>42762.520729166667</v>
      </c>
      <c r="W1628" s="15">
        <f t="shared" si="233"/>
        <v>60</v>
      </c>
    </row>
    <row r="1629" spans="1:23" ht="43.2" x14ac:dyDescent="0.3">
      <c r="A1629">
        <v>1904</v>
      </c>
      <c r="B1629" s="3" t="s">
        <v>1905</v>
      </c>
      <c r="C1629" s="3" t="s">
        <v>6014</v>
      </c>
      <c r="D1629">
        <v>50000</v>
      </c>
      <c r="E1629">
        <v>50</v>
      </c>
      <c r="F1629" t="s">
        <v>8221</v>
      </c>
      <c r="G1629" t="s">
        <v>8224</v>
      </c>
      <c r="H1629" t="s">
        <v>8246</v>
      </c>
      <c r="I1629">
        <v>1451752021</v>
      </c>
      <c r="J1629">
        <v>1447864021</v>
      </c>
      <c r="K1629" t="b">
        <v>0</v>
      </c>
      <c r="L1629">
        <v>2</v>
      </c>
      <c r="M1629" t="b">
        <v>0</v>
      </c>
      <c r="N1629" t="s">
        <v>8294</v>
      </c>
      <c r="O1629" s="5">
        <f t="shared" si="225"/>
        <v>1000</v>
      </c>
      <c r="P1629" s="7">
        <f t="shared" si="226"/>
        <v>25</v>
      </c>
      <c r="Q1629" t="str">
        <f t="shared" si="227"/>
        <v>technology</v>
      </c>
      <c r="R1629" t="str">
        <f t="shared" si="228"/>
        <v>gadgets</v>
      </c>
      <c r="S1629" s="10">
        <f t="shared" si="229"/>
        <v>42371.435428240744</v>
      </c>
      <c r="T1629" s="10">
        <f t="shared" si="230"/>
        <v>42326.435428240744</v>
      </c>
      <c r="U1629">
        <f t="shared" si="231"/>
        <v>2016</v>
      </c>
      <c r="V1629" s="11">
        <f t="shared" si="232"/>
        <v>42371.435428240744</v>
      </c>
      <c r="W1629" s="15">
        <f t="shared" si="233"/>
        <v>45</v>
      </c>
    </row>
    <row r="1630" spans="1:23" ht="57.6" x14ac:dyDescent="0.3">
      <c r="A1630">
        <v>1905</v>
      </c>
      <c r="B1630" s="3" t="s">
        <v>1906</v>
      </c>
      <c r="C1630" s="3" t="s">
        <v>6015</v>
      </c>
      <c r="D1630">
        <v>25000</v>
      </c>
      <c r="E1630">
        <v>42</v>
      </c>
      <c r="F1630" t="s">
        <v>8221</v>
      </c>
      <c r="G1630" t="s">
        <v>8224</v>
      </c>
      <c r="H1630" t="s">
        <v>8246</v>
      </c>
      <c r="I1630">
        <v>1410127994</v>
      </c>
      <c r="J1630">
        <v>1407535994</v>
      </c>
      <c r="K1630" t="b">
        <v>0</v>
      </c>
      <c r="L1630">
        <v>4</v>
      </c>
      <c r="M1630" t="b">
        <v>0</v>
      </c>
      <c r="N1630" t="s">
        <v>8294</v>
      </c>
      <c r="O1630" s="5">
        <f t="shared" si="225"/>
        <v>595.23809523809518</v>
      </c>
      <c r="P1630" s="7">
        <f t="shared" si="226"/>
        <v>10.5</v>
      </c>
      <c r="Q1630" t="str">
        <f t="shared" si="227"/>
        <v>technology</v>
      </c>
      <c r="R1630" t="str">
        <f t="shared" si="228"/>
        <v>gadgets</v>
      </c>
      <c r="S1630" s="10">
        <f t="shared" si="229"/>
        <v>41889.675856481481</v>
      </c>
      <c r="T1630" s="10">
        <f t="shared" si="230"/>
        <v>41859.675856481481</v>
      </c>
      <c r="U1630">
        <f t="shared" si="231"/>
        <v>2014</v>
      </c>
      <c r="V1630" s="11">
        <f t="shared" si="232"/>
        <v>41889.675856481481</v>
      </c>
      <c r="W1630" s="15">
        <f t="shared" si="233"/>
        <v>30</v>
      </c>
    </row>
    <row r="1631" spans="1:23" ht="43.2" x14ac:dyDescent="0.3">
      <c r="A1631">
        <v>1906</v>
      </c>
      <c r="B1631" s="3" t="s">
        <v>1907</v>
      </c>
      <c r="C1631" s="3" t="s">
        <v>6016</v>
      </c>
      <c r="D1631">
        <v>50000</v>
      </c>
      <c r="E1631">
        <v>21380</v>
      </c>
      <c r="F1631" t="s">
        <v>8221</v>
      </c>
      <c r="G1631" t="s">
        <v>8224</v>
      </c>
      <c r="H1631" t="s">
        <v>8246</v>
      </c>
      <c r="I1631">
        <v>1466697983</v>
      </c>
      <c r="J1631">
        <v>1464105983</v>
      </c>
      <c r="K1631" t="b">
        <v>0</v>
      </c>
      <c r="L1631">
        <v>99</v>
      </c>
      <c r="M1631" t="b">
        <v>0</v>
      </c>
      <c r="N1631" t="s">
        <v>8294</v>
      </c>
      <c r="O1631" s="5">
        <f t="shared" si="225"/>
        <v>2.3386342376052385</v>
      </c>
      <c r="P1631" s="7">
        <f t="shared" si="226"/>
        <v>215.95959595959596</v>
      </c>
      <c r="Q1631" t="str">
        <f t="shared" si="227"/>
        <v>technology</v>
      </c>
      <c r="R1631" t="str">
        <f t="shared" si="228"/>
        <v>gadgets</v>
      </c>
      <c r="S1631" s="10">
        <f t="shared" si="229"/>
        <v>42544.421099537038</v>
      </c>
      <c r="T1631" s="10">
        <f t="shared" si="230"/>
        <v>42514.421099537038</v>
      </c>
      <c r="U1631">
        <f t="shared" si="231"/>
        <v>2016</v>
      </c>
      <c r="V1631" s="11">
        <f t="shared" si="232"/>
        <v>42544.421099537038</v>
      </c>
      <c r="W1631" s="15">
        <f t="shared" si="233"/>
        <v>30</v>
      </c>
    </row>
    <row r="1632" spans="1:23" ht="43.2" x14ac:dyDescent="0.3">
      <c r="A1632">
        <v>1907</v>
      </c>
      <c r="B1632" s="3" t="s">
        <v>1908</v>
      </c>
      <c r="C1632" s="3" t="s">
        <v>6017</v>
      </c>
      <c r="D1632">
        <v>30000</v>
      </c>
      <c r="E1632">
        <v>85</v>
      </c>
      <c r="F1632" t="s">
        <v>8221</v>
      </c>
      <c r="G1632" t="s">
        <v>8224</v>
      </c>
      <c r="H1632" t="s">
        <v>8246</v>
      </c>
      <c r="I1632">
        <v>1400853925</v>
      </c>
      <c r="J1632">
        <v>1399557925</v>
      </c>
      <c r="K1632" t="b">
        <v>0</v>
      </c>
      <c r="L1632">
        <v>4</v>
      </c>
      <c r="M1632" t="b">
        <v>0</v>
      </c>
      <c r="N1632" t="s">
        <v>8294</v>
      </c>
      <c r="O1632" s="5">
        <f t="shared" si="225"/>
        <v>352.94117647058823</v>
      </c>
      <c r="P1632" s="7">
        <f t="shared" si="226"/>
        <v>21.25</v>
      </c>
      <c r="Q1632" t="str">
        <f t="shared" si="227"/>
        <v>technology</v>
      </c>
      <c r="R1632" t="str">
        <f t="shared" si="228"/>
        <v>gadgets</v>
      </c>
      <c r="S1632" s="10">
        <f t="shared" si="229"/>
        <v>41782.337094907409</v>
      </c>
      <c r="T1632" s="10">
        <f t="shared" si="230"/>
        <v>41767.337094907409</v>
      </c>
      <c r="U1632">
        <f t="shared" si="231"/>
        <v>2014</v>
      </c>
      <c r="V1632" s="11">
        <f t="shared" si="232"/>
        <v>41782.337094907409</v>
      </c>
      <c r="W1632" s="15">
        <f t="shared" si="233"/>
        <v>15</v>
      </c>
    </row>
    <row r="1633" spans="1:23" ht="43.2" x14ac:dyDescent="0.3">
      <c r="A1633">
        <v>1908</v>
      </c>
      <c r="B1633" s="3" t="s">
        <v>1909</v>
      </c>
      <c r="C1633" s="3" t="s">
        <v>6018</v>
      </c>
      <c r="D1633">
        <v>25000</v>
      </c>
      <c r="E1633">
        <v>433</v>
      </c>
      <c r="F1633" t="s">
        <v>8221</v>
      </c>
      <c r="G1633" t="s">
        <v>8224</v>
      </c>
      <c r="H1633" t="s">
        <v>8246</v>
      </c>
      <c r="I1633">
        <v>1483048900</v>
      </c>
      <c r="J1633">
        <v>1480456900</v>
      </c>
      <c r="K1633" t="b">
        <v>0</v>
      </c>
      <c r="L1633">
        <v>4</v>
      </c>
      <c r="M1633" t="b">
        <v>0</v>
      </c>
      <c r="N1633" t="s">
        <v>8294</v>
      </c>
      <c r="O1633" s="5">
        <f t="shared" si="225"/>
        <v>57.736720554272516</v>
      </c>
      <c r="P1633" s="7">
        <f t="shared" si="226"/>
        <v>108.25</v>
      </c>
      <c r="Q1633" t="str">
        <f t="shared" si="227"/>
        <v>technology</v>
      </c>
      <c r="R1633" t="str">
        <f t="shared" si="228"/>
        <v>gadgets</v>
      </c>
      <c r="S1633" s="10">
        <f t="shared" si="229"/>
        <v>42733.667824074073</v>
      </c>
      <c r="T1633" s="10">
        <f t="shared" si="230"/>
        <v>42703.667824074073</v>
      </c>
      <c r="U1633">
        <f t="shared" si="231"/>
        <v>2016</v>
      </c>
      <c r="V1633" s="11">
        <f t="shared" si="232"/>
        <v>42733.667824074073</v>
      </c>
      <c r="W1633" s="15">
        <f t="shared" si="233"/>
        <v>30</v>
      </c>
    </row>
    <row r="1634" spans="1:23" ht="43.2" x14ac:dyDescent="0.3">
      <c r="A1634">
        <v>1909</v>
      </c>
      <c r="B1634" s="3" t="s">
        <v>1910</v>
      </c>
      <c r="C1634" s="3" t="s">
        <v>6019</v>
      </c>
      <c r="D1634">
        <v>35000</v>
      </c>
      <c r="E1634">
        <v>4939</v>
      </c>
      <c r="F1634" t="s">
        <v>8221</v>
      </c>
      <c r="G1634" t="s">
        <v>8224</v>
      </c>
      <c r="H1634" t="s">
        <v>8246</v>
      </c>
      <c r="I1634">
        <v>1414059479</v>
      </c>
      <c r="J1634">
        <v>1411467479</v>
      </c>
      <c r="K1634" t="b">
        <v>0</v>
      </c>
      <c r="L1634">
        <v>38</v>
      </c>
      <c r="M1634" t="b">
        <v>0</v>
      </c>
      <c r="N1634" t="s">
        <v>8294</v>
      </c>
      <c r="O1634" s="5">
        <f t="shared" si="225"/>
        <v>7.0864547479246811</v>
      </c>
      <c r="P1634" s="7">
        <f t="shared" si="226"/>
        <v>129.97368421052633</v>
      </c>
      <c r="Q1634" t="str">
        <f t="shared" si="227"/>
        <v>technology</v>
      </c>
      <c r="R1634" t="str">
        <f t="shared" si="228"/>
        <v>gadgets</v>
      </c>
      <c r="S1634" s="10">
        <f t="shared" si="229"/>
        <v>41935.179155092592</v>
      </c>
      <c r="T1634" s="10">
        <f t="shared" si="230"/>
        <v>41905.179155092592</v>
      </c>
      <c r="U1634">
        <f t="shared" si="231"/>
        <v>2014</v>
      </c>
      <c r="V1634" s="11">
        <f t="shared" si="232"/>
        <v>41935.179155092592</v>
      </c>
      <c r="W1634" s="15">
        <f t="shared" si="233"/>
        <v>30</v>
      </c>
    </row>
    <row r="1635" spans="1:23" ht="43.2" x14ac:dyDescent="0.3">
      <c r="A1635">
        <v>1910</v>
      </c>
      <c r="B1635" s="3" t="s">
        <v>1911</v>
      </c>
      <c r="C1635" s="3" t="s">
        <v>6020</v>
      </c>
      <c r="D1635">
        <v>85000</v>
      </c>
      <c r="E1635">
        <v>33486</v>
      </c>
      <c r="F1635" t="s">
        <v>8221</v>
      </c>
      <c r="G1635" t="s">
        <v>8233</v>
      </c>
      <c r="H1635" t="s">
        <v>8249</v>
      </c>
      <c r="I1635">
        <v>1446331500</v>
      </c>
      <c r="J1635">
        <v>1442531217</v>
      </c>
      <c r="K1635" t="b">
        <v>0</v>
      </c>
      <c r="L1635">
        <v>285</v>
      </c>
      <c r="M1635" t="b">
        <v>0</v>
      </c>
      <c r="N1635" t="s">
        <v>8294</v>
      </c>
      <c r="O1635" s="5">
        <f t="shared" si="225"/>
        <v>2.5383742459535328</v>
      </c>
      <c r="P1635" s="7">
        <f t="shared" si="226"/>
        <v>117.49473684210527</v>
      </c>
      <c r="Q1635" t="str">
        <f t="shared" si="227"/>
        <v>technology</v>
      </c>
      <c r="R1635" t="str">
        <f t="shared" si="228"/>
        <v>gadgets</v>
      </c>
      <c r="S1635" s="10">
        <f t="shared" si="229"/>
        <v>42308.697916666672</v>
      </c>
      <c r="T1635" s="10">
        <f t="shared" si="230"/>
        <v>42264.713159722218</v>
      </c>
      <c r="U1635">
        <f t="shared" si="231"/>
        <v>2015</v>
      </c>
      <c r="V1635" s="11">
        <f t="shared" si="232"/>
        <v>42308.697916666672</v>
      </c>
      <c r="W1635" s="15">
        <f t="shared" si="233"/>
        <v>43.984756944453693</v>
      </c>
    </row>
    <row r="1636" spans="1:23" ht="57.6" x14ac:dyDescent="0.3">
      <c r="A1636">
        <v>1911</v>
      </c>
      <c r="B1636" s="3" t="s">
        <v>1912</v>
      </c>
      <c r="C1636" s="3" t="s">
        <v>6021</v>
      </c>
      <c r="D1636">
        <v>42500</v>
      </c>
      <c r="E1636">
        <v>10</v>
      </c>
      <c r="F1636" t="s">
        <v>8221</v>
      </c>
      <c r="G1636" t="s">
        <v>8228</v>
      </c>
      <c r="H1636" t="s">
        <v>8250</v>
      </c>
      <c r="I1636">
        <v>1407545334</v>
      </c>
      <c r="J1636">
        <v>1404953334</v>
      </c>
      <c r="K1636" t="b">
        <v>0</v>
      </c>
      <c r="L1636">
        <v>1</v>
      </c>
      <c r="M1636" t="b">
        <v>0</v>
      </c>
      <c r="N1636" t="s">
        <v>8294</v>
      </c>
      <c r="O1636" s="5">
        <f t="shared" si="225"/>
        <v>4250</v>
      </c>
      <c r="P1636" s="7">
        <f t="shared" si="226"/>
        <v>10</v>
      </c>
      <c r="Q1636" t="str">
        <f t="shared" si="227"/>
        <v>technology</v>
      </c>
      <c r="R1636" t="str">
        <f t="shared" si="228"/>
        <v>gadgets</v>
      </c>
      <c r="S1636" s="10">
        <f t="shared" si="229"/>
        <v>41859.783958333333</v>
      </c>
      <c r="T1636" s="10">
        <f t="shared" si="230"/>
        <v>41829.783958333333</v>
      </c>
      <c r="U1636">
        <f t="shared" si="231"/>
        <v>2014</v>
      </c>
      <c r="V1636" s="11">
        <f t="shared" si="232"/>
        <v>41859.783958333333</v>
      </c>
      <c r="W1636" s="15">
        <f t="shared" si="233"/>
        <v>30</v>
      </c>
    </row>
    <row r="1637" spans="1:23" ht="43.2" x14ac:dyDescent="0.3">
      <c r="A1637">
        <v>1912</v>
      </c>
      <c r="B1637" s="3" t="s">
        <v>1913</v>
      </c>
      <c r="C1637" s="3" t="s">
        <v>6022</v>
      </c>
      <c r="D1637">
        <v>5000</v>
      </c>
      <c r="E1637">
        <v>2965</v>
      </c>
      <c r="F1637" t="s">
        <v>8221</v>
      </c>
      <c r="G1637" t="s">
        <v>8224</v>
      </c>
      <c r="H1637" t="s">
        <v>8246</v>
      </c>
      <c r="I1637">
        <v>1433395560</v>
      </c>
      <c r="J1637">
        <v>1430803560</v>
      </c>
      <c r="K1637" t="b">
        <v>0</v>
      </c>
      <c r="L1637">
        <v>42</v>
      </c>
      <c r="M1637" t="b">
        <v>0</v>
      </c>
      <c r="N1637" t="s">
        <v>8294</v>
      </c>
      <c r="O1637" s="5">
        <f t="shared" si="225"/>
        <v>1.6863406408094435</v>
      </c>
      <c r="P1637" s="7">
        <f t="shared" si="226"/>
        <v>70.595238095238102</v>
      </c>
      <c r="Q1637" t="str">
        <f t="shared" si="227"/>
        <v>technology</v>
      </c>
      <c r="R1637" t="str">
        <f t="shared" si="228"/>
        <v>gadgets</v>
      </c>
      <c r="S1637" s="10">
        <f t="shared" si="229"/>
        <v>42158.976388888885</v>
      </c>
      <c r="T1637" s="10">
        <f t="shared" si="230"/>
        <v>42128.976388888885</v>
      </c>
      <c r="U1637">
        <f t="shared" si="231"/>
        <v>2015</v>
      </c>
      <c r="V1637" s="11">
        <f t="shared" si="232"/>
        <v>42158.976388888885</v>
      </c>
      <c r="W1637" s="15">
        <f t="shared" si="233"/>
        <v>30</v>
      </c>
    </row>
    <row r="1638" spans="1:23" ht="28.8" x14ac:dyDescent="0.3">
      <c r="A1638">
        <v>1913</v>
      </c>
      <c r="B1638" s="3" t="s">
        <v>1914</v>
      </c>
      <c r="C1638" s="3" t="s">
        <v>6023</v>
      </c>
      <c r="D1638">
        <v>48000</v>
      </c>
      <c r="E1638">
        <v>637</v>
      </c>
      <c r="F1638" t="s">
        <v>8221</v>
      </c>
      <c r="G1638" t="s">
        <v>8225</v>
      </c>
      <c r="H1638" t="s">
        <v>8247</v>
      </c>
      <c r="I1638">
        <v>1412770578</v>
      </c>
      <c r="J1638">
        <v>1410178578</v>
      </c>
      <c r="K1638" t="b">
        <v>0</v>
      </c>
      <c r="L1638">
        <v>26</v>
      </c>
      <c r="M1638" t="b">
        <v>0</v>
      </c>
      <c r="N1638" t="s">
        <v>8294</v>
      </c>
      <c r="O1638" s="5">
        <f t="shared" si="225"/>
        <v>75.353218210361064</v>
      </c>
      <c r="P1638" s="7">
        <f t="shared" si="226"/>
        <v>24.5</v>
      </c>
      <c r="Q1638" t="str">
        <f t="shared" si="227"/>
        <v>technology</v>
      </c>
      <c r="R1638" t="str">
        <f t="shared" si="228"/>
        <v>gadgets</v>
      </c>
      <c r="S1638" s="10">
        <f t="shared" si="229"/>
        <v>41920.261319444442</v>
      </c>
      <c r="T1638" s="10">
        <f t="shared" si="230"/>
        <v>41890.261319444442</v>
      </c>
      <c r="U1638">
        <f t="shared" si="231"/>
        <v>2014</v>
      </c>
      <c r="V1638" s="11">
        <f t="shared" si="232"/>
        <v>41920.261319444442</v>
      </c>
      <c r="W1638" s="15">
        <f t="shared" si="233"/>
        <v>30</v>
      </c>
    </row>
    <row r="1639" spans="1:23" ht="43.2" x14ac:dyDescent="0.3">
      <c r="A1639">
        <v>1914</v>
      </c>
      <c r="B1639" s="3" t="s">
        <v>1915</v>
      </c>
      <c r="C1639" s="3" t="s">
        <v>6024</v>
      </c>
      <c r="D1639">
        <v>666</v>
      </c>
      <c r="E1639">
        <v>60</v>
      </c>
      <c r="F1639" t="s">
        <v>8221</v>
      </c>
      <c r="G1639" t="s">
        <v>8224</v>
      </c>
      <c r="H1639" t="s">
        <v>8246</v>
      </c>
      <c r="I1639">
        <v>1414814340</v>
      </c>
      <c r="J1639">
        <v>1413519073</v>
      </c>
      <c r="K1639" t="b">
        <v>0</v>
      </c>
      <c r="L1639">
        <v>2</v>
      </c>
      <c r="M1639" t="b">
        <v>0</v>
      </c>
      <c r="N1639" t="s">
        <v>8294</v>
      </c>
      <c r="O1639" s="5">
        <f t="shared" si="225"/>
        <v>11.1</v>
      </c>
      <c r="P1639" s="7">
        <f t="shared" si="226"/>
        <v>30</v>
      </c>
      <c r="Q1639" t="str">
        <f t="shared" si="227"/>
        <v>technology</v>
      </c>
      <c r="R1639" t="str">
        <f t="shared" si="228"/>
        <v>gadgets</v>
      </c>
      <c r="S1639" s="10">
        <f t="shared" si="229"/>
        <v>41943.915972222225</v>
      </c>
      <c r="T1639" s="10">
        <f t="shared" si="230"/>
        <v>41928.924456018518</v>
      </c>
      <c r="U1639">
        <f t="shared" si="231"/>
        <v>2014</v>
      </c>
      <c r="V1639" s="11">
        <f t="shared" si="232"/>
        <v>41943.915972222225</v>
      </c>
      <c r="W1639" s="15">
        <f t="shared" si="233"/>
        <v>14.991516203706851</v>
      </c>
    </row>
    <row r="1640" spans="1:23" ht="43.2" x14ac:dyDescent="0.3">
      <c r="A1640">
        <v>1915</v>
      </c>
      <c r="B1640" s="3" t="s">
        <v>1916</v>
      </c>
      <c r="C1640" s="3" t="s">
        <v>6025</v>
      </c>
      <c r="D1640">
        <v>500</v>
      </c>
      <c r="E1640">
        <v>8</v>
      </c>
      <c r="F1640" t="s">
        <v>8221</v>
      </c>
      <c r="G1640" t="s">
        <v>8224</v>
      </c>
      <c r="H1640" t="s">
        <v>8246</v>
      </c>
      <c r="I1640">
        <v>1409620222</v>
      </c>
      <c r="J1640">
        <v>1407892222</v>
      </c>
      <c r="K1640" t="b">
        <v>0</v>
      </c>
      <c r="L1640">
        <v>4</v>
      </c>
      <c r="M1640" t="b">
        <v>0</v>
      </c>
      <c r="N1640" t="s">
        <v>8294</v>
      </c>
      <c r="O1640" s="5">
        <f t="shared" si="225"/>
        <v>62.5</v>
      </c>
      <c r="P1640" s="7">
        <f t="shared" si="226"/>
        <v>2</v>
      </c>
      <c r="Q1640" t="str">
        <f t="shared" si="227"/>
        <v>technology</v>
      </c>
      <c r="R1640" t="str">
        <f t="shared" si="228"/>
        <v>gadgets</v>
      </c>
      <c r="S1640" s="10">
        <f t="shared" si="229"/>
        <v>41883.79886574074</v>
      </c>
      <c r="T1640" s="10">
        <f t="shared" si="230"/>
        <v>41863.79886574074</v>
      </c>
      <c r="U1640">
        <f t="shared" si="231"/>
        <v>2014</v>
      </c>
      <c r="V1640" s="11">
        <f t="shared" si="232"/>
        <v>41883.79886574074</v>
      </c>
      <c r="W1640" s="15">
        <f t="shared" si="233"/>
        <v>20</v>
      </c>
    </row>
    <row r="1641" spans="1:23" ht="28.8" x14ac:dyDescent="0.3">
      <c r="A1641">
        <v>1916</v>
      </c>
      <c r="B1641" s="3" t="s">
        <v>1917</v>
      </c>
      <c r="C1641" s="3" t="s">
        <v>6026</v>
      </c>
      <c r="D1641">
        <v>20000</v>
      </c>
      <c r="E1641">
        <v>102</v>
      </c>
      <c r="F1641" t="s">
        <v>8221</v>
      </c>
      <c r="G1641" t="s">
        <v>8224</v>
      </c>
      <c r="H1641" t="s">
        <v>8246</v>
      </c>
      <c r="I1641">
        <v>1478542375</v>
      </c>
      <c r="J1641">
        <v>1476378775</v>
      </c>
      <c r="K1641" t="b">
        <v>0</v>
      </c>
      <c r="L1641">
        <v>6</v>
      </c>
      <c r="M1641" t="b">
        <v>0</v>
      </c>
      <c r="N1641" t="s">
        <v>8294</v>
      </c>
      <c r="O1641" s="5">
        <f t="shared" si="225"/>
        <v>196.07843137254903</v>
      </c>
      <c r="P1641" s="7">
        <f t="shared" si="226"/>
        <v>17</v>
      </c>
      <c r="Q1641" t="str">
        <f t="shared" si="227"/>
        <v>technology</v>
      </c>
      <c r="R1641" t="str">
        <f t="shared" si="228"/>
        <v>gadgets</v>
      </c>
      <c r="S1641" s="10">
        <f t="shared" si="229"/>
        <v>42681.508969907409</v>
      </c>
      <c r="T1641" s="10">
        <f t="shared" si="230"/>
        <v>42656.467303240745</v>
      </c>
      <c r="U1641">
        <f t="shared" si="231"/>
        <v>2016</v>
      </c>
      <c r="V1641" s="11">
        <f t="shared" si="232"/>
        <v>42681.508969907409</v>
      </c>
      <c r="W1641" s="15">
        <f t="shared" si="233"/>
        <v>25.041666666664241</v>
      </c>
    </row>
    <row r="1642" spans="1:23" ht="28.8" x14ac:dyDescent="0.3">
      <c r="A1642">
        <v>1917</v>
      </c>
      <c r="B1642" s="3" t="s">
        <v>1918</v>
      </c>
      <c r="C1642" s="3" t="s">
        <v>6027</v>
      </c>
      <c r="D1642">
        <v>390000</v>
      </c>
      <c r="E1642">
        <v>205025</v>
      </c>
      <c r="F1642" t="s">
        <v>8221</v>
      </c>
      <c r="G1642" t="s">
        <v>8231</v>
      </c>
      <c r="H1642" t="s">
        <v>8252</v>
      </c>
      <c r="I1642">
        <v>1486708133</v>
      </c>
      <c r="J1642">
        <v>1484116133</v>
      </c>
      <c r="K1642" t="b">
        <v>0</v>
      </c>
      <c r="L1642">
        <v>70</v>
      </c>
      <c r="M1642" t="b">
        <v>0</v>
      </c>
      <c r="N1642" t="s">
        <v>8294</v>
      </c>
      <c r="O1642" s="5">
        <f t="shared" si="225"/>
        <v>1.9022070479209852</v>
      </c>
      <c r="P1642" s="7">
        <f t="shared" si="226"/>
        <v>2928.9285714285716</v>
      </c>
      <c r="Q1642" t="str">
        <f t="shared" si="227"/>
        <v>technology</v>
      </c>
      <c r="R1642" t="str">
        <f t="shared" si="228"/>
        <v>gadgets</v>
      </c>
      <c r="S1642" s="10">
        <f t="shared" si="229"/>
        <v>42776.020057870366</v>
      </c>
      <c r="T1642" s="10">
        <f t="shared" si="230"/>
        <v>42746.020057870366</v>
      </c>
      <c r="U1642">
        <f t="shared" si="231"/>
        <v>2017</v>
      </c>
      <c r="V1642" s="11">
        <f t="shared" si="232"/>
        <v>42776.020057870366</v>
      </c>
      <c r="W1642" s="15">
        <f t="shared" si="233"/>
        <v>30</v>
      </c>
    </row>
    <row r="1643" spans="1:23" ht="43.2" x14ac:dyDescent="0.3">
      <c r="A1643">
        <v>1918</v>
      </c>
      <c r="B1643" s="3" t="s">
        <v>1919</v>
      </c>
      <c r="C1643" s="3" t="s">
        <v>6028</v>
      </c>
      <c r="D1643">
        <v>25000</v>
      </c>
      <c r="E1643">
        <v>260</v>
      </c>
      <c r="F1643" t="s">
        <v>8221</v>
      </c>
      <c r="G1643" t="s">
        <v>8224</v>
      </c>
      <c r="H1643" t="s">
        <v>8246</v>
      </c>
      <c r="I1643">
        <v>1407869851</v>
      </c>
      <c r="J1643">
        <v>1404845851</v>
      </c>
      <c r="K1643" t="b">
        <v>0</v>
      </c>
      <c r="L1643">
        <v>9</v>
      </c>
      <c r="M1643" t="b">
        <v>0</v>
      </c>
      <c r="N1643" t="s">
        <v>8294</v>
      </c>
      <c r="O1643" s="5">
        <f t="shared" si="225"/>
        <v>96.15384615384616</v>
      </c>
      <c r="P1643" s="7">
        <f t="shared" si="226"/>
        <v>28.888888888888889</v>
      </c>
      <c r="Q1643" t="str">
        <f t="shared" si="227"/>
        <v>technology</v>
      </c>
      <c r="R1643" t="str">
        <f t="shared" si="228"/>
        <v>gadgets</v>
      </c>
      <c r="S1643" s="10">
        <f t="shared" si="229"/>
        <v>41863.539942129632</v>
      </c>
      <c r="T1643" s="10">
        <f t="shared" si="230"/>
        <v>41828.539942129632</v>
      </c>
      <c r="U1643">
        <f t="shared" si="231"/>
        <v>2014</v>
      </c>
      <c r="V1643" s="11">
        <f t="shared" si="232"/>
        <v>41863.539942129632</v>
      </c>
      <c r="W1643" s="15">
        <f t="shared" si="233"/>
        <v>35</v>
      </c>
    </row>
    <row r="1644" spans="1:23" ht="43.2" x14ac:dyDescent="0.3">
      <c r="A1644">
        <v>1919</v>
      </c>
      <c r="B1644" s="3" t="s">
        <v>1920</v>
      </c>
      <c r="C1644" s="3" t="s">
        <v>6029</v>
      </c>
      <c r="D1644">
        <v>500</v>
      </c>
      <c r="E1644">
        <v>237</v>
      </c>
      <c r="F1644" t="s">
        <v>8221</v>
      </c>
      <c r="G1644" t="s">
        <v>8224</v>
      </c>
      <c r="H1644" t="s">
        <v>8246</v>
      </c>
      <c r="I1644">
        <v>1432069249</v>
      </c>
      <c r="J1644">
        <v>1429477249</v>
      </c>
      <c r="K1644" t="b">
        <v>0</v>
      </c>
      <c r="L1644">
        <v>8</v>
      </c>
      <c r="M1644" t="b">
        <v>0</v>
      </c>
      <c r="N1644" t="s">
        <v>8294</v>
      </c>
      <c r="O1644" s="5">
        <f t="shared" si="225"/>
        <v>2.109704641350211</v>
      </c>
      <c r="P1644" s="7">
        <f t="shared" si="226"/>
        <v>29.625</v>
      </c>
      <c r="Q1644" t="str">
        <f t="shared" si="227"/>
        <v>technology</v>
      </c>
      <c r="R1644" t="str">
        <f t="shared" si="228"/>
        <v>gadgets</v>
      </c>
      <c r="S1644" s="10">
        <f t="shared" si="229"/>
        <v>42143.625567129624</v>
      </c>
      <c r="T1644" s="10">
        <f t="shared" si="230"/>
        <v>42113.625567129624</v>
      </c>
      <c r="U1644">
        <f t="shared" si="231"/>
        <v>2015</v>
      </c>
      <c r="V1644" s="11">
        <f t="shared" si="232"/>
        <v>42143.625567129624</v>
      </c>
      <c r="W1644" s="15">
        <f t="shared" si="233"/>
        <v>30</v>
      </c>
    </row>
    <row r="1645" spans="1:23" ht="43.2" x14ac:dyDescent="0.3">
      <c r="A1645">
        <v>1920</v>
      </c>
      <c r="B1645" s="3" t="s">
        <v>1921</v>
      </c>
      <c r="C1645" s="3" t="s">
        <v>6030</v>
      </c>
      <c r="D1645">
        <v>10000</v>
      </c>
      <c r="E1645">
        <v>4303</v>
      </c>
      <c r="F1645" t="s">
        <v>8221</v>
      </c>
      <c r="G1645" t="s">
        <v>8225</v>
      </c>
      <c r="H1645" t="s">
        <v>8247</v>
      </c>
      <c r="I1645">
        <v>1445468400</v>
      </c>
      <c r="J1645">
        <v>1443042061</v>
      </c>
      <c r="K1645" t="b">
        <v>0</v>
      </c>
      <c r="L1645">
        <v>105</v>
      </c>
      <c r="M1645" t="b">
        <v>0</v>
      </c>
      <c r="N1645" t="s">
        <v>8294</v>
      </c>
      <c r="O1645" s="5">
        <f t="shared" si="225"/>
        <v>2.3239600278875203</v>
      </c>
      <c r="P1645" s="7">
        <f t="shared" si="226"/>
        <v>40.980952380952381</v>
      </c>
      <c r="Q1645" t="str">
        <f t="shared" si="227"/>
        <v>technology</v>
      </c>
      <c r="R1645" t="str">
        <f t="shared" si="228"/>
        <v>gadgets</v>
      </c>
      <c r="S1645" s="10">
        <f t="shared" si="229"/>
        <v>42298.708333333328</v>
      </c>
      <c r="T1645" s="10">
        <f t="shared" si="230"/>
        <v>42270.625706018516</v>
      </c>
      <c r="U1645">
        <f t="shared" si="231"/>
        <v>2015</v>
      </c>
      <c r="V1645" s="11">
        <f t="shared" si="232"/>
        <v>42298.708333333328</v>
      </c>
      <c r="W1645" s="15">
        <f t="shared" si="233"/>
        <v>28.082627314812271</v>
      </c>
    </row>
    <row r="1646" spans="1:23" ht="28.8" x14ac:dyDescent="0.3">
      <c r="A1646">
        <v>1921</v>
      </c>
      <c r="B1646" s="3" t="s">
        <v>1922</v>
      </c>
      <c r="C1646" s="3" t="s">
        <v>6031</v>
      </c>
      <c r="D1646">
        <v>1500</v>
      </c>
      <c r="E1646">
        <v>2052</v>
      </c>
      <c r="F1646" t="s">
        <v>8219</v>
      </c>
      <c r="G1646" t="s">
        <v>8224</v>
      </c>
      <c r="H1646" t="s">
        <v>8246</v>
      </c>
      <c r="I1646">
        <v>1342243143</v>
      </c>
      <c r="J1646">
        <v>1339651143</v>
      </c>
      <c r="K1646" t="b">
        <v>0</v>
      </c>
      <c r="L1646">
        <v>38</v>
      </c>
      <c r="M1646" t="b">
        <v>1</v>
      </c>
      <c r="N1646" t="s">
        <v>8279</v>
      </c>
      <c r="O1646" s="5">
        <f t="shared" si="225"/>
        <v>0.73099415204678364</v>
      </c>
      <c r="P1646" s="7">
        <f t="shared" si="226"/>
        <v>54</v>
      </c>
      <c r="Q1646" t="str">
        <f t="shared" si="227"/>
        <v>music</v>
      </c>
      <c r="R1646" t="str">
        <f t="shared" si="228"/>
        <v>indie rock</v>
      </c>
      <c r="S1646" s="10">
        <f t="shared" si="229"/>
        <v>41103.971562500003</v>
      </c>
      <c r="T1646" s="10">
        <f t="shared" si="230"/>
        <v>41073.971562500003</v>
      </c>
      <c r="U1646">
        <f t="shared" si="231"/>
        <v>2012</v>
      </c>
      <c r="V1646" s="11">
        <f t="shared" si="232"/>
        <v>41103.971562500003</v>
      </c>
      <c r="W1646" s="15">
        <f t="shared" si="233"/>
        <v>30</v>
      </c>
    </row>
    <row r="1647" spans="1:23" ht="43.2" x14ac:dyDescent="0.3">
      <c r="A1647">
        <v>1922</v>
      </c>
      <c r="B1647" s="3" t="s">
        <v>1923</v>
      </c>
      <c r="C1647" s="3" t="s">
        <v>6032</v>
      </c>
      <c r="D1647">
        <v>2000</v>
      </c>
      <c r="E1647">
        <v>2311</v>
      </c>
      <c r="F1647" t="s">
        <v>8219</v>
      </c>
      <c r="G1647" t="s">
        <v>8224</v>
      </c>
      <c r="H1647" t="s">
        <v>8246</v>
      </c>
      <c r="I1647">
        <v>1386828507</v>
      </c>
      <c r="J1647">
        <v>1384236507</v>
      </c>
      <c r="K1647" t="b">
        <v>0</v>
      </c>
      <c r="L1647">
        <v>64</v>
      </c>
      <c r="M1647" t="b">
        <v>1</v>
      </c>
      <c r="N1647" t="s">
        <v>8279</v>
      </c>
      <c r="O1647" s="5">
        <f t="shared" si="225"/>
        <v>0.86542622241453915</v>
      </c>
      <c r="P1647" s="7">
        <f t="shared" si="226"/>
        <v>36.109375</v>
      </c>
      <c r="Q1647" t="str">
        <f t="shared" si="227"/>
        <v>music</v>
      </c>
      <c r="R1647" t="str">
        <f t="shared" si="228"/>
        <v>indie rock</v>
      </c>
      <c r="S1647" s="10">
        <f t="shared" si="229"/>
        <v>41620.005868055552</v>
      </c>
      <c r="T1647" s="10">
        <f t="shared" si="230"/>
        <v>41590.005868055552</v>
      </c>
      <c r="U1647">
        <f t="shared" si="231"/>
        <v>2013</v>
      </c>
      <c r="V1647" s="11">
        <f t="shared" si="232"/>
        <v>41620.005868055552</v>
      </c>
      <c r="W1647" s="15">
        <f t="shared" si="233"/>
        <v>30</v>
      </c>
    </row>
    <row r="1648" spans="1:23" ht="43.2" x14ac:dyDescent="0.3">
      <c r="A1648">
        <v>1923</v>
      </c>
      <c r="B1648" s="3" t="s">
        <v>1924</v>
      </c>
      <c r="C1648" s="3" t="s">
        <v>6033</v>
      </c>
      <c r="D1648">
        <v>125</v>
      </c>
      <c r="E1648">
        <v>301</v>
      </c>
      <c r="F1648" t="s">
        <v>8219</v>
      </c>
      <c r="G1648" t="s">
        <v>8224</v>
      </c>
      <c r="H1648" t="s">
        <v>8246</v>
      </c>
      <c r="I1648">
        <v>1317099540</v>
      </c>
      <c r="J1648">
        <v>1313612532</v>
      </c>
      <c r="K1648" t="b">
        <v>0</v>
      </c>
      <c r="L1648">
        <v>13</v>
      </c>
      <c r="M1648" t="b">
        <v>1</v>
      </c>
      <c r="N1648" t="s">
        <v>8279</v>
      </c>
      <c r="O1648" s="5">
        <f t="shared" si="225"/>
        <v>0.41528239202657807</v>
      </c>
      <c r="P1648" s="7">
        <f t="shared" si="226"/>
        <v>23.153846153846153</v>
      </c>
      <c r="Q1648" t="str">
        <f t="shared" si="227"/>
        <v>music</v>
      </c>
      <c r="R1648" t="str">
        <f t="shared" si="228"/>
        <v>indie rock</v>
      </c>
      <c r="S1648" s="10">
        <f t="shared" si="229"/>
        <v>40812.957638888889</v>
      </c>
      <c r="T1648" s="10">
        <f t="shared" si="230"/>
        <v>40772.598749999997</v>
      </c>
      <c r="U1648">
        <f t="shared" si="231"/>
        <v>2011</v>
      </c>
      <c r="V1648" s="11">
        <f t="shared" si="232"/>
        <v>40812.957638888889</v>
      </c>
      <c r="W1648" s="15">
        <f t="shared" si="233"/>
        <v>40.35888888889167</v>
      </c>
    </row>
    <row r="1649" spans="1:23" ht="57.6" x14ac:dyDescent="0.3">
      <c r="A1649">
        <v>1924</v>
      </c>
      <c r="B1649" s="3" t="s">
        <v>1925</v>
      </c>
      <c r="C1649" s="3" t="s">
        <v>6034</v>
      </c>
      <c r="D1649">
        <v>3000</v>
      </c>
      <c r="E1649">
        <v>3432</v>
      </c>
      <c r="F1649" t="s">
        <v>8219</v>
      </c>
      <c r="G1649" t="s">
        <v>8224</v>
      </c>
      <c r="H1649" t="s">
        <v>8246</v>
      </c>
      <c r="I1649">
        <v>1389814380</v>
      </c>
      <c r="J1649">
        <v>1387390555</v>
      </c>
      <c r="K1649" t="b">
        <v>0</v>
      </c>
      <c r="L1649">
        <v>33</v>
      </c>
      <c r="M1649" t="b">
        <v>1</v>
      </c>
      <c r="N1649" t="s">
        <v>8279</v>
      </c>
      <c r="O1649" s="5">
        <f t="shared" si="225"/>
        <v>0.87412587412587417</v>
      </c>
      <c r="P1649" s="7">
        <f t="shared" si="226"/>
        <v>104</v>
      </c>
      <c r="Q1649" t="str">
        <f t="shared" si="227"/>
        <v>music</v>
      </c>
      <c r="R1649" t="str">
        <f t="shared" si="228"/>
        <v>indie rock</v>
      </c>
      <c r="S1649" s="10">
        <f t="shared" si="229"/>
        <v>41654.564583333333</v>
      </c>
      <c r="T1649" s="10">
        <f t="shared" si="230"/>
        <v>41626.511053240742</v>
      </c>
      <c r="U1649">
        <f t="shared" si="231"/>
        <v>2014</v>
      </c>
      <c r="V1649" s="11">
        <f t="shared" si="232"/>
        <v>41654.564583333333</v>
      </c>
      <c r="W1649" s="15">
        <f t="shared" si="233"/>
        <v>28.053530092591245</v>
      </c>
    </row>
    <row r="1650" spans="1:23" ht="43.2" x14ac:dyDescent="0.3">
      <c r="A1650">
        <v>1925</v>
      </c>
      <c r="B1650" s="3" t="s">
        <v>1926</v>
      </c>
      <c r="C1650" s="3" t="s">
        <v>6035</v>
      </c>
      <c r="D1650">
        <v>1500</v>
      </c>
      <c r="E1650">
        <v>1655</v>
      </c>
      <c r="F1650" t="s">
        <v>8219</v>
      </c>
      <c r="G1650" t="s">
        <v>8224</v>
      </c>
      <c r="H1650" t="s">
        <v>8246</v>
      </c>
      <c r="I1650">
        <v>1381449600</v>
      </c>
      <c r="J1650">
        <v>1379540288</v>
      </c>
      <c r="K1650" t="b">
        <v>0</v>
      </c>
      <c r="L1650">
        <v>52</v>
      </c>
      <c r="M1650" t="b">
        <v>1</v>
      </c>
      <c r="N1650" t="s">
        <v>8279</v>
      </c>
      <c r="O1650" s="5">
        <f t="shared" si="225"/>
        <v>0.90634441087613293</v>
      </c>
      <c r="P1650" s="7">
        <f t="shared" si="226"/>
        <v>31.826923076923077</v>
      </c>
      <c r="Q1650" t="str">
        <f t="shared" si="227"/>
        <v>music</v>
      </c>
      <c r="R1650" t="str">
        <f t="shared" si="228"/>
        <v>indie rock</v>
      </c>
      <c r="S1650" s="10">
        <f t="shared" si="229"/>
        <v>41557.75</v>
      </c>
      <c r="T1650" s="10">
        <f t="shared" si="230"/>
        <v>41535.65148148148</v>
      </c>
      <c r="U1650">
        <f t="shared" si="231"/>
        <v>2013</v>
      </c>
      <c r="V1650" s="11">
        <f t="shared" si="232"/>
        <v>41557.75</v>
      </c>
      <c r="W1650" s="15">
        <f t="shared" si="233"/>
        <v>22.098518518519995</v>
      </c>
    </row>
    <row r="1651" spans="1:23" ht="57.6" x14ac:dyDescent="0.3">
      <c r="A1651">
        <v>1926</v>
      </c>
      <c r="B1651" s="3" t="s">
        <v>1927</v>
      </c>
      <c r="C1651" s="3" t="s">
        <v>6036</v>
      </c>
      <c r="D1651">
        <v>1500</v>
      </c>
      <c r="E1651">
        <v>2930.69</v>
      </c>
      <c r="F1651" t="s">
        <v>8219</v>
      </c>
      <c r="G1651" t="s">
        <v>8224</v>
      </c>
      <c r="H1651" t="s">
        <v>8246</v>
      </c>
      <c r="I1651">
        <v>1288657560</v>
      </c>
      <c r="J1651">
        <v>1286319256</v>
      </c>
      <c r="K1651" t="b">
        <v>0</v>
      </c>
      <c r="L1651">
        <v>107</v>
      </c>
      <c r="M1651" t="b">
        <v>1</v>
      </c>
      <c r="N1651" t="s">
        <v>8279</v>
      </c>
      <c r="O1651" s="5">
        <f t="shared" si="225"/>
        <v>0.51182486035711727</v>
      </c>
      <c r="P1651" s="7">
        <f t="shared" si="226"/>
        <v>27.3896261682243</v>
      </c>
      <c r="Q1651" t="str">
        <f t="shared" si="227"/>
        <v>music</v>
      </c>
      <c r="R1651" t="str">
        <f t="shared" si="228"/>
        <v>indie rock</v>
      </c>
      <c r="S1651" s="10">
        <f t="shared" si="229"/>
        <v>40483.768055555556</v>
      </c>
      <c r="T1651" s="10">
        <f t="shared" si="230"/>
        <v>40456.704351851848</v>
      </c>
      <c r="U1651">
        <f t="shared" si="231"/>
        <v>2010</v>
      </c>
      <c r="V1651" s="11">
        <f t="shared" si="232"/>
        <v>40483.768055555556</v>
      </c>
      <c r="W1651" s="15">
        <f t="shared" si="233"/>
        <v>27.063703703708597</v>
      </c>
    </row>
    <row r="1652" spans="1:23" x14ac:dyDescent="0.3">
      <c r="A1652">
        <v>1927</v>
      </c>
      <c r="B1652" s="3" t="s">
        <v>1928</v>
      </c>
      <c r="C1652" s="3" t="s">
        <v>6037</v>
      </c>
      <c r="D1652">
        <v>600</v>
      </c>
      <c r="E1652">
        <v>620</v>
      </c>
      <c r="F1652" t="s">
        <v>8219</v>
      </c>
      <c r="G1652" t="s">
        <v>8224</v>
      </c>
      <c r="H1652" t="s">
        <v>8246</v>
      </c>
      <c r="I1652">
        <v>1331182740</v>
      </c>
      <c r="J1652">
        <v>1329856839</v>
      </c>
      <c r="K1652" t="b">
        <v>0</v>
      </c>
      <c r="L1652">
        <v>11</v>
      </c>
      <c r="M1652" t="b">
        <v>1</v>
      </c>
      <c r="N1652" t="s">
        <v>8279</v>
      </c>
      <c r="O1652" s="5">
        <f t="shared" si="225"/>
        <v>0.967741935483871</v>
      </c>
      <c r="P1652" s="7">
        <f t="shared" si="226"/>
        <v>56.363636363636367</v>
      </c>
      <c r="Q1652" t="str">
        <f t="shared" si="227"/>
        <v>music</v>
      </c>
      <c r="R1652" t="str">
        <f t="shared" si="228"/>
        <v>indie rock</v>
      </c>
      <c r="S1652" s="10">
        <f t="shared" si="229"/>
        <v>40975.957638888889</v>
      </c>
      <c r="T1652" s="10">
        <f t="shared" si="230"/>
        <v>40960.611562500002</v>
      </c>
      <c r="U1652">
        <f t="shared" si="231"/>
        <v>2012</v>
      </c>
      <c r="V1652" s="11">
        <f t="shared" si="232"/>
        <v>40975.957638888889</v>
      </c>
      <c r="W1652" s="15">
        <f t="shared" si="233"/>
        <v>15.346076388887013</v>
      </c>
    </row>
    <row r="1653" spans="1:23" ht="28.8" x14ac:dyDescent="0.3">
      <c r="A1653">
        <v>1928</v>
      </c>
      <c r="B1653" s="3" t="s">
        <v>1929</v>
      </c>
      <c r="C1653" s="3" t="s">
        <v>6038</v>
      </c>
      <c r="D1653">
        <v>2550</v>
      </c>
      <c r="E1653">
        <v>2630</v>
      </c>
      <c r="F1653" t="s">
        <v>8219</v>
      </c>
      <c r="G1653" t="s">
        <v>8224</v>
      </c>
      <c r="H1653" t="s">
        <v>8246</v>
      </c>
      <c r="I1653">
        <v>1367940794</v>
      </c>
      <c r="J1653">
        <v>1365348794</v>
      </c>
      <c r="K1653" t="b">
        <v>0</v>
      </c>
      <c r="L1653">
        <v>34</v>
      </c>
      <c r="M1653" t="b">
        <v>1</v>
      </c>
      <c r="N1653" t="s">
        <v>8279</v>
      </c>
      <c r="O1653" s="5">
        <f t="shared" si="225"/>
        <v>0.96958174904942962</v>
      </c>
      <c r="P1653" s="7">
        <f t="shared" si="226"/>
        <v>77.352941176470594</v>
      </c>
      <c r="Q1653" t="str">
        <f t="shared" si="227"/>
        <v>music</v>
      </c>
      <c r="R1653" t="str">
        <f t="shared" si="228"/>
        <v>indie rock</v>
      </c>
      <c r="S1653" s="10">
        <f t="shared" si="229"/>
        <v>41401.398078703707</v>
      </c>
      <c r="T1653" s="10">
        <f t="shared" si="230"/>
        <v>41371.398078703707</v>
      </c>
      <c r="U1653">
        <f t="shared" si="231"/>
        <v>2013</v>
      </c>
      <c r="V1653" s="11">
        <f t="shared" si="232"/>
        <v>41401.398078703707</v>
      </c>
      <c r="W1653" s="15">
        <f t="shared" si="233"/>
        <v>30</v>
      </c>
    </row>
    <row r="1654" spans="1:23" ht="43.2" x14ac:dyDescent="0.3">
      <c r="A1654">
        <v>1929</v>
      </c>
      <c r="B1654" s="3" t="s">
        <v>1930</v>
      </c>
      <c r="C1654" s="3" t="s">
        <v>6039</v>
      </c>
      <c r="D1654">
        <v>3200</v>
      </c>
      <c r="E1654">
        <v>3210</v>
      </c>
      <c r="F1654" t="s">
        <v>8219</v>
      </c>
      <c r="G1654" t="s">
        <v>8224</v>
      </c>
      <c r="H1654" t="s">
        <v>8246</v>
      </c>
      <c r="I1654">
        <v>1309825866</v>
      </c>
      <c r="J1654">
        <v>1306197066</v>
      </c>
      <c r="K1654" t="b">
        <v>0</v>
      </c>
      <c r="L1654">
        <v>75</v>
      </c>
      <c r="M1654" t="b">
        <v>1</v>
      </c>
      <c r="N1654" t="s">
        <v>8279</v>
      </c>
      <c r="O1654" s="5">
        <f t="shared" si="225"/>
        <v>0.99688473520249221</v>
      </c>
      <c r="P1654" s="7">
        <f t="shared" si="226"/>
        <v>42.8</v>
      </c>
      <c r="Q1654" t="str">
        <f t="shared" si="227"/>
        <v>music</v>
      </c>
      <c r="R1654" t="str">
        <f t="shared" si="228"/>
        <v>indie rock</v>
      </c>
      <c r="S1654" s="10">
        <f t="shared" si="229"/>
        <v>40728.771597222221</v>
      </c>
      <c r="T1654" s="10">
        <f t="shared" si="230"/>
        <v>40686.771597222221</v>
      </c>
      <c r="U1654">
        <f t="shared" si="231"/>
        <v>2011</v>
      </c>
      <c r="V1654" s="11">
        <f t="shared" si="232"/>
        <v>40728.771597222221</v>
      </c>
      <c r="W1654" s="15">
        <f t="shared" si="233"/>
        <v>42</v>
      </c>
    </row>
    <row r="1655" spans="1:23" ht="28.8" x14ac:dyDescent="0.3">
      <c r="A1655">
        <v>1930</v>
      </c>
      <c r="B1655" s="3" t="s">
        <v>1931</v>
      </c>
      <c r="C1655" s="3" t="s">
        <v>6040</v>
      </c>
      <c r="D1655">
        <v>1000</v>
      </c>
      <c r="E1655">
        <v>1270</v>
      </c>
      <c r="F1655" t="s">
        <v>8219</v>
      </c>
      <c r="G1655" t="s">
        <v>8224</v>
      </c>
      <c r="H1655" t="s">
        <v>8246</v>
      </c>
      <c r="I1655">
        <v>1373203482</v>
      </c>
      <c r="J1655">
        <v>1368019482</v>
      </c>
      <c r="K1655" t="b">
        <v>0</v>
      </c>
      <c r="L1655">
        <v>26</v>
      </c>
      <c r="M1655" t="b">
        <v>1</v>
      </c>
      <c r="N1655" t="s">
        <v>8279</v>
      </c>
      <c r="O1655" s="5">
        <f t="shared" si="225"/>
        <v>0.78740157480314965</v>
      </c>
      <c r="P1655" s="7">
        <f t="shared" si="226"/>
        <v>48.846153846153847</v>
      </c>
      <c r="Q1655" t="str">
        <f t="shared" si="227"/>
        <v>music</v>
      </c>
      <c r="R1655" t="str">
        <f t="shared" si="228"/>
        <v>indie rock</v>
      </c>
      <c r="S1655" s="10">
        <f t="shared" si="229"/>
        <v>41462.308819444443</v>
      </c>
      <c r="T1655" s="10">
        <f t="shared" si="230"/>
        <v>41402.308819444443</v>
      </c>
      <c r="U1655">
        <f t="shared" si="231"/>
        <v>2013</v>
      </c>
      <c r="V1655" s="11">
        <f t="shared" si="232"/>
        <v>41462.308819444443</v>
      </c>
      <c r="W1655" s="15">
        <f t="shared" si="233"/>
        <v>60</v>
      </c>
    </row>
    <row r="1656" spans="1:23" ht="43.2" x14ac:dyDescent="0.3">
      <c r="A1656">
        <v>1931</v>
      </c>
      <c r="B1656" s="3" t="s">
        <v>1932</v>
      </c>
      <c r="C1656" s="3" t="s">
        <v>6041</v>
      </c>
      <c r="D1656">
        <v>2000</v>
      </c>
      <c r="E1656">
        <v>2412.02</v>
      </c>
      <c r="F1656" t="s">
        <v>8219</v>
      </c>
      <c r="G1656" t="s">
        <v>8224</v>
      </c>
      <c r="H1656" t="s">
        <v>8246</v>
      </c>
      <c r="I1656">
        <v>1337657400</v>
      </c>
      <c r="J1656">
        <v>1336512309</v>
      </c>
      <c r="K1656" t="b">
        <v>0</v>
      </c>
      <c r="L1656">
        <v>50</v>
      </c>
      <c r="M1656" t="b">
        <v>1</v>
      </c>
      <c r="N1656" t="s">
        <v>8279</v>
      </c>
      <c r="O1656" s="5">
        <f t="shared" si="225"/>
        <v>0.8291805208912032</v>
      </c>
      <c r="P1656" s="7">
        <f t="shared" si="226"/>
        <v>48.240400000000001</v>
      </c>
      <c r="Q1656" t="str">
        <f t="shared" si="227"/>
        <v>music</v>
      </c>
      <c r="R1656" t="str">
        <f t="shared" si="228"/>
        <v>indie rock</v>
      </c>
      <c r="S1656" s="10">
        <f t="shared" si="229"/>
        <v>41050.895833333336</v>
      </c>
      <c r="T1656" s="10">
        <f t="shared" si="230"/>
        <v>41037.642465277779</v>
      </c>
      <c r="U1656">
        <f t="shared" si="231"/>
        <v>2012</v>
      </c>
      <c r="V1656" s="11">
        <f t="shared" si="232"/>
        <v>41050.895833333336</v>
      </c>
      <c r="W1656" s="15">
        <f t="shared" si="233"/>
        <v>13.253368055557075</v>
      </c>
    </row>
    <row r="1657" spans="1:23" ht="57.6" x14ac:dyDescent="0.3">
      <c r="A1657">
        <v>1932</v>
      </c>
      <c r="B1657" s="3" t="s">
        <v>1933</v>
      </c>
      <c r="C1657" s="3" t="s">
        <v>6042</v>
      </c>
      <c r="D1657">
        <v>5250</v>
      </c>
      <c r="E1657">
        <v>5617</v>
      </c>
      <c r="F1657" t="s">
        <v>8219</v>
      </c>
      <c r="G1657" t="s">
        <v>8224</v>
      </c>
      <c r="H1657" t="s">
        <v>8246</v>
      </c>
      <c r="I1657">
        <v>1327433173</v>
      </c>
      <c r="J1657">
        <v>1325618773</v>
      </c>
      <c r="K1657" t="b">
        <v>0</v>
      </c>
      <c r="L1657">
        <v>80</v>
      </c>
      <c r="M1657" t="b">
        <v>1</v>
      </c>
      <c r="N1657" t="s">
        <v>8279</v>
      </c>
      <c r="O1657" s="5">
        <f t="shared" si="225"/>
        <v>0.93466263129784588</v>
      </c>
      <c r="P1657" s="7">
        <f t="shared" si="226"/>
        <v>70.212500000000006</v>
      </c>
      <c r="Q1657" t="str">
        <f t="shared" si="227"/>
        <v>music</v>
      </c>
      <c r="R1657" t="str">
        <f t="shared" si="228"/>
        <v>indie rock</v>
      </c>
      <c r="S1657" s="10">
        <f t="shared" si="229"/>
        <v>40932.559872685182</v>
      </c>
      <c r="T1657" s="10">
        <f t="shared" si="230"/>
        <v>40911.559872685182</v>
      </c>
      <c r="U1657">
        <f t="shared" si="231"/>
        <v>2012</v>
      </c>
      <c r="V1657" s="11">
        <f t="shared" si="232"/>
        <v>40932.559872685182</v>
      </c>
      <c r="W1657" s="15">
        <f t="shared" si="233"/>
        <v>21</v>
      </c>
    </row>
    <row r="1658" spans="1:23" ht="43.2" x14ac:dyDescent="0.3">
      <c r="A1658">
        <v>1933</v>
      </c>
      <c r="B1658" s="3" t="s">
        <v>1934</v>
      </c>
      <c r="C1658" s="3" t="s">
        <v>6043</v>
      </c>
      <c r="D1658">
        <v>6000</v>
      </c>
      <c r="E1658">
        <v>10346</v>
      </c>
      <c r="F1658" t="s">
        <v>8219</v>
      </c>
      <c r="G1658" t="s">
        <v>8224</v>
      </c>
      <c r="H1658" t="s">
        <v>8246</v>
      </c>
      <c r="I1658">
        <v>1411787307</v>
      </c>
      <c r="J1658">
        <v>1409195307</v>
      </c>
      <c r="K1658" t="b">
        <v>0</v>
      </c>
      <c r="L1658">
        <v>110</v>
      </c>
      <c r="M1658" t="b">
        <v>1</v>
      </c>
      <c r="N1658" t="s">
        <v>8279</v>
      </c>
      <c r="O1658" s="5">
        <f t="shared" si="225"/>
        <v>0.57993427411560028</v>
      </c>
      <c r="P1658" s="7">
        <f t="shared" si="226"/>
        <v>94.054545454545448</v>
      </c>
      <c r="Q1658" t="str">
        <f t="shared" si="227"/>
        <v>music</v>
      </c>
      <c r="R1658" t="str">
        <f t="shared" si="228"/>
        <v>indie rock</v>
      </c>
      <c r="S1658" s="10">
        <f t="shared" si="229"/>
        <v>41908.880868055552</v>
      </c>
      <c r="T1658" s="10">
        <f t="shared" si="230"/>
        <v>41878.880868055552</v>
      </c>
      <c r="U1658">
        <f t="shared" si="231"/>
        <v>2014</v>
      </c>
      <c r="V1658" s="11">
        <f t="shared" si="232"/>
        <v>41908.880868055552</v>
      </c>
      <c r="W1658" s="15">
        <f t="shared" si="233"/>
        <v>30</v>
      </c>
    </row>
    <row r="1659" spans="1:23" ht="43.2" x14ac:dyDescent="0.3">
      <c r="A1659">
        <v>1934</v>
      </c>
      <c r="B1659" s="3" t="s">
        <v>1935</v>
      </c>
      <c r="C1659" s="3" t="s">
        <v>6044</v>
      </c>
      <c r="D1659">
        <v>5000</v>
      </c>
      <c r="E1659">
        <v>6181</v>
      </c>
      <c r="F1659" t="s">
        <v>8219</v>
      </c>
      <c r="G1659" t="s">
        <v>8224</v>
      </c>
      <c r="H1659" t="s">
        <v>8246</v>
      </c>
      <c r="I1659">
        <v>1324789200</v>
      </c>
      <c r="J1659">
        <v>1321649321</v>
      </c>
      <c r="K1659" t="b">
        <v>0</v>
      </c>
      <c r="L1659">
        <v>77</v>
      </c>
      <c r="M1659" t="b">
        <v>1</v>
      </c>
      <c r="N1659" t="s">
        <v>8279</v>
      </c>
      <c r="O1659" s="5">
        <f t="shared" si="225"/>
        <v>0.80893059375505583</v>
      </c>
      <c r="P1659" s="7">
        <f t="shared" si="226"/>
        <v>80.272727272727266</v>
      </c>
      <c r="Q1659" t="str">
        <f t="shared" si="227"/>
        <v>music</v>
      </c>
      <c r="R1659" t="str">
        <f t="shared" si="228"/>
        <v>indie rock</v>
      </c>
      <c r="S1659" s="10">
        <f t="shared" si="229"/>
        <v>40901.958333333336</v>
      </c>
      <c r="T1659" s="10">
        <f t="shared" si="230"/>
        <v>40865.617141203707</v>
      </c>
      <c r="U1659">
        <f t="shared" si="231"/>
        <v>2011</v>
      </c>
      <c r="V1659" s="11">
        <f t="shared" si="232"/>
        <v>40901.958333333336</v>
      </c>
      <c r="W1659" s="15">
        <f t="shared" si="233"/>
        <v>36.341192129628325</v>
      </c>
    </row>
    <row r="1660" spans="1:23" ht="43.2" x14ac:dyDescent="0.3">
      <c r="A1660">
        <v>1935</v>
      </c>
      <c r="B1660" s="3" t="s">
        <v>1936</v>
      </c>
      <c r="C1660" s="3" t="s">
        <v>6045</v>
      </c>
      <c r="D1660">
        <v>2500</v>
      </c>
      <c r="E1660">
        <v>2710</v>
      </c>
      <c r="F1660" t="s">
        <v>8219</v>
      </c>
      <c r="G1660" t="s">
        <v>8224</v>
      </c>
      <c r="H1660" t="s">
        <v>8246</v>
      </c>
      <c r="I1660">
        <v>1403326740</v>
      </c>
      <c r="J1660">
        <v>1400106171</v>
      </c>
      <c r="K1660" t="b">
        <v>0</v>
      </c>
      <c r="L1660">
        <v>50</v>
      </c>
      <c r="M1660" t="b">
        <v>1</v>
      </c>
      <c r="N1660" t="s">
        <v>8279</v>
      </c>
      <c r="O1660" s="5">
        <f t="shared" si="225"/>
        <v>0.92250922509225097</v>
      </c>
      <c r="P1660" s="7">
        <f t="shared" si="226"/>
        <v>54.2</v>
      </c>
      <c r="Q1660" t="str">
        <f t="shared" si="227"/>
        <v>music</v>
      </c>
      <c r="R1660" t="str">
        <f t="shared" si="228"/>
        <v>indie rock</v>
      </c>
      <c r="S1660" s="10">
        <f t="shared" si="229"/>
        <v>41810.957638888889</v>
      </c>
      <c r="T1660" s="10">
        <f t="shared" si="230"/>
        <v>41773.682534722226</v>
      </c>
      <c r="U1660">
        <f t="shared" si="231"/>
        <v>2014</v>
      </c>
      <c r="V1660" s="11">
        <f t="shared" si="232"/>
        <v>41810.957638888889</v>
      </c>
      <c r="W1660" s="15">
        <f t="shared" si="233"/>
        <v>37.275104166663368</v>
      </c>
    </row>
    <row r="1661" spans="1:23" ht="43.2" x14ac:dyDescent="0.3">
      <c r="A1661">
        <v>1936</v>
      </c>
      <c r="B1661" s="3" t="s">
        <v>1937</v>
      </c>
      <c r="C1661" s="3" t="s">
        <v>6046</v>
      </c>
      <c r="D1661">
        <v>7500</v>
      </c>
      <c r="E1661">
        <v>8739.01</v>
      </c>
      <c r="F1661" t="s">
        <v>8219</v>
      </c>
      <c r="G1661" t="s">
        <v>8224</v>
      </c>
      <c r="H1661" t="s">
        <v>8246</v>
      </c>
      <c r="I1661">
        <v>1323151140</v>
      </c>
      <c r="J1661">
        <v>1320528070</v>
      </c>
      <c r="K1661" t="b">
        <v>0</v>
      </c>
      <c r="L1661">
        <v>145</v>
      </c>
      <c r="M1661" t="b">
        <v>1</v>
      </c>
      <c r="N1661" t="s">
        <v>8279</v>
      </c>
      <c r="O1661" s="5">
        <f t="shared" si="225"/>
        <v>0.85822078244560884</v>
      </c>
      <c r="P1661" s="7">
        <f t="shared" si="226"/>
        <v>60.26903448275862</v>
      </c>
      <c r="Q1661" t="str">
        <f t="shared" si="227"/>
        <v>music</v>
      </c>
      <c r="R1661" t="str">
        <f t="shared" si="228"/>
        <v>indie rock</v>
      </c>
      <c r="S1661" s="10">
        <f t="shared" si="229"/>
        <v>40882.999305555553</v>
      </c>
      <c r="T1661" s="10">
        <f t="shared" si="230"/>
        <v>40852.639699074076</v>
      </c>
      <c r="U1661">
        <f t="shared" si="231"/>
        <v>2011</v>
      </c>
      <c r="V1661" s="11">
        <f t="shared" si="232"/>
        <v>40882.999305555553</v>
      </c>
      <c r="W1661" s="15">
        <f t="shared" si="233"/>
        <v>30.359606481477385</v>
      </c>
    </row>
    <row r="1662" spans="1:23" ht="43.2" x14ac:dyDescent="0.3">
      <c r="A1662">
        <v>1937</v>
      </c>
      <c r="B1662" s="3" t="s">
        <v>1938</v>
      </c>
      <c r="C1662" s="3" t="s">
        <v>6047</v>
      </c>
      <c r="D1662">
        <v>600</v>
      </c>
      <c r="E1662">
        <v>1123.47</v>
      </c>
      <c r="F1662" t="s">
        <v>8219</v>
      </c>
      <c r="G1662" t="s">
        <v>8224</v>
      </c>
      <c r="H1662" t="s">
        <v>8246</v>
      </c>
      <c r="I1662">
        <v>1339732740</v>
      </c>
      <c r="J1662">
        <v>1338346281</v>
      </c>
      <c r="K1662" t="b">
        <v>0</v>
      </c>
      <c r="L1662">
        <v>29</v>
      </c>
      <c r="M1662" t="b">
        <v>1</v>
      </c>
      <c r="N1662" t="s">
        <v>8279</v>
      </c>
      <c r="O1662" s="5">
        <f t="shared" si="225"/>
        <v>0.53405965446340353</v>
      </c>
      <c r="P1662" s="7">
        <f t="shared" si="226"/>
        <v>38.740344827586206</v>
      </c>
      <c r="Q1662" t="str">
        <f t="shared" si="227"/>
        <v>music</v>
      </c>
      <c r="R1662" t="str">
        <f t="shared" si="228"/>
        <v>indie rock</v>
      </c>
      <c r="S1662" s="10">
        <f t="shared" si="229"/>
        <v>41074.915972222225</v>
      </c>
      <c r="T1662" s="10">
        <f t="shared" si="230"/>
        <v>41058.868993055556</v>
      </c>
      <c r="U1662">
        <f t="shared" si="231"/>
        <v>2012</v>
      </c>
      <c r="V1662" s="11">
        <f t="shared" si="232"/>
        <v>41074.915972222225</v>
      </c>
      <c r="W1662" s="15">
        <f t="shared" si="233"/>
        <v>16.046979166669189</v>
      </c>
    </row>
    <row r="1663" spans="1:23" ht="43.2" x14ac:dyDescent="0.3">
      <c r="A1663">
        <v>1938</v>
      </c>
      <c r="B1663" s="3" t="s">
        <v>1939</v>
      </c>
      <c r="C1663" s="3" t="s">
        <v>6048</v>
      </c>
      <c r="D1663">
        <v>15000</v>
      </c>
      <c r="E1663">
        <v>17390</v>
      </c>
      <c r="F1663" t="s">
        <v>8219</v>
      </c>
      <c r="G1663" t="s">
        <v>8224</v>
      </c>
      <c r="H1663" t="s">
        <v>8246</v>
      </c>
      <c r="I1663">
        <v>1372741200</v>
      </c>
      <c r="J1663">
        <v>1370067231</v>
      </c>
      <c r="K1663" t="b">
        <v>0</v>
      </c>
      <c r="L1663">
        <v>114</v>
      </c>
      <c r="M1663" t="b">
        <v>1</v>
      </c>
      <c r="N1663" t="s">
        <v>8279</v>
      </c>
      <c r="O1663" s="5">
        <f t="shared" si="225"/>
        <v>0.86256469235192634</v>
      </c>
      <c r="P1663" s="7">
        <f t="shared" si="226"/>
        <v>152.54385964912279</v>
      </c>
      <c r="Q1663" t="str">
        <f t="shared" si="227"/>
        <v>music</v>
      </c>
      <c r="R1663" t="str">
        <f t="shared" si="228"/>
        <v>indie rock</v>
      </c>
      <c r="S1663" s="10">
        <f t="shared" si="229"/>
        <v>41456.958333333336</v>
      </c>
      <c r="T1663" s="10">
        <f t="shared" si="230"/>
        <v>41426.009618055556</v>
      </c>
      <c r="U1663">
        <f t="shared" si="231"/>
        <v>2013</v>
      </c>
      <c r="V1663" s="11">
        <f t="shared" si="232"/>
        <v>41456.958333333336</v>
      </c>
      <c r="W1663" s="15">
        <f t="shared" si="233"/>
        <v>30.948715277780138</v>
      </c>
    </row>
    <row r="1664" spans="1:23" ht="57.6" x14ac:dyDescent="0.3">
      <c r="A1664">
        <v>1939</v>
      </c>
      <c r="B1664" s="3" t="s">
        <v>1940</v>
      </c>
      <c r="C1664" s="3" t="s">
        <v>6049</v>
      </c>
      <c r="D1664">
        <v>10000</v>
      </c>
      <c r="E1664">
        <v>11070</v>
      </c>
      <c r="F1664" t="s">
        <v>8219</v>
      </c>
      <c r="G1664" t="s">
        <v>8224</v>
      </c>
      <c r="H1664" t="s">
        <v>8246</v>
      </c>
      <c r="I1664">
        <v>1362955108</v>
      </c>
      <c r="J1664">
        <v>1360366708</v>
      </c>
      <c r="K1664" t="b">
        <v>0</v>
      </c>
      <c r="L1664">
        <v>96</v>
      </c>
      <c r="M1664" t="b">
        <v>1</v>
      </c>
      <c r="N1664" t="s">
        <v>8279</v>
      </c>
      <c r="O1664" s="5">
        <f t="shared" si="225"/>
        <v>0.90334236675700086</v>
      </c>
      <c r="P1664" s="7">
        <f t="shared" si="226"/>
        <v>115.3125</v>
      </c>
      <c r="Q1664" t="str">
        <f t="shared" si="227"/>
        <v>music</v>
      </c>
      <c r="R1664" t="str">
        <f t="shared" si="228"/>
        <v>indie rock</v>
      </c>
      <c r="S1664" s="10">
        <f t="shared" si="229"/>
        <v>41343.693379629629</v>
      </c>
      <c r="T1664" s="10">
        <f t="shared" si="230"/>
        <v>41313.735046296293</v>
      </c>
      <c r="U1664">
        <f t="shared" si="231"/>
        <v>2013</v>
      </c>
      <c r="V1664" s="11">
        <f t="shared" si="232"/>
        <v>41343.693379629629</v>
      </c>
      <c r="W1664" s="15">
        <f t="shared" si="233"/>
        <v>29.958333333335759</v>
      </c>
    </row>
    <row r="1665" spans="1:23" ht="43.2" x14ac:dyDescent="0.3">
      <c r="A1665">
        <v>1940</v>
      </c>
      <c r="B1665" s="3" t="s">
        <v>1941</v>
      </c>
      <c r="C1665" s="3" t="s">
        <v>6050</v>
      </c>
      <c r="D1665">
        <v>650</v>
      </c>
      <c r="E1665">
        <v>1111</v>
      </c>
      <c r="F1665" t="s">
        <v>8219</v>
      </c>
      <c r="G1665" t="s">
        <v>8224</v>
      </c>
      <c r="H1665" t="s">
        <v>8246</v>
      </c>
      <c r="I1665">
        <v>1308110340</v>
      </c>
      <c r="J1665">
        <v>1304770233</v>
      </c>
      <c r="K1665" t="b">
        <v>0</v>
      </c>
      <c r="L1665">
        <v>31</v>
      </c>
      <c r="M1665" t="b">
        <v>1</v>
      </c>
      <c r="N1665" t="s">
        <v>8279</v>
      </c>
      <c r="O1665" s="5">
        <f t="shared" si="225"/>
        <v>0.58505850585058505</v>
      </c>
      <c r="P1665" s="7">
        <f t="shared" si="226"/>
        <v>35.838709677419352</v>
      </c>
      <c r="Q1665" t="str">
        <f t="shared" si="227"/>
        <v>music</v>
      </c>
      <c r="R1665" t="str">
        <f t="shared" si="228"/>
        <v>indie rock</v>
      </c>
      <c r="S1665" s="10">
        <f t="shared" si="229"/>
        <v>40708.915972222225</v>
      </c>
      <c r="T1665" s="10">
        <f t="shared" si="230"/>
        <v>40670.257326388892</v>
      </c>
      <c r="U1665">
        <f t="shared" si="231"/>
        <v>2011</v>
      </c>
      <c r="V1665" s="11">
        <f t="shared" si="232"/>
        <v>40708.915972222225</v>
      </c>
      <c r="W1665" s="15">
        <f t="shared" si="233"/>
        <v>38.658645833333139</v>
      </c>
    </row>
    <row r="1666" spans="1:23" ht="43.2" x14ac:dyDescent="0.3">
      <c r="A1666">
        <v>1981</v>
      </c>
      <c r="B1666" s="3" t="s">
        <v>1982</v>
      </c>
      <c r="C1666" s="3" t="s">
        <v>6091</v>
      </c>
      <c r="D1666">
        <v>7500</v>
      </c>
      <c r="E1666">
        <v>381</v>
      </c>
      <c r="F1666" t="s">
        <v>8221</v>
      </c>
      <c r="G1666" t="s">
        <v>8229</v>
      </c>
      <c r="H1666" t="s">
        <v>8251</v>
      </c>
      <c r="I1666">
        <v>1404926665</v>
      </c>
      <c r="J1666">
        <v>1402334665</v>
      </c>
      <c r="K1666" t="b">
        <v>0</v>
      </c>
      <c r="L1666">
        <v>12</v>
      </c>
      <c r="M1666" t="b">
        <v>0</v>
      </c>
      <c r="N1666" t="s">
        <v>8296</v>
      </c>
      <c r="O1666" s="5">
        <f t="shared" ref="O1666:O1729" si="234">$D1666/$E1666</f>
        <v>19.685039370078741</v>
      </c>
      <c r="P1666" s="7">
        <f t="shared" ref="P1666:P1729" si="235">$E1666/$L1666</f>
        <v>31.75</v>
      </c>
      <c r="Q1666" t="str">
        <f t="shared" ref="Q1666:Q1729" si="236">LEFT($N1666,SEARCH("/",$N1666,1)-1)</f>
        <v>photography</v>
      </c>
      <c r="R1666" t="str">
        <f t="shared" ref="R1666:R1729" si="237">MID($N1666,FIND("/",$N1666)+1,256)</f>
        <v>people</v>
      </c>
      <c r="S1666" s="10">
        <f t="shared" ref="S1666:S1729" si="238">((($I1666/60)/60)/24)+DATE(1970,1,1)+(-6/24)</f>
        <v>41829.475289351853</v>
      </c>
      <c r="T1666" s="10">
        <f t="shared" ref="T1666:T1729" si="239">((($J1666/60)/60)/24)+DATE(1970,1,1)+(-6/24)</f>
        <v>41799.475289351853</v>
      </c>
      <c r="U1666">
        <f t="shared" ref="U1666:U1729" si="240">YEAR(S1666)</f>
        <v>2014</v>
      </c>
      <c r="V1666" s="11">
        <f t="shared" ref="V1666:V1729" si="241">S1666</f>
        <v>41829.475289351853</v>
      </c>
      <c r="W1666" s="15">
        <f t="shared" si="233"/>
        <v>30</v>
      </c>
    </row>
    <row r="1667" spans="1:23" ht="43.2" x14ac:dyDescent="0.3">
      <c r="A1667">
        <v>1982</v>
      </c>
      <c r="B1667" s="3" t="s">
        <v>1983</v>
      </c>
      <c r="C1667" s="3" t="s">
        <v>6092</v>
      </c>
      <c r="D1667">
        <v>180000</v>
      </c>
      <c r="E1667">
        <v>0</v>
      </c>
      <c r="F1667" t="s">
        <v>8221</v>
      </c>
      <c r="G1667" t="s">
        <v>8231</v>
      </c>
      <c r="H1667" t="s">
        <v>8252</v>
      </c>
      <c r="I1667">
        <v>1480863887</v>
      </c>
      <c r="J1667">
        <v>1478268287</v>
      </c>
      <c r="K1667" t="b">
        <v>0</v>
      </c>
      <c r="L1667">
        <v>0</v>
      </c>
      <c r="M1667" t="b">
        <v>0</v>
      </c>
      <c r="N1667" t="s">
        <v>8296</v>
      </c>
      <c r="O1667" s="5" t="e">
        <f t="shared" si="234"/>
        <v>#DIV/0!</v>
      </c>
      <c r="P1667" s="7" t="e">
        <f t="shared" si="235"/>
        <v>#DIV/0!</v>
      </c>
      <c r="Q1667" t="str">
        <f t="shared" si="236"/>
        <v>photography</v>
      </c>
      <c r="R1667" t="str">
        <f t="shared" si="237"/>
        <v>people</v>
      </c>
      <c r="S1667" s="10">
        <f t="shared" si="238"/>
        <v>42708.378321759257</v>
      </c>
      <c r="T1667" s="10">
        <f t="shared" si="239"/>
        <v>42678.336655092593</v>
      </c>
      <c r="U1667">
        <f t="shared" si="240"/>
        <v>2016</v>
      </c>
      <c r="V1667" s="11">
        <f t="shared" si="241"/>
        <v>42708.378321759257</v>
      </c>
      <c r="W1667" s="15">
        <f t="shared" ref="W1667:W1730" si="242">S1667-T1667</f>
        <v>30.041666666664241</v>
      </c>
    </row>
    <row r="1668" spans="1:23" ht="43.2" x14ac:dyDescent="0.3">
      <c r="A1668">
        <v>1983</v>
      </c>
      <c r="B1668" s="3" t="s">
        <v>1984</v>
      </c>
      <c r="C1668" s="3" t="s">
        <v>6093</v>
      </c>
      <c r="D1668">
        <v>33000</v>
      </c>
      <c r="E1668">
        <v>1419</v>
      </c>
      <c r="F1668" t="s">
        <v>8221</v>
      </c>
      <c r="G1668" t="s">
        <v>8224</v>
      </c>
      <c r="H1668" t="s">
        <v>8246</v>
      </c>
      <c r="I1668">
        <v>1472799600</v>
      </c>
      <c r="J1668">
        <v>1470874618</v>
      </c>
      <c r="K1668" t="b">
        <v>0</v>
      </c>
      <c r="L1668">
        <v>16</v>
      </c>
      <c r="M1668" t="b">
        <v>0</v>
      </c>
      <c r="N1668" t="s">
        <v>8296</v>
      </c>
      <c r="O1668" s="5">
        <f t="shared" si="234"/>
        <v>23.255813953488371</v>
      </c>
      <c r="P1668" s="7">
        <f t="shared" si="235"/>
        <v>88.6875</v>
      </c>
      <c r="Q1668" t="str">
        <f t="shared" si="236"/>
        <v>photography</v>
      </c>
      <c r="R1668" t="str">
        <f t="shared" si="237"/>
        <v>people</v>
      </c>
      <c r="S1668" s="10">
        <f t="shared" si="238"/>
        <v>42615.041666666672</v>
      </c>
      <c r="T1668" s="10">
        <f t="shared" si="239"/>
        <v>42592.761782407411</v>
      </c>
      <c r="U1668">
        <f t="shared" si="240"/>
        <v>2016</v>
      </c>
      <c r="V1668" s="11">
        <f t="shared" si="241"/>
        <v>42615.041666666672</v>
      </c>
      <c r="W1668" s="15">
        <f t="shared" si="242"/>
        <v>22.279884259260143</v>
      </c>
    </row>
    <row r="1669" spans="1:23" ht="57.6" x14ac:dyDescent="0.3">
      <c r="A1669">
        <v>1984</v>
      </c>
      <c r="B1669" s="3" t="s">
        <v>1985</v>
      </c>
      <c r="C1669" s="3" t="s">
        <v>6094</v>
      </c>
      <c r="D1669">
        <v>15000</v>
      </c>
      <c r="E1669">
        <v>3172</v>
      </c>
      <c r="F1669" t="s">
        <v>8221</v>
      </c>
      <c r="G1669" t="s">
        <v>8224</v>
      </c>
      <c r="H1669" t="s">
        <v>8246</v>
      </c>
      <c r="I1669">
        <v>1417377481</v>
      </c>
      <c r="J1669">
        <v>1412189881</v>
      </c>
      <c r="K1669" t="b">
        <v>0</v>
      </c>
      <c r="L1669">
        <v>7</v>
      </c>
      <c r="M1669" t="b">
        <v>0</v>
      </c>
      <c r="N1669" t="s">
        <v>8296</v>
      </c>
      <c r="O1669" s="5">
        <f t="shared" si="234"/>
        <v>4.7288776796973515</v>
      </c>
      <c r="P1669" s="7">
        <f t="shared" si="235"/>
        <v>453.14285714285717</v>
      </c>
      <c r="Q1669" t="str">
        <f t="shared" si="236"/>
        <v>photography</v>
      </c>
      <c r="R1669" t="str">
        <f t="shared" si="237"/>
        <v>people</v>
      </c>
      <c r="S1669" s="10">
        <f t="shared" si="238"/>
        <v>41973.581956018519</v>
      </c>
      <c r="T1669" s="10">
        <f t="shared" si="239"/>
        <v>41913.540289351848</v>
      </c>
      <c r="U1669">
        <f t="shared" si="240"/>
        <v>2014</v>
      </c>
      <c r="V1669" s="11">
        <f t="shared" si="241"/>
        <v>41973.581956018519</v>
      </c>
      <c r="W1669" s="15">
        <f t="shared" si="242"/>
        <v>60.041666666671517</v>
      </c>
    </row>
    <row r="1670" spans="1:23" ht="43.2" x14ac:dyDescent="0.3">
      <c r="A1670">
        <v>1985</v>
      </c>
      <c r="B1670" s="3" t="s">
        <v>1986</v>
      </c>
      <c r="C1670" s="3" t="s">
        <v>6095</v>
      </c>
      <c r="D1670">
        <v>1600</v>
      </c>
      <c r="E1670">
        <v>51</v>
      </c>
      <c r="F1670" t="s">
        <v>8221</v>
      </c>
      <c r="G1670" t="s">
        <v>8225</v>
      </c>
      <c r="H1670" t="s">
        <v>8247</v>
      </c>
      <c r="I1670">
        <v>1470178800</v>
      </c>
      <c r="J1670">
        <v>1467650771</v>
      </c>
      <c r="K1670" t="b">
        <v>0</v>
      </c>
      <c r="L1670">
        <v>4</v>
      </c>
      <c r="M1670" t="b">
        <v>0</v>
      </c>
      <c r="N1670" t="s">
        <v>8296</v>
      </c>
      <c r="O1670" s="5">
        <f t="shared" si="234"/>
        <v>31.372549019607842</v>
      </c>
      <c r="P1670" s="7">
        <f t="shared" si="235"/>
        <v>12.75</v>
      </c>
      <c r="Q1670" t="str">
        <f t="shared" si="236"/>
        <v>photography</v>
      </c>
      <c r="R1670" t="str">
        <f t="shared" si="237"/>
        <v>people</v>
      </c>
      <c r="S1670" s="10">
        <f t="shared" si="238"/>
        <v>42584.708333333328</v>
      </c>
      <c r="T1670" s="10">
        <f t="shared" si="239"/>
        <v>42555.448738425926</v>
      </c>
      <c r="U1670">
        <f t="shared" si="240"/>
        <v>2016</v>
      </c>
      <c r="V1670" s="11">
        <f t="shared" si="241"/>
        <v>42584.708333333328</v>
      </c>
      <c r="W1670" s="15">
        <f t="shared" si="242"/>
        <v>29.259594907402061</v>
      </c>
    </row>
    <row r="1671" spans="1:23" ht="43.2" x14ac:dyDescent="0.3">
      <c r="A1671">
        <v>1986</v>
      </c>
      <c r="B1671" s="3" t="s">
        <v>1987</v>
      </c>
      <c r="C1671" s="3" t="s">
        <v>6096</v>
      </c>
      <c r="D1671">
        <v>2000</v>
      </c>
      <c r="E1671">
        <v>1</v>
      </c>
      <c r="F1671" t="s">
        <v>8221</v>
      </c>
      <c r="G1671" t="s">
        <v>8225</v>
      </c>
      <c r="H1671" t="s">
        <v>8247</v>
      </c>
      <c r="I1671">
        <v>1457947483</v>
      </c>
      <c r="J1671">
        <v>1455359083</v>
      </c>
      <c r="K1671" t="b">
        <v>0</v>
      </c>
      <c r="L1671">
        <v>1</v>
      </c>
      <c r="M1671" t="b">
        <v>0</v>
      </c>
      <c r="N1671" t="s">
        <v>8296</v>
      </c>
      <c r="O1671" s="5">
        <f t="shared" si="234"/>
        <v>2000</v>
      </c>
      <c r="P1671" s="7">
        <f t="shared" si="235"/>
        <v>1</v>
      </c>
      <c r="Q1671" t="str">
        <f t="shared" si="236"/>
        <v>photography</v>
      </c>
      <c r="R1671" t="str">
        <f t="shared" si="237"/>
        <v>people</v>
      </c>
      <c r="S1671" s="10">
        <f t="shared" si="238"/>
        <v>42443.142164351855</v>
      </c>
      <c r="T1671" s="10">
        <f t="shared" si="239"/>
        <v>42413.183831018512</v>
      </c>
      <c r="U1671">
        <f t="shared" si="240"/>
        <v>2016</v>
      </c>
      <c r="V1671" s="11">
        <f t="shared" si="241"/>
        <v>42443.142164351855</v>
      </c>
      <c r="W1671" s="15">
        <f t="shared" si="242"/>
        <v>29.958333333343035</v>
      </c>
    </row>
    <row r="1672" spans="1:23" ht="28.8" x14ac:dyDescent="0.3">
      <c r="A1672">
        <v>1987</v>
      </c>
      <c r="B1672" s="3" t="s">
        <v>1988</v>
      </c>
      <c r="C1672" s="3" t="s">
        <v>6097</v>
      </c>
      <c r="D1672">
        <v>5500</v>
      </c>
      <c r="E1672">
        <v>2336</v>
      </c>
      <c r="F1672" t="s">
        <v>8221</v>
      </c>
      <c r="G1672" t="s">
        <v>8225</v>
      </c>
      <c r="H1672" t="s">
        <v>8247</v>
      </c>
      <c r="I1672">
        <v>1425223276</v>
      </c>
      <c r="J1672">
        <v>1422631276</v>
      </c>
      <c r="K1672" t="b">
        <v>0</v>
      </c>
      <c r="L1672">
        <v>28</v>
      </c>
      <c r="M1672" t="b">
        <v>0</v>
      </c>
      <c r="N1672" t="s">
        <v>8296</v>
      </c>
      <c r="O1672" s="5">
        <f t="shared" si="234"/>
        <v>2.3544520547945207</v>
      </c>
      <c r="P1672" s="7">
        <f t="shared" si="235"/>
        <v>83.428571428571431</v>
      </c>
      <c r="Q1672" t="str">
        <f t="shared" si="236"/>
        <v>photography</v>
      </c>
      <c r="R1672" t="str">
        <f t="shared" si="237"/>
        <v>people</v>
      </c>
      <c r="S1672" s="10">
        <f t="shared" si="238"/>
        <v>42064.389768518522</v>
      </c>
      <c r="T1672" s="10">
        <f t="shared" si="239"/>
        <v>42034.389768518522</v>
      </c>
      <c r="U1672">
        <f t="shared" si="240"/>
        <v>2015</v>
      </c>
      <c r="V1672" s="11">
        <f t="shared" si="241"/>
        <v>42064.389768518522</v>
      </c>
      <c r="W1672" s="15">
        <f t="shared" si="242"/>
        <v>30</v>
      </c>
    </row>
    <row r="1673" spans="1:23" x14ac:dyDescent="0.3">
      <c r="A1673">
        <v>1988</v>
      </c>
      <c r="B1673" s="3" t="s">
        <v>1989</v>
      </c>
      <c r="C1673" s="3" t="s">
        <v>6098</v>
      </c>
      <c r="D1673">
        <v>6000</v>
      </c>
      <c r="E1673">
        <v>25</v>
      </c>
      <c r="F1673" t="s">
        <v>8221</v>
      </c>
      <c r="G1673" t="s">
        <v>8224</v>
      </c>
      <c r="H1673" t="s">
        <v>8246</v>
      </c>
      <c r="I1673">
        <v>1440094742</v>
      </c>
      <c r="J1673">
        <v>1437502742</v>
      </c>
      <c r="K1673" t="b">
        <v>0</v>
      </c>
      <c r="L1673">
        <v>1</v>
      </c>
      <c r="M1673" t="b">
        <v>0</v>
      </c>
      <c r="N1673" t="s">
        <v>8296</v>
      </c>
      <c r="O1673" s="5">
        <f t="shared" si="234"/>
        <v>240</v>
      </c>
      <c r="P1673" s="7">
        <f t="shared" si="235"/>
        <v>25</v>
      </c>
      <c r="Q1673" t="str">
        <f t="shared" si="236"/>
        <v>photography</v>
      </c>
      <c r="R1673" t="str">
        <f t="shared" si="237"/>
        <v>people</v>
      </c>
      <c r="S1673" s="10">
        <f t="shared" si="238"/>
        <v>42236.513217592597</v>
      </c>
      <c r="T1673" s="10">
        <f t="shared" si="239"/>
        <v>42206.513217592597</v>
      </c>
      <c r="U1673">
        <f t="shared" si="240"/>
        <v>2015</v>
      </c>
      <c r="V1673" s="11">
        <f t="shared" si="241"/>
        <v>42236.513217592597</v>
      </c>
      <c r="W1673" s="15">
        <f t="shared" si="242"/>
        <v>30</v>
      </c>
    </row>
    <row r="1674" spans="1:23" ht="43.2" x14ac:dyDescent="0.3">
      <c r="A1674">
        <v>1989</v>
      </c>
      <c r="B1674" s="3" t="s">
        <v>1990</v>
      </c>
      <c r="C1674" s="3" t="s">
        <v>6099</v>
      </c>
      <c r="D1674">
        <v>5000</v>
      </c>
      <c r="E1674">
        <v>50</v>
      </c>
      <c r="F1674" t="s">
        <v>8221</v>
      </c>
      <c r="G1674" t="s">
        <v>8224</v>
      </c>
      <c r="H1674" t="s">
        <v>8246</v>
      </c>
      <c r="I1674">
        <v>1481473208</v>
      </c>
      <c r="J1674">
        <v>1478881208</v>
      </c>
      <c r="K1674" t="b">
        <v>0</v>
      </c>
      <c r="L1674">
        <v>1</v>
      </c>
      <c r="M1674" t="b">
        <v>0</v>
      </c>
      <c r="N1674" t="s">
        <v>8296</v>
      </c>
      <c r="O1674" s="5">
        <f t="shared" si="234"/>
        <v>100</v>
      </c>
      <c r="P1674" s="7">
        <f t="shared" si="235"/>
        <v>50</v>
      </c>
      <c r="Q1674" t="str">
        <f t="shared" si="236"/>
        <v>photography</v>
      </c>
      <c r="R1674" t="str">
        <f t="shared" si="237"/>
        <v>people</v>
      </c>
      <c r="S1674" s="10">
        <f t="shared" si="238"/>
        <v>42715.430648148147</v>
      </c>
      <c r="T1674" s="10">
        <f t="shared" si="239"/>
        <v>42685.430648148147</v>
      </c>
      <c r="U1674">
        <f t="shared" si="240"/>
        <v>2016</v>
      </c>
      <c r="V1674" s="11">
        <f t="shared" si="241"/>
        <v>42715.430648148147</v>
      </c>
      <c r="W1674" s="15">
        <f t="shared" si="242"/>
        <v>30</v>
      </c>
    </row>
    <row r="1675" spans="1:23" ht="43.2" x14ac:dyDescent="0.3">
      <c r="A1675">
        <v>1990</v>
      </c>
      <c r="B1675" s="3" t="s">
        <v>1991</v>
      </c>
      <c r="C1675" s="3" t="s">
        <v>6100</v>
      </c>
      <c r="D1675">
        <v>3000</v>
      </c>
      <c r="E1675">
        <v>509</v>
      </c>
      <c r="F1675" t="s">
        <v>8221</v>
      </c>
      <c r="G1675" t="s">
        <v>8224</v>
      </c>
      <c r="H1675" t="s">
        <v>8246</v>
      </c>
      <c r="I1675">
        <v>1455338532</v>
      </c>
      <c r="J1675">
        <v>1454042532</v>
      </c>
      <c r="K1675" t="b">
        <v>0</v>
      </c>
      <c r="L1675">
        <v>5</v>
      </c>
      <c r="M1675" t="b">
        <v>0</v>
      </c>
      <c r="N1675" t="s">
        <v>8296</v>
      </c>
      <c r="O1675" s="5">
        <f t="shared" si="234"/>
        <v>5.8939096267190569</v>
      </c>
      <c r="P1675" s="7">
        <f t="shared" si="235"/>
        <v>101.8</v>
      </c>
      <c r="Q1675" t="str">
        <f t="shared" si="236"/>
        <v>photography</v>
      </c>
      <c r="R1675" t="str">
        <f t="shared" si="237"/>
        <v>people</v>
      </c>
      <c r="S1675" s="10">
        <f t="shared" si="238"/>
        <v>42412.945972222224</v>
      </c>
      <c r="T1675" s="10">
        <f t="shared" si="239"/>
        <v>42397.945972222224</v>
      </c>
      <c r="U1675">
        <f t="shared" si="240"/>
        <v>2016</v>
      </c>
      <c r="V1675" s="11">
        <f t="shared" si="241"/>
        <v>42412.945972222224</v>
      </c>
      <c r="W1675" s="15">
        <f t="shared" si="242"/>
        <v>15</v>
      </c>
    </row>
    <row r="1676" spans="1:23" ht="28.8" x14ac:dyDescent="0.3">
      <c r="A1676">
        <v>1991</v>
      </c>
      <c r="B1676" s="3" t="s">
        <v>1992</v>
      </c>
      <c r="C1676" s="3" t="s">
        <v>6101</v>
      </c>
      <c r="D1676">
        <v>2000</v>
      </c>
      <c r="E1676">
        <v>140</v>
      </c>
      <c r="F1676" t="s">
        <v>8221</v>
      </c>
      <c r="G1676" t="s">
        <v>8224</v>
      </c>
      <c r="H1676" t="s">
        <v>8246</v>
      </c>
      <c r="I1676">
        <v>1435958786</v>
      </c>
      <c r="J1676">
        <v>1434144386</v>
      </c>
      <c r="K1676" t="b">
        <v>0</v>
      </c>
      <c r="L1676">
        <v>3</v>
      </c>
      <c r="M1676" t="b">
        <v>0</v>
      </c>
      <c r="N1676" t="s">
        <v>8296</v>
      </c>
      <c r="O1676" s="5">
        <f t="shared" si="234"/>
        <v>14.285714285714286</v>
      </c>
      <c r="P1676" s="7">
        <f t="shared" si="235"/>
        <v>46.666666666666664</v>
      </c>
      <c r="Q1676" t="str">
        <f t="shared" si="236"/>
        <v>photography</v>
      </c>
      <c r="R1676" t="str">
        <f t="shared" si="237"/>
        <v>people</v>
      </c>
      <c r="S1676" s="10">
        <f t="shared" si="238"/>
        <v>42188.64335648148</v>
      </c>
      <c r="T1676" s="10">
        <f t="shared" si="239"/>
        <v>42167.64335648148</v>
      </c>
      <c r="U1676">
        <f t="shared" si="240"/>
        <v>2015</v>
      </c>
      <c r="V1676" s="11">
        <f t="shared" si="241"/>
        <v>42188.64335648148</v>
      </c>
      <c r="W1676" s="15">
        <f t="shared" si="242"/>
        <v>21</v>
      </c>
    </row>
    <row r="1677" spans="1:23" ht="28.8" x14ac:dyDescent="0.3">
      <c r="A1677">
        <v>1992</v>
      </c>
      <c r="B1677" s="3" t="s">
        <v>1993</v>
      </c>
      <c r="C1677" s="3" t="s">
        <v>6102</v>
      </c>
      <c r="D1677">
        <v>1500</v>
      </c>
      <c r="E1677">
        <v>2</v>
      </c>
      <c r="F1677" t="s">
        <v>8221</v>
      </c>
      <c r="G1677" t="s">
        <v>8224</v>
      </c>
      <c r="H1677" t="s">
        <v>8246</v>
      </c>
      <c r="I1677">
        <v>1424229991</v>
      </c>
      <c r="J1677">
        <v>1421637991</v>
      </c>
      <c r="K1677" t="b">
        <v>0</v>
      </c>
      <c r="L1677">
        <v>2</v>
      </c>
      <c r="M1677" t="b">
        <v>0</v>
      </c>
      <c r="N1677" t="s">
        <v>8296</v>
      </c>
      <c r="O1677" s="5">
        <f t="shared" si="234"/>
        <v>750</v>
      </c>
      <c r="P1677" s="7">
        <f t="shared" si="235"/>
        <v>1</v>
      </c>
      <c r="Q1677" t="str">
        <f t="shared" si="236"/>
        <v>photography</v>
      </c>
      <c r="R1677" t="str">
        <f t="shared" si="237"/>
        <v>people</v>
      </c>
      <c r="S1677" s="10">
        <f t="shared" si="238"/>
        <v>42052.893414351856</v>
      </c>
      <c r="T1677" s="10">
        <f t="shared" si="239"/>
        <v>42022.893414351856</v>
      </c>
      <c r="U1677">
        <f t="shared" si="240"/>
        <v>2015</v>
      </c>
      <c r="V1677" s="11">
        <f t="shared" si="241"/>
        <v>42052.893414351856</v>
      </c>
      <c r="W1677" s="15">
        <f t="shared" si="242"/>
        <v>30</v>
      </c>
    </row>
    <row r="1678" spans="1:23" ht="43.2" x14ac:dyDescent="0.3">
      <c r="A1678">
        <v>1993</v>
      </c>
      <c r="B1678" s="3" t="s">
        <v>1994</v>
      </c>
      <c r="C1678" s="3" t="s">
        <v>6103</v>
      </c>
      <c r="D1678">
        <v>2000</v>
      </c>
      <c r="E1678">
        <v>0</v>
      </c>
      <c r="F1678" t="s">
        <v>8221</v>
      </c>
      <c r="G1678" t="s">
        <v>8225</v>
      </c>
      <c r="H1678" t="s">
        <v>8247</v>
      </c>
      <c r="I1678">
        <v>1450706837</v>
      </c>
      <c r="J1678">
        <v>1448114837</v>
      </c>
      <c r="K1678" t="b">
        <v>0</v>
      </c>
      <c r="L1678">
        <v>0</v>
      </c>
      <c r="M1678" t="b">
        <v>0</v>
      </c>
      <c r="N1678" t="s">
        <v>8296</v>
      </c>
      <c r="O1678" s="5" t="e">
        <f t="shared" si="234"/>
        <v>#DIV/0!</v>
      </c>
      <c r="P1678" s="7" t="e">
        <f t="shared" si="235"/>
        <v>#DIV/0!</v>
      </c>
      <c r="Q1678" t="str">
        <f t="shared" si="236"/>
        <v>photography</v>
      </c>
      <c r="R1678" t="str">
        <f t="shared" si="237"/>
        <v>people</v>
      </c>
      <c r="S1678" s="10">
        <f t="shared" si="238"/>
        <v>42359.33839120371</v>
      </c>
      <c r="T1678" s="10">
        <f t="shared" si="239"/>
        <v>42329.33839120371</v>
      </c>
      <c r="U1678">
        <f t="shared" si="240"/>
        <v>2015</v>
      </c>
      <c r="V1678" s="11">
        <f t="shared" si="241"/>
        <v>42359.33839120371</v>
      </c>
      <c r="W1678" s="15">
        <f t="shared" si="242"/>
        <v>30</v>
      </c>
    </row>
    <row r="1679" spans="1:23" ht="57.6" x14ac:dyDescent="0.3">
      <c r="A1679">
        <v>1994</v>
      </c>
      <c r="B1679" s="3" t="s">
        <v>1995</v>
      </c>
      <c r="C1679" s="3" t="s">
        <v>6104</v>
      </c>
      <c r="D1679">
        <v>3200</v>
      </c>
      <c r="E1679">
        <v>0</v>
      </c>
      <c r="F1679" t="s">
        <v>8221</v>
      </c>
      <c r="G1679" t="s">
        <v>8224</v>
      </c>
      <c r="H1679" t="s">
        <v>8246</v>
      </c>
      <c r="I1679">
        <v>1481072942</v>
      </c>
      <c r="J1679">
        <v>1475885342</v>
      </c>
      <c r="K1679" t="b">
        <v>0</v>
      </c>
      <c r="L1679">
        <v>0</v>
      </c>
      <c r="M1679" t="b">
        <v>0</v>
      </c>
      <c r="N1679" t="s">
        <v>8296</v>
      </c>
      <c r="O1679" s="5" t="e">
        <f t="shared" si="234"/>
        <v>#DIV/0!</v>
      </c>
      <c r="P1679" s="7" t="e">
        <f t="shared" si="235"/>
        <v>#DIV/0!</v>
      </c>
      <c r="Q1679" t="str">
        <f t="shared" si="236"/>
        <v>photography</v>
      </c>
      <c r="R1679" t="str">
        <f t="shared" si="237"/>
        <v>people</v>
      </c>
      <c r="S1679" s="10">
        <f t="shared" si="238"/>
        <v>42710.797939814816</v>
      </c>
      <c r="T1679" s="10">
        <f t="shared" si="239"/>
        <v>42650.756273148145</v>
      </c>
      <c r="U1679">
        <f t="shared" si="240"/>
        <v>2016</v>
      </c>
      <c r="V1679" s="11">
        <f t="shared" si="241"/>
        <v>42710.797939814816</v>
      </c>
      <c r="W1679" s="15">
        <f t="shared" si="242"/>
        <v>60.041666666671517</v>
      </c>
    </row>
    <row r="1680" spans="1:23" ht="43.2" x14ac:dyDescent="0.3">
      <c r="A1680">
        <v>1995</v>
      </c>
      <c r="B1680" s="3" t="s">
        <v>1996</v>
      </c>
      <c r="C1680" s="3" t="s">
        <v>6105</v>
      </c>
      <c r="D1680">
        <v>1000</v>
      </c>
      <c r="E1680">
        <v>78</v>
      </c>
      <c r="F1680" t="s">
        <v>8221</v>
      </c>
      <c r="G1680" t="s">
        <v>8229</v>
      </c>
      <c r="H1680" t="s">
        <v>8251</v>
      </c>
      <c r="I1680">
        <v>1437082736</v>
      </c>
      <c r="J1680">
        <v>1435354736</v>
      </c>
      <c r="K1680" t="b">
        <v>0</v>
      </c>
      <c r="L1680">
        <v>3</v>
      </c>
      <c r="M1680" t="b">
        <v>0</v>
      </c>
      <c r="N1680" t="s">
        <v>8296</v>
      </c>
      <c r="O1680" s="5">
        <f t="shared" si="234"/>
        <v>12.820512820512821</v>
      </c>
      <c r="P1680" s="7">
        <f t="shared" si="235"/>
        <v>26</v>
      </c>
      <c r="Q1680" t="str">
        <f t="shared" si="236"/>
        <v>photography</v>
      </c>
      <c r="R1680" t="str">
        <f t="shared" si="237"/>
        <v>people</v>
      </c>
      <c r="S1680" s="10">
        <f t="shared" si="238"/>
        <v>42201.652037037042</v>
      </c>
      <c r="T1680" s="10">
        <f t="shared" si="239"/>
        <v>42181.652037037042</v>
      </c>
      <c r="U1680">
        <f t="shared" si="240"/>
        <v>2015</v>
      </c>
      <c r="V1680" s="11">
        <f t="shared" si="241"/>
        <v>42201.652037037042</v>
      </c>
      <c r="W1680" s="15">
        <f t="shared" si="242"/>
        <v>20</v>
      </c>
    </row>
    <row r="1681" spans="1:23" ht="57.6" x14ac:dyDescent="0.3">
      <c r="A1681">
        <v>1996</v>
      </c>
      <c r="B1681" s="3" t="s">
        <v>1997</v>
      </c>
      <c r="C1681" s="3" t="s">
        <v>6106</v>
      </c>
      <c r="D1681">
        <v>133800</v>
      </c>
      <c r="E1681">
        <v>0</v>
      </c>
      <c r="F1681" t="s">
        <v>8221</v>
      </c>
      <c r="G1681" t="s">
        <v>8224</v>
      </c>
      <c r="H1681" t="s">
        <v>8246</v>
      </c>
      <c r="I1681">
        <v>1405021211</v>
      </c>
      <c r="J1681">
        <v>1402429211</v>
      </c>
      <c r="K1681" t="b">
        <v>0</v>
      </c>
      <c r="L1681">
        <v>0</v>
      </c>
      <c r="M1681" t="b">
        <v>0</v>
      </c>
      <c r="N1681" t="s">
        <v>8296</v>
      </c>
      <c r="O1681" s="5" t="e">
        <f t="shared" si="234"/>
        <v>#DIV/0!</v>
      </c>
      <c r="P1681" s="7" t="e">
        <f t="shared" si="235"/>
        <v>#DIV/0!</v>
      </c>
      <c r="Q1681" t="str">
        <f t="shared" si="236"/>
        <v>photography</v>
      </c>
      <c r="R1681" t="str">
        <f t="shared" si="237"/>
        <v>people</v>
      </c>
      <c r="S1681" s="10">
        <f t="shared" si="238"/>
        <v>41830.569571759261</v>
      </c>
      <c r="T1681" s="10">
        <f t="shared" si="239"/>
        <v>41800.569571759261</v>
      </c>
      <c r="U1681">
        <f t="shared" si="240"/>
        <v>2014</v>
      </c>
      <c r="V1681" s="11">
        <f t="shared" si="241"/>
        <v>41830.569571759261</v>
      </c>
      <c r="W1681" s="15">
        <f t="shared" si="242"/>
        <v>30</v>
      </c>
    </row>
    <row r="1682" spans="1:23" ht="43.2" x14ac:dyDescent="0.3">
      <c r="A1682">
        <v>1997</v>
      </c>
      <c r="B1682" s="3" t="s">
        <v>1998</v>
      </c>
      <c r="C1682" s="3" t="s">
        <v>6107</v>
      </c>
      <c r="D1682">
        <v>6500</v>
      </c>
      <c r="E1682">
        <v>0</v>
      </c>
      <c r="F1682" t="s">
        <v>8221</v>
      </c>
      <c r="G1682" t="s">
        <v>8224</v>
      </c>
      <c r="H1682" t="s">
        <v>8246</v>
      </c>
      <c r="I1682">
        <v>1409091612</v>
      </c>
      <c r="J1682">
        <v>1406499612</v>
      </c>
      <c r="K1682" t="b">
        <v>0</v>
      </c>
      <c r="L1682">
        <v>0</v>
      </c>
      <c r="M1682" t="b">
        <v>0</v>
      </c>
      <c r="N1682" t="s">
        <v>8296</v>
      </c>
      <c r="O1682" s="5" t="e">
        <f t="shared" si="234"/>
        <v>#DIV/0!</v>
      </c>
      <c r="P1682" s="7" t="e">
        <f t="shared" si="235"/>
        <v>#DIV/0!</v>
      </c>
      <c r="Q1682" t="str">
        <f t="shared" si="236"/>
        <v>photography</v>
      </c>
      <c r="R1682" t="str">
        <f t="shared" si="237"/>
        <v>people</v>
      </c>
      <c r="S1682" s="10">
        <f t="shared" si="238"/>
        <v>41877.680694444447</v>
      </c>
      <c r="T1682" s="10">
        <f t="shared" si="239"/>
        <v>41847.680694444447</v>
      </c>
      <c r="U1682">
        <f t="shared" si="240"/>
        <v>2014</v>
      </c>
      <c r="V1682" s="11">
        <f t="shared" si="241"/>
        <v>41877.680694444447</v>
      </c>
      <c r="W1682" s="15">
        <f t="shared" si="242"/>
        <v>30</v>
      </c>
    </row>
    <row r="1683" spans="1:23" ht="43.2" x14ac:dyDescent="0.3">
      <c r="A1683">
        <v>1998</v>
      </c>
      <c r="B1683" s="3" t="s">
        <v>1999</v>
      </c>
      <c r="C1683" s="3" t="s">
        <v>6108</v>
      </c>
      <c r="D1683">
        <v>2500</v>
      </c>
      <c r="E1683">
        <v>655</v>
      </c>
      <c r="F1683" t="s">
        <v>8221</v>
      </c>
      <c r="G1683" t="s">
        <v>8224</v>
      </c>
      <c r="H1683" t="s">
        <v>8246</v>
      </c>
      <c r="I1683">
        <v>1406861438</v>
      </c>
      <c r="J1683">
        <v>1402973438</v>
      </c>
      <c r="K1683" t="b">
        <v>0</v>
      </c>
      <c r="L1683">
        <v>3</v>
      </c>
      <c r="M1683" t="b">
        <v>0</v>
      </c>
      <c r="N1683" t="s">
        <v>8296</v>
      </c>
      <c r="O1683" s="5">
        <f t="shared" si="234"/>
        <v>3.8167938931297711</v>
      </c>
      <c r="P1683" s="7">
        <f t="shared" si="235"/>
        <v>218.33333333333334</v>
      </c>
      <c r="Q1683" t="str">
        <f t="shared" si="236"/>
        <v>photography</v>
      </c>
      <c r="R1683" t="str">
        <f t="shared" si="237"/>
        <v>people</v>
      </c>
      <c r="S1683" s="10">
        <f t="shared" si="238"/>
        <v>41851.868495370371</v>
      </c>
      <c r="T1683" s="10">
        <f t="shared" si="239"/>
        <v>41806.868495370371</v>
      </c>
      <c r="U1683">
        <f t="shared" si="240"/>
        <v>2014</v>
      </c>
      <c r="V1683" s="11">
        <f t="shared" si="241"/>
        <v>41851.868495370371</v>
      </c>
      <c r="W1683" s="15">
        <f t="shared" si="242"/>
        <v>45</v>
      </c>
    </row>
    <row r="1684" spans="1:23" ht="43.2" x14ac:dyDescent="0.3">
      <c r="A1684">
        <v>1999</v>
      </c>
      <c r="B1684" s="3" t="s">
        <v>2000</v>
      </c>
      <c r="C1684" s="3" t="s">
        <v>6109</v>
      </c>
      <c r="D1684">
        <v>31000</v>
      </c>
      <c r="E1684">
        <v>236</v>
      </c>
      <c r="F1684" t="s">
        <v>8221</v>
      </c>
      <c r="G1684" t="s">
        <v>8225</v>
      </c>
      <c r="H1684" t="s">
        <v>8247</v>
      </c>
      <c r="I1684">
        <v>1415882108</v>
      </c>
      <c r="J1684">
        <v>1413286508</v>
      </c>
      <c r="K1684" t="b">
        <v>0</v>
      </c>
      <c r="L1684">
        <v>7</v>
      </c>
      <c r="M1684" t="b">
        <v>0</v>
      </c>
      <c r="N1684" t="s">
        <v>8296</v>
      </c>
      <c r="O1684" s="5">
        <f t="shared" si="234"/>
        <v>131.35593220338984</v>
      </c>
      <c r="P1684" s="7">
        <f t="shared" si="235"/>
        <v>33.714285714285715</v>
      </c>
      <c r="Q1684" t="str">
        <f t="shared" si="236"/>
        <v>photography</v>
      </c>
      <c r="R1684" t="str">
        <f t="shared" si="237"/>
        <v>people</v>
      </c>
      <c r="S1684" s="10">
        <f t="shared" si="238"/>
        <v>41956.274398148147</v>
      </c>
      <c r="T1684" s="10">
        <f t="shared" si="239"/>
        <v>41926.232731481483</v>
      </c>
      <c r="U1684">
        <f t="shared" si="240"/>
        <v>2014</v>
      </c>
      <c r="V1684" s="11">
        <f t="shared" si="241"/>
        <v>41956.274398148147</v>
      </c>
      <c r="W1684" s="15">
        <f t="shared" si="242"/>
        <v>30.041666666664241</v>
      </c>
    </row>
    <row r="1685" spans="1:23" ht="43.2" x14ac:dyDescent="0.3">
      <c r="A1685">
        <v>2000</v>
      </c>
      <c r="B1685" s="3" t="s">
        <v>2001</v>
      </c>
      <c r="C1685" s="3" t="s">
        <v>6110</v>
      </c>
      <c r="D1685">
        <v>5000</v>
      </c>
      <c r="E1685">
        <v>625</v>
      </c>
      <c r="F1685" t="s">
        <v>8221</v>
      </c>
      <c r="G1685" t="s">
        <v>8229</v>
      </c>
      <c r="H1685" t="s">
        <v>8251</v>
      </c>
      <c r="I1685">
        <v>1452120613</v>
      </c>
      <c r="J1685">
        <v>1449528613</v>
      </c>
      <c r="K1685" t="b">
        <v>0</v>
      </c>
      <c r="L1685">
        <v>25</v>
      </c>
      <c r="M1685" t="b">
        <v>0</v>
      </c>
      <c r="N1685" t="s">
        <v>8296</v>
      </c>
      <c r="O1685" s="5">
        <f t="shared" si="234"/>
        <v>8</v>
      </c>
      <c r="P1685" s="7">
        <f t="shared" si="235"/>
        <v>25</v>
      </c>
      <c r="Q1685" t="str">
        <f t="shared" si="236"/>
        <v>photography</v>
      </c>
      <c r="R1685" t="str">
        <f t="shared" si="237"/>
        <v>people</v>
      </c>
      <c r="S1685" s="10">
        <f t="shared" si="238"/>
        <v>42375.701539351852</v>
      </c>
      <c r="T1685" s="10">
        <f t="shared" si="239"/>
        <v>42345.701539351852</v>
      </c>
      <c r="U1685">
        <f t="shared" si="240"/>
        <v>2016</v>
      </c>
      <c r="V1685" s="11">
        <f t="shared" si="241"/>
        <v>42375.701539351852</v>
      </c>
      <c r="W1685" s="15">
        <f t="shared" si="242"/>
        <v>30</v>
      </c>
    </row>
    <row r="1686" spans="1:23" ht="43.2" x14ac:dyDescent="0.3">
      <c r="A1686">
        <v>2041</v>
      </c>
      <c r="B1686" s="3" t="s">
        <v>2042</v>
      </c>
      <c r="C1686" s="3" t="s">
        <v>6151</v>
      </c>
      <c r="D1686">
        <v>9500</v>
      </c>
      <c r="E1686">
        <v>17277</v>
      </c>
      <c r="F1686" t="s">
        <v>8219</v>
      </c>
      <c r="G1686" t="s">
        <v>8224</v>
      </c>
      <c r="H1686" t="s">
        <v>8246</v>
      </c>
      <c r="I1686">
        <v>1478785027</v>
      </c>
      <c r="J1686">
        <v>1476189427</v>
      </c>
      <c r="K1686" t="b">
        <v>0</v>
      </c>
      <c r="L1686">
        <v>120</v>
      </c>
      <c r="M1686" t="b">
        <v>1</v>
      </c>
      <c r="N1686" t="s">
        <v>8295</v>
      </c>
      <c r="O1686" s="5">
        <f t="shared" si="234"/>
        <v>0.5498639810152226</v>
      </c>
      <c r="P1686" s="7">
        <f t="shared" si="235"/>
        <v>143.97499999999999</v>
      </c>
      <c r="Q1686" t="str">
        <f t="shared" si="236"/>
        <v>technology</v>
      </c>
      <c r="R1686" t="str">
        <f t="shared" si="237"/>
        <v>hardware</v>
      </c>
      <c r="S1686" s="10">
        <f t="shared" si="238"/>
        <v>42684.317442129628</v>
      </c>
      <c r="T1686" s="10">
        <f t="shared" si="239"/>
        <v>42654.275775462964</v>
      </c>
      <c r="U1686">
        <f t="shared" si="240"/>
        <v>2016</v>
      </c>
      <c r="V1686" s="11">
        <f t="shared" si="241"/>
        <v>42684.317442129628</v>
      </c>
      <c r="W1686" s="15">
        <f t="shared" si="242"/>
        <v>30.041666666664241</v>
      </c>
    </row>
    <row r="1687" spans="1:23" ht="43.2" x14ac:dyDescent="0.3">
      <c r="A1687">
        <v>2042</v>
      </c>
      <c r="B1687" s="3" t="s">
        <v>2043</v>
      </c>
      <c r="C1687" s="3" t="s">
        <v>6152</v>
      </c>
      <c r="D1687">
        <v>10000</v>
      </c>
      <c r="E1687">
        <v>12353</v>
      </c>
      <c r="F1687" t="s">
        <v>8219</v>
      </c>
      <c r="G1687" t="s">
        <v>8224</v>
      </c>
      <c r="H1687" t="s">
        <v>8246</v>
      </c>
      <c r="I1687">
        <v>1453481974</v>
      </c>
      <c r="J1687">
        <v>1448297974</v>
      </c>
      <c r="K1687" t="b">
        <v>0</v>
      </c>
      <c r="L1687">
        <v>140</v>
      </c>
      <c r="M1687" t="b">
        <v>1</v>
      </c>
      <c r="N1687" t="s">
        <v>8295</v>
      </c>
      <c r="O1687" s="5">
        <f t="shared" si="234"/>
        <v>0.80951995466688254</v>
      </c>
      <c r="P1687" s="7">
        <f t="shared" si="235"/>
        <v>88.23571428571428</v>
      </c>
      <c r="Q1687" t="str">
        <f t="shared" si="236"/>
        <v>technology</v>
      </c>
      <c r="R1687" t="str">
        <f t="shared" si="237"/>
        <v>hardware</v>
      </c>
      <c r="S1687" s="10">
        <f t="shared" si="238"/>
        <v>42391.458032407405</v>
      </c>
      <c r="T1687" s="10">
        <f t="shared" si="239"/>
        <v>42331.458032407405</v>
      </c>
      <c r="U1687">
        <f t="shared" si="240"/>
        <v>2016</v>
      </c>
      <c r="V1687" s="11">
        <f t="shared" si="241"/>
        <v>42391.458032407405</v>
      </c>
      <c r="W1687" s="15">
        <f t="shared" si="242"/>
        <v>60</v>
      </c>
    </row>
    <row r="1688" spans="1:23" ht="43.2" x14ac:dyDescent="0.3">
      <c r="A1688">
        <v>2043</v>
      </c>
      <c r="B1688" s="3" t="s">
        <v>2044</v>
      </c>
      <c r="C1688" s="3" t="s">
        <v>6153</v>
      </c>
      <c r="D1688">
        <v>1385</v>
      </c>
      <c r="E1688">
        <v>7011</v>
      </c>
      <c r="F1688" t="s">
        <v>8219</v>
      </c>
      <c r="G1688" t="s">
        <v>8224</v>
      </c>
      <c r="H1688" t="s">
        <v>8246</v>
      </c>
      <c r="I1688">
        <v>1481432340</v>
      </c>
      <c r="J1688">
        <v>1476764077</v>
      </c>
      <c r="K1688" t="b">
        <v>0</v>
      </c>
      <c r="L1688">
        <v>193</v>
      </c>
      <c r="M1688" t="b">
        <v>1</v>
      </c>
      <c r="N1688" t="s">
        <v>8295</v>
      </c>
      <c r="O1688" s="5">
        <f t="shared" si="234"/>
        <v>0.19754671230922835</v>
      </c>
      <c r="P1688" s="7">
        <f t="shared" si="235"/>
        <v>36.326424870466319</v>
      </c>
      <c r="Q1688" t="str">
        <f t="shared" si="236"/>
        <v>technology</v>
      </c>
      <c r="R1688" t="str">
        <f t="shared" si="237"/>
        <v>hardware</v>
      </c>
      <c r="S1688" s="10">
        <f t="shared" si="238"/>
        <v>42714.957638888889</v>
      </c>
      <c r="T1688" s="10">
        <f t="shared" si="239"/>
        <v>42660.926817129628</v>
      </c>
      <c r="U1688">
        <f t="shared" si="240"/>
        <v>2016</v>
      </c>
      <c r="V1688" s="11">
        <f t="shared" si="241"/>
        <v>42714.957638888889</v>
      </c>
      <c r="W1688" s="15">
        <f t="shared" si="242"/>
        <v>54.030821759261016</v>
      </c>
    </row>
    <row r="1689" spans="1:23" ht="43.2" x14ac:dyDescent="0.3">
      <c r="A1689">
        <v>2044</v>
      </c>
      <c r="B1689" s="3" t="s">
        <v>2045</v>
      </c>
      <c r="C1689" s="3" t="s">
        <v>6154</v>
      </c>
      <c r="D1689">
        <v>15000</v>
      </c>
      <c r="E1689">
        <v>16232</v>
      </c>
      <c r="F1689" t="s">
        <v>8219</v>
      </c>
      <c r="G1689" t="s">
        <v>8224</v>
      </c>
      <c r="H1689" t="s">
        <v>8246</v>
      </c>
      <c r="I1689">
        <v>1434212714</v>
      </c>
      <c r="J1689">
        <v>1431620714</v>
      </c>
      <c r="K1689" t="b">
        <v>0</v>
      </c>
      <c r="L1689">
        <v>180</v>
      </c>
      <c r="M1689" t="b">
        <v>1</v>
      </c>
      <c r="N1689" t="s">
        <v>8295</v>
      </c>
      <c r="O1689" s="5">
        <f t="shared" si="234"/>
        <v>0.92410054213898474</v>
      </c>
      <c r="P1689" s="7">
        <f t="shared" si="235"/>
        <v>90.177777777777777</v>
      </c>
      <c r="Q1689" t="str">
        <f t="shared" si="236"/>
        <v>technology</v>
      </c>
      <c r="R1689" t="str">
        <f t="shared" si="237"/>
        <v>hardware</v>
      </c>
      <c r="S1689" s="10">
        <f t="shared" si="238"/>
        <v>42168.434189814812</v>
      </c>
      <c r="T1689" s="10">
        <f t="shared" si="239"/>
        <v>42138.434189814812</v>
      </c>
      <c r="U1689">
        <f t="shared" si="240"/>
        <v>2015</v>
      </c>
      <c r="V1689" s="11">
        <f t="shared" si="241"/>
        <v>42168.434189814812</v>
      </c>
      <c r="W1689" s="15">
        <f t="shared" si="242"/>
        <v>30</v>
      </c>
    </row>
    <row r="1690" spans="1:23" ht="43.2" x14ac:dyDescent="0.3">
      <c r="A1690">
        <v>2045</v>
      </c>
      <c r="B1690" s="3" t="s">
        <v>2046</v>
      </c>
      <c r="C1690" s="3" t="s">
        <v>6155</v>
      </c>
      <c r="D1690">
        <v>4900</v>
      </c>
      <c r="E1690">
        <v>40140.01</v>
      </c>
      <c r="F1690" t="s">
        <v>8219</v>
      </c>
      <c r="G1690" t="s">
        <v>8224</v>
      </c>
      <c r="H1690" t="s">
        <v>8246</v>
      </c>
      <c r="I1690">
        <v>1341799647</v>
      </c>
      <c r="J1690">
        <v>1339207647</v>
      </c>
      <c r="K1690" t="b">
        <v>0</v>
      </c>
      <c r="L1690">
        <v>263</v>
      </c>
      <c r="M1690" t="b">
        <v>1</v>
      </c>
      <c r="N1690" t="s">
        <v>8295</v>
      </c>
      <c r="O1690" s="5">
        <f t="shared" si="234"/>
        <v>0.12207271497939337</v>
      </c>
      <c r="P1690" s="7">
        <f t="shared" si="235"/>
        <v>152.62361216730039</v>
      </c>
      <c r="Q1690" t="str">
        <f t="shared" si="236"/>
        <v>technology</v>
      </c>
      <c r="R1690" t="str">
        <f t="shared" si="237"/>
        <v>hardware</v>
      </c>
      <c r="S1690" s="10">
        <f t="shared" si="238"/>
        <v>41098.838506944441</v>
      </c>
      <c r="T1690" s="10">
        <f t="shared" si="239"/>
        <v>41068.838506944441</v>
      </c>
      <c r="U1690">
        <f t="shared" si="240"/>
        <v>2012</v>
      </c>
      <c r="V1690" s="11">
        <f t="shared" si="241"/>
        <v>41098.838506944441</v>
      </c>
      <c r="W1690" s="15">
        <f t="shared" si="242"/>
        <v>30</v>
      </c>
    </row>
    <row r="1691" spans="1:23" ht="43.2" x14ac:dyDescent="0.3">
      <c r="A1691">
        <v>2046</v>
      </c>
      <c r="B1691" s="3" t="s">
        <v>2047</v>
      </c>
      <c r="C1691" s="3" t="s">
        <v>6156</v>
      </c>
      <c r="D1691">
        <v>10000</v>
      </c>
      <c r="E1691">
        <v>12110</v>
      </c>
      <c r="F1691" t="s">
        <v>8219</v>
      </c>
      <c r="G1691" t="s">
        <v>8224</v>
      </c>
      <c r="H1691" t="s">
        <v>8246</v>
      </c>
      <c r="I1691">
        <v>1369282044</v>
      </c>
      <c r="J1691">
        <v>1366690044</v>
      </c>
      <c r="K1691" t="b">
        <v>0</v>
      </c>
      <c r="L1691">
        <v>217</v>
      </c>
      <c r="M1691" t="b">
        <v>1</v>
      </c>
      <c r="N1691" t="s">
        <v>8295</v>
      </c>
      <c r="O1691" s="5">
        <f t="shared" si="234"/>
        <v>0.82576383154417832</v>
      </c>
      <c r="P1691" s="7">
        <f t="shared" si="235"/>
        <v>55.806451612903224</v>
      </c>
      <c r="Q1691" t="str">
        <f t="shared" si="236"/>
        <v>technology</v>
      </c>
      <c r="R1691" t="str">
        <f t="shared" si="237"/>
        <v>hardware</v>
      </c>
      <c r="S1691" s="10">
        <f t="shared" si="238"/>
        <v>41416.921805555554</v>
      </c>
      <c r="T1691" s="10">
        <f t="shared" si="239"/>
        <v>41386.921805555554</v>
      </c>
      <c r="U1691">
        <f t="shared" si="240"/>
        <v>2013</v>
      </c>
      <c r="V1691" s="11">
        <f t="shared" si="241"/>
        <v>41416.921805555554</v>
      </c>
      <c r="W1691" s="15">
        <f t="shared" si="242"/>
        <v>30</v>
      </c>
    </row>
    <row r="1692" spans="1:23" ht="43.2" x14ac:dyDescent="0.3">
      <c r="A1692">
        <v>2047</v>
      </c>
      <c r="B1692" s="3" t="s">
        <v>2048</v>
      </c>
      <c r="C1692" s="3" t="s">
        <v>6157</v>
      </c>
      <c r="D1692">
        <v>98000</v>
      </c>
      <c r="E1692">
        <v>100939</v>
      </c>
      <c r="F1692" t="s">
        <v>8219</v>
      </c>
      <c r="G1692" t="s">
        <v>8226</v>
      </c>
      <c r="H1692" t="s">
        <v>8248</v>
      </c>
      <c r="I1692">
        <v>1429228800</v>
      </c>
      <c r="J1692">
        <v>1426714870</v>
      </c>
      <c r="K1692" t="b">
        <v>0</v>
      </c>
      <c r="L1692">
        <v>443</v>
      </c>
      <c r="M1692" t="b">
        <v>1</v>
      </c>
      <c r="N1692" t="s">
        <v>8295</v>
      </c>
      <c r="O1692" s="5">
        <f t="shared" si="234"/>
        <v>0.97088340482865887</v>
      </c>
      <c r="P1692" s="7">
        <f t="shared" si="235"/>
        <v>227.85327313769753</v>
      </c>
      <c r="Q1692" t="str">
        <f t="shared" si="236"/>
        <v>technology</v>
      </c>
      <c r="R1692" t="str">
        <f t="shared" si="237"/>
        <v>hardware</v>
      </c>
      <c r="S1692" s="10">
        <f t="shared" si="238"/>
        <v>42110.75</v>
      </c>
      <c r="T1692" s="10">
        <f t="shared" si="239"/>
        <v>42081.653587962966</v>
      </c>
      <c r="U1692">
        <f t="shared" si="240"/>
        <v>2015</v>
      </c>
      <c r="V1692" s="11">
        <f t="shared" si="241"/>
        <v>42110.75</v>
      </c>
      <c r="W1692" s="15">
        <f t="shared" si="242"/>
        <v>29.096412037033588</v>
      </c>
    </row>
    <row r="1693" spans="1:23" ht="43.2" x14ac:dyDescent="0.3">
      <c r="A1693">
        <v>2048</v>
      </c>
      <c r="B1693" s="3" t="s">
        <v>2049</v>
      </c>
      <c r="C1693" s="3" t="s">
        <v>6158</v>
      </c>
      <c r="D1693">
        <v>85000</v>
      </c>
      <c r="E1693">
        <v>126082.45</v>
      </c>
      <c r="F1693" t="s">
        <v>8219</v>
      </c>
      <c r="G1693" t="s">
        <v>8224</v>
      </c>
      <c r="H1693" t="s">
        <v>8246</v>
      </c>
      <c r="I1693">
        <v>1369323491</v>
      </c>
      <c r="J1693">
        <v>1366731491</v>
      </c>
      <c r="K1693" t="b">
        <v>0</v>
      </c>
      <c r="L1693">
        <v>1373</v>
      </c>
      <c r="M1693" t="b">
        <v>1</v>
      </c>
      <c r="N1693" t="s">
        <v>8295</v>
      </c>
      <c r="O1693" s="5">
        <f t="shared" si="234"/>
        <v>0.67416202651518908</v>
      </c>
      <c r="P1693" s="7">
        <f t="shared" si="235"/>
        <v>91.82989803350327</v>
      </c>
      <c r="Q1693" t="str">
        <f t="shared" si="236"/>
        <v>technology</v>
      </c>
      <c r="R1693" t="str">
        <f t="shared" si="237"/>
        <v>hardware</v>
      </c>
      <c r="S1693" s="10">
        <f t="shared" si="238"/>
        <v>41417.401516203703</v>
      </c>
      <c r="T1693" s="10">
        <f t="shared" si="239"/>
        <v>41387.401516203703</v>
      </c>
      <c r="U1693">
        <f t="shared" si="240"/>
        <v>2013</v>
      </c>
      <c r="V1693" s="11">
        <f t="shared" si="241"/>
        <v>41417.401516203703</v>
      </c>
      <c r="W1693" s="15">
        <f t="shared" si="242"/>
        <v>30</v>
      </c>
    </row>
    <row r="1694" spans="1:23" x14ac:dyDescent="0.3">
      <c r="A1694">
        <v>2049</v>
      </c>
      <c r="B1694" s="3" t="s">
        <v>2050</v>
      </c>
      <c r="C1694" s="3" t="s">
        <v>6159</v>
      </c>
      <c r="D1694">
        <v>50000</v>
      </c>
      <c r="E1694">
        <v>60095.35</v>
      </c>
      <c r="F1694" t="s">
        <v>8219</v>
      </c>
      <c r="G1694" t="s">
        <v>8225</v>
      </c>
      <c r="H1694" t="s">
        <v>8247</v>
      </c>
      <c r="I1694">
        <v>1386025140</v>
      </c>
      <c r="J1694">
        <v>1382963963</v>
      </c>
      <c r="K1694" t="b">
        <v>0</v>
      </c>
      <c r="L1694">
        <v>742</v>
      </c>
      <c r="M1694" t="b">
        <v>1</v>
      </c>
      <c r="N1694" t="s">
        <v>8295</v>
      </c>
      <c r="O1694" s="5">
        <f t="shared" si="234"/>
        <v>0.83201112898086127</v>
      </c>
      <c r="P1694" s="7">
        <f t="shared" si="235"/>
        <v>80.991037735849048</v>
      </c>
      <c r="Q1694" t="str">
        <f t="shared" si="236"/>
        <v>technology</v>
      </c>
      <c r="R1694" t="str">
        <f t="shared" si="237"/>
        <v>hardware</v>
      </c>
      <c r="S1694" s="10">
        <f t="shared" si="238"/>
        <v>41610.707638888889</v>
      </c>
      <c r="T1694" s="10">
        <f t="shared" si="239"/>
        <v>41575.277349537035</v>
      </c>
      <c r="U1694">
        <f t="shared" si="240"/>
        <v>2013</v>
      </c>
      <c r="V1694" s="11">
        <f t="shared" si="241"/>
        <v>41610.707638888889</v>
      </c>
      <c r="W1694" s="15">
        <f t="shared" si="242"/>
        <v>35.430289351854299</v>
      </c>
    </row>
    <row r="1695" spans="1:23" ht="43.2" x14ac:dyDescent="0.3">
      <c r="A1695">
        <v>2050</v>
      </c>
      <c r="B1695" s="3" t="s">
        <v>2051</v>
      </c>
      <c r="C1695" s="3" t="s">
        <v>6160</v>
      </c>
      <c r="D1695">
        <v>10000</v>
      </c>
      <c r="E1695">
        <v>47327</v>
      </c>
      <c r="F1695" t="s">
        <v>8219</v>
      </c>
      <c r="G1695" t="s">
        <v>8224</v>
      </c>
      <c r="H1695" t="s">
        <v>8246</v>
      </c>
      <c r="I1695">
        <v>1433036578</v>
      </c>
      <c r="J1695">
        <v>1429580578</v>
      </c>
      <c r="K1695" t="b">
        <v>0</v>
      </c>
      <c r="L1695">
        <v>170</v>
      </c>
      <c r="M1695" t="b">
        <v>1</v>
      </c>
      <c r="N1695" t="s">
        <v>8295</v>
      </c>
      <c r="O1695" s="5">
        <f t="shared" si="234"/>
        <v>0.21129587761742769</v>
      </c>
      <c r="P1695" s="7">
        <f t="shared" si="235"/>
        <v>278.39411764705881</v>
      </c>
      <c r="Q1695" t="str">
        <f t="shared" si="236"/>
        <v>technology</v>
      </c>
      <c r="R1695" t="str">
        <f t="shared" si="237"/>
        <v>hardware</v>
      </c>
      <c r="S1695" s="10">
        <f t="shared" si="238"/>
        <v>42154.821504629625</v>
      </c>
      <c r="T1695" s="10">
        <f t="shared" si="239"/>
        <v>42114.821504629625</v>
      </c>
      <c r="U1695">
        <f t="shared" si="240"/>
        <v>2015</v>
      </c>
      <c r="V1695" s="11">
        <f t="shared" si="241"/>
        <v>42154.821504629625</v>
      </c>
      <c r="W1695" s="15">
        <f t="shared" si="242"/>
        <v>40</v>
      </c>
    </row>
    <row r="1696" spans="1:23" ht="43.2" x14ac:dyDescent="0.3">
      <c r="A1696">
        <v>2051</v>
      </c>
      <c r="B1696" s="3" t="s">
        <v>2052</v>
      </c>
      <c r="C1696" s="3" t="s">
        <v>6161</v>
      </c>
      <c r="D1696">
        <v>8000</v>
      </c>
      <c r="E1696">
        <v>10429</v>
      </c>
      <c r="F1696" t="s">
        <v>8219</v>
      </c>
      <c r="G1696" t="s">
        <v>8224</v>
      </c>
      <c r="H1696" t="s">
        <v>8246</v>
      </c>
      <c r="I1696">
        <v>1388017937</v>
      </c>
      <c r="J1696">
        <v>1385425937</v>
      </c>
      <c r="K1696" t="b">
        <v>0</v>
      </c>
      <c r="L1696">
        <v>242</v>
      </c>
      <c r="M1696" t="b">
        <v>1</v>
      </c>
      <c r="N1696" t="s">
        <v>8295</v>
      </c>
      <c r="O1696" s="5">
        <f t="shared" si="234"/>
        <v>0.76709176335219098</v>
      </c>
      <c r="P1696" s="7">
        <f t="shared" si="235"/>
        <v>43.095041322314053</v>
      </c>
      <c r="Q1696" t="str">
        <f t="shared" si="236"/>
        <v>technology</v>
      </c>
      <c r="R1696" t="str">
        <f t="shared" si="237"/>
        <v>hardware</v>
      </c>
      <c r="S1696" s="10">
        <f t="shared" si="238"/>
        <v>41633.772418981483</v>
      </c>
      <c r="T1696" s="10">
        <f t="shared" si="239"/>
        <v>41603.772418981483</v>
      </c>
      <c r="U1696">
        <f t="shared" si="240"/>
        <v>2013</v>
      </c>
      <c r="V1696" s="11">
        <f t="shared" si="241"/>
        <v>41633.772418981483</v>
      </c>
      <c r="W1696" s="15">
        <f t="shared" si="242"/>
        <v>30</v>
      </c>
    </row>
    <row r="1697" spans="1:23" ht="43.2" x14ac:dyDescent="0.3">
      <c r="A1697">
        <v>2052</v>
      </c>
      <c r="B1697" s="3" t="s">
        <v>2053</v>
      </c>
      <c r="C1697" s="3" t="s">
        <v>6162</v>
      </c>
      <c r="D1697">
        <v>50000</v>
      </c>
      <c r="E1697">
        <v>176524</v>
      </c>
      <c r="F1697" t="s">
        <v>8219</v>
      </c>
      <c r="G1697" t="s">
        <v>8224</v>
      </c>
      <c r="H1697" t="s">
        <v>8246</v>
      </c>
      <c r="I1697">
        <v>1455933653</v>
      </c>
      <c r="J1697">
        <v>1452045653</v>
      </c>
      <c r="K1697" t="b">
        <v>0</v>
      </c>
      <c r="L1697">
        <v>541</v>
      </c>
      <c r="M1697" t="b">
        <v>1</v>
      </c>
      <c r="N1697" t="s">
        <v>8295</v>
      </c>
      <c r="O1697" s="5">
        <f t="shared" si="234"/>
        <v>0.28324760372527247</v>
      </c>
      <c r="P1697" s="7">
        <f t="shared" si="235"/>
        <v>326.29205175600737</v>
      </c>
      <c r="Q1697" t="str">
        <f t="shared" si="236"/>
        <v>technology</v>
      </c>
      <c r="R1697" t="str">
        <f t="shared" si="237"/>
        <v>hardware</v>
      </c>
      <c r="S1697" s="10">
        <f t="shared" si="238"/>
        <v>42419.83394675926</v>
      </c>
      <c r="T1697" s="10">
        <f t="shared" si="239"/>
        <v>42374.83394675926</v>
      </c>
      <c r="U1697">
        <f t="shared" si="240"/>
        <v>2016</v>
      </c>
      <c r="V1697" s="11">
        <f t="shared" si="241"/>
        <v>42419.83394675926</v>
      </c>
      <c r="W1697" s="15">
        <f t="shared" si="242"/>
        <v>45</v>
      </c>
    </row>
    <row r="1698" spans="1:23" ht="43.2" x14ac:dyDescent="0.3">
      <c r="A1698">
        <v>2053</v>
      </c>
      <c r="B1698" s="3" t="s">
        <v>2054</v>
      </c>
      <c r="C1698" s="3" t="s">
        <v>6163</v>
      </c>
      <c r="D1698">
        <v>5000</v>
      </c>
      <c r="E1698">
        <v>5051</v>
      </c>
      <c r="F1698" t="s">
        <v>8219</v>
      </c>
      <c r="G1698" t="s">
        <v>8224</v>
      </c>
      <c r="H1698" t="s">
        <v>8246</v>
      </c>
      <c r="I1698">
        <v>1448466551</v>
      </c>
      <c r="J1698">
        <v>1445870951</v>
      </c>
      <c r="K1698" t="b">
        <v>0</v>
      </c>
      <c r="L1698">
        <v>121</v>
      </c>
      <c r="M1698" t="b">
        <v>1</v>
      </c>
      <c r="N1698" t="s">
        <v>8295</v>
      </c>
      <c r="O1698" s="5">
        <f t="shared" si="234"/>
        <v>0.98990298950702826</v>
      </c>
      <c r="P1698" s="7">
        <f t="shared" si="235"/>
        <v>41.743801652892564</v>
      </c>
      <c r="Q1698" t="str">
        <f t="shared" si="236"/>
        <v>technology</v>
      </c>
      <c r="R1698" t="str">
        <f t="shared" si="237"/>
        <v>hardware</v>
      </c>
      <c r="S1698" s="10">
        <f t="shared" si="238"/>
        <v>42333.409155092595</v>
      </c>
      <c r="T1698" s="10">
        <f t="shared" si="239"/>
        <v>42303.367488425924</v>
      </c>
      <c r="U1698">
        <f t="shared" si="240"/>
        <v>2015</v>
      </c>
      <c r="V1698" s="11">
        <f t="shared" si="241"/>
        <v>42333.409155092595</v>
      </c>
      <c r="W1698" s="15">
        <f t="shared" si="242"/>
        <v>30.041666666671517</v>
      </c>
    </row>
    <row r="1699" spans="1:23" ht="43.2" x14ac:dyDescent="0.3">
      <c r="A1699">
        <v>2054</v>
      </c>
      <c r="B1699" s="3" t="s">
        <v>2055</v>
      </c>
      <c r="C1699" s="3" t="s">
        <v>6164</v>
      </c>
      <c r="D1699">
        <v>35000</v>
      </c>
      <c r="E1699">
        <v>39757</v>
      </c>
      <c r="F1699" t="s">
        <v>8219</v>
      </c>
      <c r="G1699" t="s">
        <v>8225</v>
      </c>
      <c r="H1699" t="s">
        <v>8247</v>
      </c>
      <c r="I1699">
        <v>1399033810</v>
      </c>
      <c r="J1699">
        <v>1396441810</v>
      </c>
      <c r="K1699" t="b">
        <v>0</v>
      </c>
      <c r="L1699">
        <v>621</v>
      </c>
      <c r="M1699" t="b">
        <v>1</v>
      </c>
      <c r="N1699" t="s">
        <v>8295</v>
      </c>
      <c r="O1699" s="5">
        <f t="shared" si="234"/>
        <v>0.88034811479739417</v>
      </c>
      <c r="P1699" s="7">
        <f t="shared" si="235"/>
        <v>64.020933977455712</v>
      </c>
      <c r="Q1699" t="str">
        <f t="shared" si="236"/>
        <v>technology</v>
      </c>
      <c r="R1699" t="str">
        <f t="shared" si="237"/>
        <v>hardware</v>
      </c>
      <c r="S1699" s="10">
        <f t="shared" si="238"/>
        <v>41761.270949074074</v>
      </c>
      <c r="T1699" s="10">
        <f t="shared" si="239"/>
        <v>41731.270949074074</v>
      </c>
      <c r="U1699">
        <f t="shared" si="240"/>
        <v>2014</v>
      </c>
      <c r="V1699" s="11">
        <f t="shared" si="241"/>
        <v>41761.270949074074</v>
      </c>
      <c r="W1699" s="15">
        <f t="shared" si="242"/>
        <v>30</v>
      </c>
    </row>
    <row r="1700" spans="1:23" ht="43.2" x14ac:dyDescent="0.3">
      <c r="A1700">
        <v>2055</v>
      </c>
      <c r="B1700" s="3" t="s">
        <v>2056</v>
      </c>
      <c r="C1700" s="3" t="s">
        <v>6165</v>
      </c>
      <c r="D1700">
        <v>6000</v>
      </c>
      <c r="E1700">
        <v>10045</v>
      </c>
      <c r="F1700" t="s">
        <v>8219</v>
      </c>
      <c r="G1700" t="s">
        <v>8224</v>
      </c>
      <c r="H1700" t="s">
        <v>8246</v>
      </c>
      <c r="I1700">
        <v>1417579200</v>
      </c>
      <c r="J1700">
        <v>1415031043</v>
      </c>
      <c r="K1700" t="b">
        <v>0</v>
      </c>
      <c r="L1700">
        <v>101</v>
      </c>
      <c r="M1700" t="b">
        <v>1</v>
      </c>
      <c r="N1700" t="s">
        <v>8295</v>
      </c>
      <c r="O1700" s="5">
        <f t="shared" si="234"/>
        <v>0.59731209556993525</v>
      </c>
      <c r="P1700" s="7">
        <f t="shared" si="235"/>
        <v>99.455445544554451</v>
      </c>
      <c r="Q1700" t="str">
        <f t="shared" si="236"/>
        <v>technology</v>
      </c>
      <c r="R1700" t="str">
        <f t="shared" si="237"/>
        <v>hardware</v>
      </c>
      <c r="S1700" s="10">
        <f t="shared" si="238"/>
        <v>41975.916666666672</v>
      </c>
      <c r="T1700" s="10">
        <f t="shared" si="239"/>
        <v>41946.424108796295</v>
      </c>
      <c r="U1700">
        <f t="shared" si="240"/>
        <v>2014</v>
      </c>
      <c r="V1700" s="11">
        <f t="shared" si="241"/>
        <v>41975.916666666672</v>
      </c>
      <c r="W1700" s="15">
        <f t="shared" si="242"/>
        <v>29.492557870376913</v>
      </c>
    </row>
    <row r="1701" spans="1:23" ht="43.2" x14ac:dyDescent="0.3">
      <c r="A1701">
        <v>2056</v>
      </c>
      <c r="B1701" s="3" t="s">
        <v>2057</v>
      </c>
      <c r="C1701" s="3" t="s">
        <v>6166</v>
      </c>
      <c r="D1701">
        <v>50000</v>
      </c>
      <c r="E1701">
        <v>76726</v>
      </c>
      <c r="F1701" t="s">
        <v>8219</v>
      </c>
      <c r="G1701" t="s">
        <v>8224</v>
      </c>
      <c r="H1701" t="s">
        <v>8246</v>
      </c>
      <c r="I1701">
        <v>1366222542</v>
      </c>
      <c r="J1701">
        <v>1363630542</v>
      </c>
      <c r="K1701" t="b">
        <v>0</v>
      </c>
      <c r="L1701">
        <v>554</v>
      </c>
      <c r="M1701" t="b">
        <v>1</v>
      </c>
      <c r="N1701" t="s">
        <v>8295</v>
      </c>
      <c r="O1701" s="5">
        <f t="shared" si="234"/>
        <v>0.65166957745744603</v>
      </c>
      <c r="P1701" s="7">
        <f t="shared" si="235"/>
        <v>138.49458483754512</v>
      </c>
      <c r="Q1701" t="str">
        <f t="shared" si="236"/>
        <v>technology</v>
      </c>
      <c r="R1701" t="str">
        <f t="shared" si="237"/>
        <v>hardware</v>
      </c>
      <c r="S1701" s="10">
        <f t="shared" si="238"/>
        <v>41381.51090277778</v>
      </c>
      <c r="T1701" s="10">
        <f t="shared" si="239"/>
        <v>41351.51090277778</v>
      </c>
      <c r="U1701">
        <f t="shared" si="240"/>
        <v>2013</v>
      </c>
      <c r="V1701" s="11">
        <f t="shared" si="241"/>
        <v>41381.51090277778</v>
      </c>
      <c r="W1701" s="15">
        <f t="shared" si="242"/>
        <v>30</v>
      </c>
    </row>
    <row r="1702" spans="1:23" ht="57.6" x14ac:dyDescent="0.3">
      <c r="A1702">
        <v>2057</v>
      </c>
      <c r="B1702" s="3" t="s">
        <v>2058</v>
      </c>
      <c r="C1702" s="3" t="s">
        <v>6167</v>
      </c>
      <c r="D1702">
        <v>15000</v>
      </c>
      <c r="E1702">
        <v>30334.83</v>
      </c>
      <c r="F1702" t="s">
        <v>8219</v>
      </c>
      <c r="G1702" t="s">
        <v>8225</v>
      </c>
      <c r="H1702" t="s">
        <v>8247</v>
      </c>
      <c r="I1702">
        <v>1456487532</v>
      </c>
      <c r="J1702">
        <v>1453895532</v>
      </c>
      <c r="K1702" t="b">
        <v>0</v>
      </c>
      <c r="L1702">
        <v>666</v>
      </c>
      <c r="M1702" t="b">
        <v>1</v>
      </c>
      <c r="N1702" t="s">
        <v>8295</v>
      </c>
      <c r="O1702" s="5">
        <f t="shared" si="234"/>
        <v>0.49448109648216254</v>
      </c>
      <c r="P1702" s="7">
        <f t="shared" si="235"/>
        <v>45.547792792792798</v>
      </c>
      <c r="Q1702" t="str">
        <f t="shared" si="236"/>
        <v>technology</v>
      </c>
      <c r="R1702" t="str">
        <f t="shared" si="237"/>
        <v>hardware</v>
      </c>
      <c r="S1702" s="10">
        <f t="shared" si="238"/>
        <v>42426.244583333333</v>
      </c>
      <c r="T1702" s="10">
        <f t="shared" si="239"/>
        <v>42396.244583333333</v>
      </c>
      <c r="U1702">
        <f t="shared" si="240"/>
        <v>2016</v>
      </c>
      <c r="V1702" s="11">
        <f t="shared" si="241"/>
        <v>42426.244583333333</v>
      </c>
      <c r="W1702" s="15">
        <f t="shared" si="242"/>
        <v>30</v>
      </c>
    </row>
    <row r="1703" spans="1:23" ht="28.8" x14ac:dyDescent="0.3">
      <c r="A1703">
        <v>2058</v>
      </c>
      <c r="B1703" s="3" t="s">
        <v>2059</v>
      </c>
      <c r="C1703" s="3" t="s">
        <v>6168</v>
      </c>
      <c r="D1703">
        <v>2560</v>
      </c>
      <c r="E1703">
        <v>4308</v>
      </c>
      <c r="F1703" t="s">
        <v>8219</v>
      </c>
      <c r="G1703" t="s">
        <v>8225</v>
      </c>
      <c r="H1703" t="s">
        <v>8247</v>
      </c>
      <c r="I1703">
        <v>1425326400</v>
      </c>
      <c r="J1703">
        <v>1421916830</v>
      </c>
      <c r="K1703" t="b">
        <v>0</v>
      </c>
      <c r="L1703">
        <v>410</v>
      </c>
      <c r="M1703" t="b">
        <v>1</v>
      </c>
      <c r="N1703" t="s">
        <v>8295</v>
      </c>
      <c r="O1703" s="5">
        <f t="shared" si="234"/>
        <v>0.59424326833797581</v>
      </c>
      <c r="P1703" s="7">
        <f t="shared" si="235"/>
        <v>10.507317073170732</v>
      </c>
      <c r="Q1703" t="str">
        <f t="shared" si="236"/>
        <v>technology</v>
      </c>
      <c r="R1703" t="str">
        <f t="shared" si="237"/>
        <v>hardware</v>
      </c>
      <c r="S1703" s="10">
        <f t="shared" si="238"/>
        <v>42065.583333333328</v>
      </c>
      <c r="T1703" s="10">
        <f t="shared" si="239"/>
        <v>42026.120717592596</v>
      </c>
      <c r="U1703">
        <f t="shared" si="240"/>
        <v>2015</v>
      </c>
      <c r="V1703" s="11">
        <f t="shared" si="241"/>
        <v>42065.583333333328</v>
      </c>
      <c r="W1703" s="15">
        <f t="shared" si="242"/>
        <v>39.462615740732872</v>
      </c>
    </row>
    <row r="1704" spans="1:23" ht="43.2" x14ac:dyDescent="0.3">
      <c r="A1704">
        <v>2059</v>
      </c>
      <c r="B1704" s="3" t="s">
        <v>2060</v>
      </c>
      <c r="C1704" s="3" t="s">
        <v>6169</v>
      </c>
      <c r="D1704">
        <v>30000</v>
      </c>
      <c r="E1704">
        <v>43037</v>
      </c>
      <c r="F1704" t="s">
        <v>8219</v>
      </c>
      <c r="G1704" t="s">
        <v>8224</v>
      </c>
      <c r="H1704" t="s">
        <v>8246</v>
      </c>
      <c r="I1704">
        <v>1454277540</v>
      </c>
      <c r="J1704">
        <v>1450880854</v>
      </c>
      <c r="K1704" t="b">
        <v>0</v>
      </c>
      <c r="L1704">
        <v>375</v>
      </c>
      <c r="M1704" t="b">
        <v>1</v>
      </c>
      <c r="N1704" t="s">
        <v>8295</v>
      </c>
      <c r="O1704" s="5">
        <f t="shared" si="234"/>
        <v>0.69707461021911377</v>
      </c>
      <c r="P1704" s="7">
        <f t="shared" si="235"/>
        <v>114.76533333333333</v>
      </c>
      <c r="Q1704" t="str">
        <f t="shared" si="236"/>
        <v>technology</v>
      </c>
      <c r="R1704" t="str">
        <f t="shared" si="237"/>
        <v>hardware</v>
      </c>
      <c r="S1704" s="10">
        <f t="shared" si="238"/>
        <v>42400.665972222225</v>
      </c>
      <c r="T1704" s="10">
        <f t="shared" si="239"/>
        <v>42361.352476851855</v>
      </c>
      <c r="U1704">
        <f t="shared" si="240"/>
        <v>2016</v>
      </c>
      <c r="V1704" s="11">
        <f t="shared" si="241"/>
        <v>42400.665972222225</v>
      </c>
      <c r="W1704" s="15">
        <f t="shared" si="242"/>
        <v>39.313495370370219</v>
      </c>
    </row>
    <row r="1705" spans="1:23" ht="43.2" x14ac:dyDescent="0.3">
      <c r="A1705">
        <v>2060</v>
      </c>
      <c r="B1705" s="3" t="s">
        <v>2061</v>
      </c>
      <c r="C1705" s="3" t="s">
        <v>6170</v>
      </c>
      <c r="D1705">
        <v>25000</v>
      </c>
      <c r="E1705">
        <v>49100</v>
      </c>
      <c r="F1705" t="s">
        <v>8219</v>
      </c>
      <c r="G1705" t="s">
        <v>8224</v>
      </c>
      <c r="H1705" t="s">
        <v>8246</v>
      </c>
      <c r="I1705">
        <v>1406129150</v>
      </c>
      <c r="J1705">
        <v>1400945150</v>
      </c>
      <c r="K1705" t="b">
        <v>0</v>
      </c>
      <c r="L1705">
        <v>1364</v>
      </c>
      <c r="M1705" t="b">
        <v>1</v>
      </c>
      <c r="N1705" t="s">
        <v>8295</v>
      </c>
      <c r="O1705" s="5">
        <f t="shared" si="234"/>
        <v>0.50916496945010181</v>
      </c>
      <c r="P1705" s="7">
        <f t="shared" si="235"/>
        <v>35.997067448680355</v>
      </c>
      <c r="Q1705" t="str">
        <f t="shared" si="236"/>
        <v>technology</v>
      </c>
      <c r="R1705" t="str">
        <f t="shared" si="237"/>
        <v>hardware</v>
      </c>
      <c r="S1705" s="10">
        <f t="shared" si="238"/>
        <v>41843.392939814818</v>
      </c>
      <c r="T1705" s="10">
        <f t="shared" si="239"/>
        <v>41783.392939814818</v>
      </c>
      <c r="U1705">
        <f t="shared" si="240"/>
        <v>2014</v>
      </c>
      <c r="V1705" s="11">
        <f t="shared" si="241"/>
        <v>41843.392939814818</v>
      </c>
      <c r="W1705" s="15">
        <f t="shared" si="242"/>
        <v>60</v>
      </c>
    </row>
    <row r="1706" spans="1:23" ht="43.2" x14ac:dyDescent="0.3">
      <c r="A1706">
        <v>2061</v>
      </c>
      <c r="B1706" s="3" t="s">
        <v>2062</v>
      </c>
      <c r="C1706" s="3" t="s">
        <v>6171</v>
      </c>
      <c r="D1706">
        <v>5000</v>
      </c>
      <c r="E1706">
        <v>5396</v>
      </c>
      <c r="F1706" t="s">
        <v>8219</v>
      </c>
      <c r="G1706" t="s">
        <v>8224</v>
      </c>
      <c r="H1706" t="s">
        <v>8246</v>
      </c>
      <c r="I1706">
        <v>1483208454</v>
      </c>
      <c r="J1706">
        <v>1480616454</v>
      </c>
      <c r="K1706" t="b">
        <v>0</v>
      </c>
      <c r="L1706">
        <v>35</v>
      </c>
      <c r="M1706" t="b">
        <v>1</v>
      </c>
      <c r="N1706" t="s">
        <v>8295</v>
      </c>
      <c r="O1706" s="5">
        <f t="shared" si="234"/>
        <v>0.92661230541141582</v>
      </c>
      <c r="P1706" s="7">
        <f t="shared" si="235"/>
        <v>154.17142857142858</v>
      </c>
      <c r="Q1706" t="str">
        <f t="shared" si="236"/>
        <v>technology</v>
      </c>
      <c r="R1706" t="str">
        <f t="shared" si="237"/>
        <v>hardware</v>
      </c>
      <c r="S1706" s="10">
        <f t="shared" si="238"/>
        <v>42735.514513888891</v>
      </c>
      <c r="T1706" s="10">
        <f t="shared" si="239"/>
        <v>42705.514513888891</v>
      </c>
      <c r="U1706">
        <f t="shared" si="240"/>
        <v>2016</v>
      </c>
      <c r="V1706" s="11">
        <f t="shared" si="241"/>
        <v>42735.514513888891</v>
      </c>
      <c r="W1706" s="15">
        <f t="shared" si="242"/>
        <v>30</v>
      </c>
    </row>
    <row r="1707" spans="1:23" ht="57.6" x14ac:dyDescent="0.3">
      <c r="A1707">
        <v>2062</v>
      </c>
      <c r="B1707" s="3" t="s">
        <v>2063</v>
      </c>
      <c r="C1707" s="3" t="s">
        <v>6172</v>
      </c>
      <c r="D1707">
        <v>100000</v>
      </c>
      <c r="E1707">
        <v>114977</v>
      </c>
      <c r="F1707" t="s">
        <v>8219</v>
      </c>
      <c r="G1707" t="s">
        <v>8232</v>
      </c>
      <c r="H1707" t="s">
        <v>8253</v>
      </c>
      <c r="I1707">
        <v>1458807098</v>
      </c>
      <c r="J1707">
        <v>1456218698</v>
      </c>
      <c r="K1707" t="b">
        <v>0</v>
      </c>
      <c r="L1707">
        <v>203</v>
      </c>
      <c r="M1707" t="b">
        <v>1</v>
      </c>
      <c r="N1707" t="s">
        <v>8295</v>
      </c>
      <c r="O1707" s="5">
        <f t="shared" si="234"/>
        <v>0.86973916522434924</v>
      </c>
      <c r="P1707" s="7">
        <f t="shared" si="235"/>
        <v>566.38916256157631</v>
      </c>
      <c r="Q1707" t="str">
        <f t="shared" si="236"/>
        <v>technology</v>
      </c>
      <c r="R1707" t="str">
        <f t="shared" si="237"/>
        <v>hardware</v>
      </c>
      <c r="S1707" s="10">
        <f t="shared" si="238"/>
        <v>42453.091412037036</v>
      </c>
      <c r="T1707" s="10">
        <f t="shared" si="239"/>
        <v>42423.1330787037</v>
      </c>
      <c r="U1707">
        <f t="shared" si="240"/>
        <v>2016</v>
      </c>
      <c r="V1707" s="11">
        <f t="shared" si="241"/>
        <v>42453.091412037036</v>
      </c>
      <c r="W1707" s="15">
        <f t="shared" si="242"/>
        <v>29.958333333335759</v>
      </c>
    </row>
    <row r="1708" spans="1:23" ht="28.8" x14ac:dyDescent="0.3">
      <c r="A1708">
        <v>2063</v>
      </c>
      <c r="B1708" s="3" t="s">
        <v>2064</v>
      </c>
      <c r="C1708" s="3" t="s">
        <v>6173</v>
      </c>
      <c r="D1708">
        <v>4000</v>
      </c>
      <c r="E1708">
        <v>5922</v>
      </c>
      <c r="F1708" t="s">
        <v>8219</v>
      </c>
      <c r="G1708" t="s">
        <v>8236</v>
      </c>
      <c r="H1708" t="s">
        <v>8249</v>
      </c>
      <c r="I1708">
        <v>1463333701</v>
      </c>
      <c r="J1708">
        <v>1460482501</v>
      </c>
      <c r="K1708" t="b">
        <v>0</v>
      </c>
      <c r="L1708">
        <v>49</v>
      </c>
      <c r="M1708" t="b">
        <v>1</v>
      </c>
      <c r="N1708" t="s">
        <v>8295</v>
      </c>
      <c r="O1708" s="5">
        <f t="shared" si="234"/>
        <v>0.67544748395812226</v>
      </c>
      <c r="P1708" s="7">
        <f t="shared" si="235"/>
        <v>120.85714285714286</v>
      </c>
      <c r="Q1708" t="str">
        <f t="shared" si="236"/>
        <v>technology</v>
      </c>
      <c r="R1708" t="str">
        <f t="shared" si="237"/>
        <v>hardware</v>
      </c>
      <c r="S1708" s="10">
        <f t="shared" si="238"/>
        <v>42505.48265046296</v>
      </c>
      <c r="T1708" s="10">
        <f t="shared" si="239"/>
        <v>42472.48265046296</v>
      </c>
      <c r="U1708">
        <f t="shared" si="240"/>
        <v>2016</v>
      </c>
      <c r="V1708" s="11">
        <f t="shared" si="241"/>
        <v>42505.48265046296</v>
      </c>
      <c r="W1708" s="15">
        <f t="shared" si="242"/>
        <v>33</v>
      </c>
    </row>
    <row r="1709" spans="1:23" ht="43.2" x14ac:dyDescent="0.3">
      <c r="A1709">
        <v>2064</v>
      </c>
      <c r="B1709" s="3" t="s">
        <v>2065</v>
      </c>
      <c r="C1709" s="3" t="s">
        <v>6174</v>
      </c>
      <c r="D1709">
        <v>261962</v>
      </c>
      <c r="E1709">
        <v>500784.27</v>
      </c>
      <c r="F1709" t="s">
        <v>8219</v>
      </c>
      <c r="G1709" t="s">
        <v>8224</v>
      </c>
      <c r="H1709" t="s">
        <v>8246</v>
      </c>
      <c r="I1709">
        <v>1370001600</v>
      </c>
      <c r="J1709">
        <v>1366879523</v>
      </c>
      <c r="K1709" t="b">
        <v>0</v>
      </c>
      <c r="L1709">
        <v>5812</v>
      </c>
      <c r="M1709" t="b">
        <v>1</v>
      </c>
      <c r="N1709" t="s">
        <v>8295</v>
      </c>
      <c r="O1709" s="5">
        <f t="shared" si="234"/>
        <v>0.52310349124983502</v>
      </c>
      <c r="P1709" s="7">
        <f t="shared" si="235"/>
        <v>86.163845492085343</v>
      </c>
      <c r="Q1709" t="str">
        <f t="shared" si="236"/>
        <v>technology</v>
      </c>
      <c r="R1709" t="str">
        <f t="shared" si="237"/>
        <v>hardware</v>
      </c>
      <c r="S1709" s="10">
        <f t="shared" si="238"/>
        <v>41425.25</v>
      </c>
      <c r="T1709" s="10">
        <f t="shared" si="239"/>
        <v>41389.114849537036</v>
      </c>
      <c r="U1709">
        <f t="shared" si="240"/>
        <v>2013</v>
      </c>
      <c r="V1709" s="11">
        <f t="shared" si="241"/>
        <v>41425.25</v>
      </c>
      <c r="W1709" s="15">
        <f t="shared" si="242"/>
        <v>36.135150462963793</v>
      </c>
    </row>
    <row r="1710" spans="1:23" ht="43.2" x14ac:dyDescent="0.3">
      <c r="A1710">
        <v>2065</v>
      </c>
      <c r="B1710" s="3" t="s">
        <v>2066</v>
      </c>
      <c r="C1710" s="3" t="s">
        <v>6175</v>
      </c>
      <c r="D1710">
        <v>40000</v>
      </c>
      <c r="E1710">
        <v>79686.05</v>
      </c>
      <c r="F1710" t="s">
        <v>8219</v>
      </c>
      <c r="G1710" t="s">
        <v>8225</v>
      </c>
      <c r="H1710" t="s">
        <v>8247</v>
      </c>
      <c r="I1710">
        <v>1387958429</v>
      </c>
      <c r="J1710">
        <v>1385366429</v>
      </c>
      <c r="K1710" t="b">
        <v>0</v>
      </c>
      <c r="L1710">
        <v>1556</v>
      </c>
      <c r="M1710" t="b">
        <v>1</v>
      </c>
      <c r="N1710" t="s">
        <v>8295</v>
      </c>
      <c r="O1710" s="5">
        <f t="shared" si="234"/>
        <v>0.50196991819772718</v>
      </c>
      <c r="P1710" s="7">
        <f t="shared" si="235"/>
        <v>51.212114395886893</v>
      </c>
      <c r="Q1710" t="str">
        <f t="shared" si="236"/>
        <v>technology</v>
      </c>
      <c r="R1710" t="str">
        <f t="shared" si="237"/>
        <v>hardware</v>
      </c>
      <c r="S1710" s="10">
        <f t="shared" si="238"/>
        <v>41633.083668981482</v>
      </c>
      <c r="T1710" s="10">
        <f t="shared" si="239"/>
        <v>41603.083668981482</v>
      </c>
      <c r="U1710">
        <f t="shared" si="240"/>
        <v>2013</v>
      </c>
      <c r="V1710" s="11">
        <f t="shared" si="241"/>
        <v>41633.083668981482</v>
      </c>
      <c r="W1710" s="15">
        <f t="shared" si="242"/>
        <v>30</v>
      </c>
    </row>
    <row r="1711" spans="1:23" ht="43.2" x14ac:dyDescent="0.3">
      <c r="A1711">
        <v>2066</v>
      </c>
      <c r="B1711" s="3" t="s">
        <v>2067</v>
      </c>
      <c r="C1711" s="3" t="s">
        <v>6176</v>
      </c>
      <c r="D1711">
        <v>2000</v>
      </c>
      <c r="E1711">
        <v>4372</v>
      </c>
      <c r="F1711" t="s">
        <v>8219</v>
      </c>
      <c r="G1711" t="s">
        <v>8224</v>
      </c>
      <c r="H1711" t="s">
        <v>8246</v>
      </c>
      <c r="I1711">
        <v>1408818683</v>
      </c>
      <c r="J1711">
        <v>1406226683</v>
      </c>
      <c r="K1711" t="b">
        <v>0</v>
      </c>
      <c r="L1711">
        <v>65</v>
      </c>
      <c r="M1711" t="b">
        <v>1</v>
      </c>
      <c r="N1711" t="s">
        <v>8295</v>
      </c>
      <c r="O1711" s="5">
        <f t="shared" si="234"/>
        <v>0.45745654162854527</v>
      </c>
      <c r="P1711" s="7">
        <f t="shared" si="235"/>
        <v>67.261538461538464</v>
      </c>
      <c r="Q1711" t="str">
        <f t="shared" si="236"/>
        <v>technology</v>
      </c>
      <c r="R1711" t="str">
        <f t="shared" si="237"/>
        <v>hardware</v>
      </c>
      <c r="S1711" s="10">
        <f t="shared" si="238"/>
        <v>41874.521793981483</v>
      </c>
      <c r="T1711" s="10">
        <f t="shared" si="239"/>
        <v>41844.521793981483</v>
      </c>
      <c r="U1711">
        <f t="shared" si="240"/>
        <v>2014</v>
      </c>
      <c r="V1711" s="11">
        <f t="shared" si="241"/>
        <v>41874.521793981483</v>
      </c>
      <c r="W1711" s="15">
        <f t="shared" si="242"/>
        <v>30</v>
      </c>
    </row>
    <row r="1712" spans="1:23" ht="43.2" x14ac:dyDescent="0.3">
      <c r="A1712">
        <v>2067</v>
      </c>
      <c r="B1712" s="3" t="s">
        <v>2068</v>
      </c>
      <c r="C1712" s="3" t="s">
        <v>6177</v>
      </c>
      <c r="D1712">
        <v>495</v>
      </c>
      <c r="E1712">
        <v>628</v>
      </c>
      <c r="F1712" t="s">
        <v>8219</v>
      </c>
      <c r="G1712" t="s">
        <v>8225</v>
      </c>
      <c r="H1712" t="s">
        <v>8247</v>
      </c>
      <c r="I1712">
        <v>1432499376</v>
      </c>
      <c r="J1712">
        <v>1429648176</v>
      </c>
      <c r="K1712" t="b">
        <v>0</v>
      </c>
      <c r="L1712">
        <v>10</v>
      </c>
      <c r="M1712" t="b">
        <v>1</v>
      </c>
      <c r="N1712" t="s">
        <v>8295</v>
      </c>
      <c r="O1712" s="5">
        <f t="shared" si="234"/>
        <v>0.78821656050955413</v>
      </c>
      <c r="P1712" s="7">
        <f t="shared" si="235"/>
        <v>62.8</v>
      </c>
      <c r="Q1712" t="str">
        <f t="shared" si="236"/>
        <v>technology</v>
      </c>
      <c r="R1712" t="str">
        <f t="shared" si="237"/>
        <v>hardware</v>
      </c>
      <c r="S1712" s="10">
        <f t="shared" si="238"/>
        <v>42148.603888888887</v>
      </c>
      <c r="T1712" s="10">
        <f t="shared" si="239"/>
        <v>42115.603888888887</v>
      </c>
      <c r="U1712">
        <f t="shared" si="240"/>
        <v>2015</v>
      </c>
      <c r="V1712" s="11">
        <f t="shared" si="241"/>
        <v>42148.603888888887</v>
      </c>
      <c r="W1712" s="15">
        <f t="shared" si="242"/>
        <v>33</v>
      </c>
    </row>
    <row r="1713" spans="1:23" ht="43.2" x14ac:dyDescent="0.3">
      <c r="A1713">
        <v>2068</v>
      </c>
      <c r="B1713" s="3" t="s">
        <v>2069</v>
      </c>
      <c r="C1713" s="3" t="s">
        <v>6178</v>
      </c>
      <c r="D1713">
        <v>25000</v>
      </c>
      <c r="E1713">
        <v>26305.97</v>
      </c>
      <c r="F1713" t="s">
        <v>8219</v>
      </c>
      <c r="G1713" t="s">
        <v>8224</v>
      </c>
      <c r="H1713" t="s">
        <v>8246</v>
      </c>
      <c r="I1713">
        <v>1476994315</v>
      </c>
      <c r="J1713">
        <v>1474402315</v>
      </c>
      <c r="K1713" t="b">
        <v>0</v>
      </c>
      <c r="L1713">
        <v>76</v>
      </c>
      <c r="M1713" t="b">
        <v>1</v>
      </c>
      <c r="N1713" t="s">
        <v>8295</v>
      </c>
      <c r="O1713" s="5">
        <f t="shared" si="234"/>
        <v>0.95035461532116094</v>
      </c>
      <c r="P1713" s="7">
        <f t="shared" si="235"/>
        <v>346.13118421052633</v>
      </c>
      <c r="Q1713" t="str">
        <f t="shared" si="236"/>
        <v>technology</v>
      </c>
      <c r="R1713" t="str">
        <f t="shared" si="237"/>
        <v>hardware</v>
      </c>
      <c r="S1713" s="10">
        <f t="shared" si="238"/>
        <v>42663.591608796298</v>
      </c>
      <c r="T1713" s="10">
        <f t="shared" si="239"/>
        <v>42633.591608796298</v>
      </c>
      <c r="U1713">
        <f t="shared" si="240"/>
        <v>2016</v>
      </c>
      <c r="V1713" s="11">
        <f t="shared" si="241"/>
        <v>42663.591608796298</v>
      </c>
      <c r="W1713" s="15">
        <f t="shared" si="242"/>
        <v>30</v>
      </c>
    </row>
    <row r="1714" spans="1:23" ht="57.6" x14ac:dyDescent="0.3">
      <c r="A1714">
        <v>2069</v>
      </c>
      <c r="B1714" s="3" t="s">
        <v>2070</v>
      </c>
      <c r="C1714" s="3" t="s">
        <v>6179</v>
      </c>
      <c r="D1714">
        <v>50000</v>
      </c>
      <c r="E1714">
        <v>64203.33</v>
      </c>
      <c r="F1714" t="s">
        <v>8219</v>
      </c>
      <c r="G1714" t="s">
        <v>8224</v>
      </c>
      <c r="H1714" t="s">
        <v>8246</v>
      </c>
      <c r="I1714">
        <v>1451776791</v>
      </c>
      <c r="J1714">
        <v>1449098391</v>
      </c>
      <c r="K1714" t="b">
        <v>0</v>
      </c>
      <c r="L1714">
        <v>263</v>
      </c>
      <c r="M1714" t="b">
        <v>1</v>
      </c>
      <c r="N1714" t="s">
        <v>8295</v>
      </c>
      <c r="O1714" s="5">
        <f t="shared" si="234"/>
        <v>0.7787758049309903</v>
      </c>
      <c r="P1714" s="7">
        <f t="shared" si="235"/>
        <v>244.11912547528519</v>
      </c>
      <c r="Q1714" t="str">
        <f t="shared" si="236"/>
        <v>technology</v>
      </c>
      <c r="R1714" t="str">
        <f t="shared" si="237"/>
        <v>hardware</v>
      </c>
      <c r="S1714" s="10">
        <f t="shared" si="238"/>
        <v>42371.722118055557</v>
      </c>
      <c r="T1714" s="10">
        <f t="shared" si="239"/>
        <v>42340.722118055557</v>
      </c>
      <c r="U1714">
        <f t="shared" si="240"/>
        <v>2016</v>
      </c>
      <c r="V1714" s="11">
        <f t="shared" si="241"/>
        <v>42371.722118055557</v>
      </c>
      <c r="W1714" s="15">
        <f t="shared" si="242"/>
        <v>31</v>
      </c>
    </row>
    <row r="1715" spans="1:23" ht="43.2" x14ac:dyDescent="0.3">
      <c r="A1715">
        <v>2070</v>
      </c>
      <c r="B1715" s="3" t="s">
        <v>2071</v>
      </c>
      <c r="C1715" s="3" t="s">
        <v>6180</v>
      </c>
      <c r="D1715">
        <v>125000</v>
      </c>
      <c r="E1715">
        <v>396659</v>
      </c>
      <c r="F1715" t="s">
        <v>8219</v>
      </c>
      <c r="G1715" t="s">
        <v>8236</v>
      </c>
      <c r="H1715" t="s">
        <v>8249</v>
      </c>
      <c r="I1715">
        <v>1467128723</v>
      </c>
      <c r="J1715">
        <v>1464536723</v>
      </c>
      <c r="K1715" t="b">
        <v>0</v>
      </c>
      <c r="L1715">
        <v>1530</v>
      </c>
      <c r="M1715" t="b">
        <v>1</v>
      </c>
      <c r="N1715" t="s">
        <v>8295</v>
      </c>
      <c r="O1715" s="5">
        <f t="shared" si="234"/>
        <v>0.31513214120945193</v>
      </c>
      <c r="P1715" s="7">
        <f t="shared" si="235"/>
        <v>259.25424836601309</v>
      </c>
      <c r="Q1715" t="str">
        <f t="shared" si="236"/>
        <v>technology</v>
      </c>
      <c r="R1715" t="str">
        <f t="shared" si="237"/>
        <v>hardware</v>
      </c>
      <c r="S1715" s="10">
        <f t="shared" si="238"/>
        <v>42549.4065162037</v>
      </c>
      <c r="T1715" s="10">
        <f t="shared" si="239"/>
        <v>42519.4065162037</v>
      </c>
      <c r="U1715">
        <f t="shared" si="240"/>
        <v>2016</v>
      </c>
      <c r="V1715" s="11">
        <f t="shared" si="241"/>
        <v>42549.4065162037</v>
      </c>
      <c r="W1715" s="15">
        <f t="shared" si="242"/>
        <v>30</v>
      </c>
    </row>
    <row r="1716" spans="1:23" ht="43.2" x14ac:dyDescent="0.3">
      <c r="A1716">
        <v>2071</v>
      </c>
      <c r="B1716" s="3" t="s">
        <v>2072</v>
      </c>
      <c r="C1716" s="3" t="s">
        <v>6181</v>
      </c>
      <c r="D1716">
        <v>20000</v>
      </c>
      <c r="E1716">
        <v>56146</v>
      </c>
      <c r="F1716" t="s">
        <v>8219</v>
      </c>
      <c r="G1716" t="s">
        <v>8224</v>
      </c>
      <c r="H1716" t="s">
        <v>8246</v>
      </c>
      <c r="I1716">
        <v>1475390484</v>
      </c>
      <c r="J1716">
        <v>1471502484</v>
      </c>
      <c r="K1716" t="b">
        <v>0</v>
      </c>
      <c r="L1716">
        <v>278</v>
      </c>
      <c r="M1716" t="b">
        <v>1</v>
      </c>
      <c r="N1716" t="s">
        <v>8295</v>
      </c>
      <c r="O1716" s="5">
        <f t="shared" si="234"/>
        <v>0.3562141559505575</v>
      </c>
      <c r="P1716" s="7">
        <f t="shared" si="235"/>
        <v>201.96402877697841</v>
      </c>
      <c r="Q1716" t="str">
        <f t="shared" si="236"/>
        <v>technology</v>
      </c>
      <c r="R1716" t="str">
        <f t="shared" si="237"/>
        <v>hardware</v>
      </c>
      <c r="S1716" s="10">
        <f t="shared" si="238"/>
        <v>42645.028749999998</v>
      </c>
      <c r="T1716" s="10">
        <f t="shared" si="239"/>
        <v>42600.028749999998</v>
      </c>
      <c r="U1716">
        <f t="shared" si="240"/>
        <v>2016</v>
      </c>
      <c r="V1716" s="11">
        <f t="shared" si="241"/>
        <v>42645.028749999998</v>
      </c>
      <c r="W1716" s="15">
        <f t="shared" si="242"/>
        <v>45</v>
      </c>
    </row>
    <row r="1717" spans="1:23" ht="57.6" x14ac:dyDescent="0.3">
      <c r="A1717">
        <v>2072</v>
      </c>
      <c r="B1717" s="3" t="s">
        <v>2073</v>
      </c>
      <c r="C1717" s="3" t="s">
        <v>6182</v>
      </c>
      <c r="D1717">
        <v>71500</v>
      </c>
      <c r="E1717">
        <v>79173</v>
      </c>
      <c r="F1717" t="s">
        <v>8219</v>
      </c>
      <c r="G1717" t="s">
        <v>8224</v>
      </c>
      <c r="H1717" t="s">
        <v>8246</v>
      </c>
      <c r="I1717">
        <v>1462629432</v>
      </c>
      <c r="J1717">
        <v>1460037432</v>
      </c>
      <c r="K1717" t="b">
        <v>0</v>
      </c>
      <c r="L1717">
        <v>350</v>
      </c>
      <c r="M1717" t="b">
        <v>1</v>
      </c>
      <c r="N1717" t="s">
        <v>8295</v>
      </c>
      <c r="O1717" s="5">
        <f t="shared" si="234"/>
        <v>0.90308564788501133</v>
      </c>
      <c r="P1717" s="7">
        <f t="shared" si="235"/>
        <v>226.20857142857142</v>
      </c>
      <c r="Q1717" t="str">
        <f t="shared" si="236"/>
        <v>technology</v>
      </c>
      <c r="R1717" t="str">
        <f t="shared" si="237"/>
        <v>hardware</v>
      </c>
      <c r="S1717" s="10">
        <f t="shared" si="238"/>
        <v>42497.331388888888</v>
      </c>
      <c r="T1717" s="10">
        <f t="shared" si="239"/>
        <v>42467.331388888888</v>
      </c>
      <c r="U1717">
        <f t="shared" si="240"/>
        <v>2016</v>
      </c>
      <c r="V1717" s="11">
        <f t="shared" si="241"/>
        <v>42497.331388888888</v>
      </c>
      <c r="W1717" s="15">
        <f t="shared" si="242"/>
        <v>30</v>
      </c>
    </row>
    <row r="1718" spans="1:23" ht="43.2" x14ac:dyDescent="0.3">
      <c r="A1718">
        <v>2073</v>
      </c>
      <c r="B1718" s="3" t="s">
        <v>2074</v>
      </c>
      <c r="C1718" s="3" t="s">
        <v>6183</v>
      </c>
      <c r="D1718">
        <v>100000</v>
      </c>
      <c r="E1718">
        <v>152604.29999999999</v>
      </c>
      <c r="F1718" t="s">
        <v>8219</v>
      </c>
      <c r="G1718" t="s">
        <v>8224</v>
      </c>
      <c r="H1718" t="s">
        <v>8246</v>
      </c>
      <c r="I1718">
        <v>1431100918</v>
      </c>
      <c r="J1718">
        <v>1427212918</v>
      </c>
      <c r="K1718" t="b">
        <v>0</v>
      </c>
      <c r="L1718">
        <v>470</v>
      </c>
      <c r="M1718" t="b">
        <v>1</v>
      </c>
      <c r="N1718" t="s">
        <v>8295</v>
      </c>
      <c r="O1718" s="5">
        <f t="shared" si="234"/>
        <v>0.65528952984942102</v>
      </c>
      <c r="P1718" s="7">
        <f t="shared" si="235"/>
        <v>324.69</v>
      </c>
      <c r="Q1718" t="str">
        <f t="shared" si="236"/>
        <v>technology</v>
      </c>
      <c r="R1718" t="str">
        <f t="shared" si="237"/>
        <v>hardware</v>
      </c>
      <c r="S1718" s="10">
        <f t="shared" si="238"/>
        <v>42132.418032407411</v>
      </c>
      <c r="T1718" s="10">
        <f t="shared" si="239"/>
        <v>42087.418032407411</v>
      </c>
      <c r="U1718">
        <f t="shared" si="240"/>
        <v>2015</v>
      </c>
      <c r="V1718" s="11">
        <f t="shared" si="241"/>
        <v>42132.418032407411</v>
      </c>
      <c r="W1718" s="15">
        <f t="shared" si="242"/>
        <v>45</v>
      </c>
    </row>
    <row r="1719" spans="1:23" ht="28.8" x14ac:dyDescent="0.3">
      <c r="A1719">
        <v>2074</v>
      </c>
      <c r="B1719" s="3" t="s">
        <v>2075</v>
      </c>
      <c r="C1719" s="3" t="s">
        <v>6184</v>
      </c>
      <c r="D1719">
        <v>600</v>
      </c>
      <c r="E1719">
        <v>615</v>
      </c>
      <c r="F1719" t="s">
        <v>8219</v>
      </c>
      <c r="G1719" t="s">
        <v>8224</v>
      </c>
      <c r="H1719" t="s">
        <v>8246</v>
      </c>
      <c r="I1719">
        <v>1462564182</v>
      </c>
      <c r="J1719">
        <v>1459972182</v>
      </c>
      <c r="K1719" t="b">
        <v>0</v>
      </c>
      <c r="L1719">
        <v>3</v>
      </c>
      <c r="M1719" t="b">
        <v>1</v>
      </c>
      <c r="N1719" t="s">
        <v>8295</v>
      </c>
      <c r="O1719" s="5">
        <f t="shared" si="234"/>
        <v>0.97560975609756095</v>
      </c>
      <c r="P1719" s="7">
        <f t="shared" si="235"/>
        <v>205</v>
      </c>
      <c r="Q1719" t="str">
        <f t="shared" si="236"/>
        <v>technology</v>
      </c>
      <c r="R1719" t="str">
        <f t="shared" si="237"/>
        <v>hardware</v>
      </c>
      <c r="S1719" s="10">
        <f t="shared" si="238"/>
        <v>42496.576180555552</v>
      </c>
      <c r="T1719" s="10">
        <f t="shared" si="239"/>
        <v>42466.576180555552</v>
      </c>
      <c r="U1719">
        <f t="shared" si="240"/>
        <v>2016</v>
      </c>
      <c r="V1719" s="11">
        <f t="shared" si="241"/>
        <v>42496.576180555552</v>
      </c>
      <c r="W1719" s="15">
        <f t="shared" si="242"/>
        <v>30</v>
      </c>
    </row>
    <row r="1720" spans="1:23" ht="43.2" x14ac:dyDescent="0.3">
      <c r="A1720">
        <v>2075</v>
      </c>
      <c r="B1720" s="3" t="s">
        <v>2076</v>
      </c>
      <c r="C1720" s="3" t="s">
        <v>6185</v>
      </c>
      <c r="D1720">
        <v>9999</v>
      </c>
      <c r="E1720">
        <v>167820.6</v>
      </c>
      <c r="F1720" t="s">
        <v>8219</v>
      </c>
      <c r="G1720" t="s">
        <v>8224</v>
      </c>
      <c r="H1720" t="s">
        <v>8246</v>
      </c>
      <c r="I1720">
        <v>1374769288</v>
      </c>
      <c r="J1720">
        <v>1372177288</v>
      </c>
      <c r="K1720" t="b">
        <v>0</v>
      </c>
      <c r="L1720">
        <v>8200</v>
      </c>
      <c r="M1720" t="b">
        <v>1</v>
      </c>
      <c r="N1720" t="s">
        <v>8295</v>
      </c>
      <c r="O1720" s="5">
        <f t="shared" si="234"/>
        <v>5.9581481653622974E-2</v>
      </c>
      <c r="P1720" s="7">
        <f t="shared" si="235"/>
        <v>20.465926829268295</v>
      </c>
      <c r="Q1720" t="str">
        <f t="shared" si="236"/>
        <v>technology</v>
      </c>
      <c r="R1720" t="str">
        <f t="shared" si="237"/>
        <v>hardware</v>
      </c>
      <c r="S1720" s="10">
        <f t="shared" si="238"/>
        <v>41480.431574074071</v>
      </c>
      <c r="T1720" s="10">
        <f t="shared" si="239"/>
        <v>41450.431574074071</v>
      </c>
      <c r="U1720">
        <f t="shared" si="240"/>
        <v>2013</v>
      </c>
      <c r="V1720" s="11">
        <f t="shared" si="241"/>
        <v>41480.431574074071</v>
      </c>
      <c r="W1720" s="15">
        <f t="shared" si="242"/>
        <v>30</v>
      </c>
    </row>
    <row r="1721" spans="1:23" ht="28.8" x14ac:dyDescent="0.3">
      <c r="A1721">
        <v>2076</v>
      </c>
      <c r="B1721" s="3" t="s">
        <v>2077</v>
      </c>
      <c r="C1721" s="3" t="s">
        <v>6186</v>
      </c>
      <c r="D1721">
        <v>179000</v>
      </c>
      <c r="E1721">
        <v>972594.99</v>
      </c>
      <c r="F1721" t="s">
        <v>8219</v>
      </c>
      <c r="G1721" t="s">
        <v>8225</v>
      </c>
      <c r="H1721" t="s">
        <v>8247</v>
      </c>
      <c r="I1721">
        <v>1406149689</v>
      </c>
      <c r="J1721">
        <v>1402693689</v>
      </c>
      <c r="K1721" t="b">
        <v>0</v>
      </c>
      <c r="L1721">
        <v>8359</v>
      </c>
      <c r="M1721" t="b">
        <v>1</v>
      </c>
      <c r="N1721" t="s">
        <v>8295</v>
      </c>
      <c r="O1721" s="5">
        <f t="shared" si="234"/>
        <v>0.18404371998667193</v>
      </c>
      <c r="P1721" s="7">
        <f t="shared" si="235"/>
        <v>116.35303146309367</v>
      </c>
      <c r="Q1721" t="str">
        <f t="shared" si="236"/>
        <v>technology</v>
      </c>
      <c r="R1721" t="str">
        <f t="shared" si="237"/>
        <v>hardware</v>
      </c>
      <c r="S1721" s="10">
        <f t="shared" si="238"/>
        <v>41843.630659722221</v>
      </c>
      <c r="T1721" s="10">
        <f t="shared" si="239"/>
        <v>41803.630659722221</v>
      </c>
      <c r="U1721">
        <f t="shared" si="240"/>
        <v>2014</v>
      </c>
      <c r="V1721" s="11">
        <f t="shared" si="241"/>
        <v>41843.630659722221</v>
      </c>
      <c r="W1721" s="15">
        <f t="shared" si="242"/>
        <v>40</v>
      </c>
    </row>
    <row r="1722" spans="1:23" ht="43.2" x14ac:dyDescent="0.3">
      <c r="A1722">
        <v>2077</v>
      </c>
      <c r="B1722" s="3" t="s">
        <v>2078</v>
      </c>
      <c r="C1722" s="3" t="s">
        <v>6187</v>
      </c>
      <c r="D1722">
        <v>50000</v>
      </c>
      <c r="E1722">
        <v>57754</v>
      </c>
      <c r="F1722" t="s">
        <v>8219</v>
      </c>
      <c r="G1722" t="s">
        <v>8224</v>
      </c>
      <c r="H1722" t="s">
        <v>8246</v>
      </c>
      <c r="I1722">
        <v>1433538000</v>
      </c>
      <c r="J1722">
        <v>1428541276</v>
      </c>
      <c r="K1722" t="b">
        <v>0</v>
      </c>
      <c r="L1722">
        <v>188</v>
      </c>
      <c r="M1722" t="b">
        <v>1</v>
      </c>
      <c r="N1722" t="s">
        <v>8295</v>
      </c>
      <c r="O1722" s="5">
        <f t="shared" si="234"/>
        <v>0.86574090106312984</v>
      </c>
      <c r="P1722" s="7">
        <f t="shared" si="235"/>
        <v>307.20212765957444</v>
      </c>
      <c r="Q1722" t="str">
        <f t="shared" si="236"/>
        <v>technology</v>
      </c>
      <c r="R1722" t="str">
        <f t="shared" si="237"/>
        <v>hardware</v>
      </c>
      <c r="S1722" s="10">
        <f t="shared" si="238"/>
        <v>42160.625</v>
      </c>
      <c r="T1722" s="10">
        <f t="shared" si="239"/>
        <v>42102.792546296296</v>
      </c>
      <c r="U1722">
        <f t="shared" si="240"/>
        <v>2015</v>
      </c>
      <c r="V1722" s="11">
        <f t="shared" si="241"/>
        <v>42160.625</v>
      </c>
      <c r="W1722" s="15">
        <f t="shared" si="242"/>
        <v>57.832453703704232</v>
      </c>
    </row>
    <row r="1723" spans="1:23" ht="43.2" x14ac:dyDescent="0.3">
      <c r="A1723">
        <v>2078</v>
      </c>
      <c r="B1723" s="3" t="s">
        <v>2079</v>
      </c>
      <c r="C1723" s="3" t="s">
        <v>6188</v>
      </c>
      <c r="D1723">
        <v>20000</v>
      </c>
      <c r="E1723">
        <v>26241</v>
      </c>
      <c r="F1723" t="s">
        <v>8219</v>
      </c>
      <c r="G1723" t="s">
        <v>8227</v>
      </c>
      <c r="H1723" t="s">
        <v>8249</v>
      </c>
      <c r="I1723">
        <v>1482085857</v>
      </c>
      <c r="J1723">
        <v>1479493857</v>
      </c>
      <c r="K1723" t="b">
        <v>0</v>
      </c>
      <c r="L1723">
        <v>48</v>
      </c>
      <c r="M1723" t="b">
        <v>1</v>
      </c>
      <c r="N1723" t="s">
        <v>8295</v>
      </c>
      <c r="O1723" s="5">
        <f t="shared" si="234"/>
        <v>0.76216607598795783</v>
      </c>
      <c r="P1723" s="7">
        <f t="shared" si="235"/>
        <v>546.6875</v>
      </c>
      <c r="Q1723" t="str">
        <f t="shared" si="236"/>
        <v>technology</v>
      </c>
      <c r="R1723" t="str">
        <f t="shared" si="237"/>
        <v>hardware</v>
      </c>
      <c r="S1723" s="10">
        <f t="shared" si="238"/>
        <v>42722.521493055552</v>
      </c>
      <c r="T1723" s="10">
        <f t="shared" si="239"/>
        <v>42692.521493055552</v>
      </c>
      <c r="U1723">
        <f t="shared" si="240"/>
        <v>2016</v>
      </c>
      <c r="V1723" s="11">
        <f t="shared" si="241"/>
        <v>42722.521493055552</v>
      </c>
      <c r="W1723" s="15">
        <f t="shared" si="242"/>
        <v>30</v>
      </c>
    </row>
    <row r="1724" spans="1:23" ht="57.6" x14ac:dyDescent="0.3">
      <c r="A1724">
        <v>2079</v>
      </c>
      <c r="B1724" s="3" t="s">
        <v>2080</v>
      </c>
      <c r="C1724" s="3" t="s">
        <v>6189</v>
      </c>
      <c r="D1724">
        <v>10000</v>
      </c>
      <c r="E1724">
        <v>28817</v>
      </c>
      <c r="F1724" t="s">
        <v>8219</v>
      </c>
      <c r="G1724" t="s">
        <v>8225</v>
      </c>
      <c r="H1724" t="s">
        <v>8247</v>
      </c>
      <c r="I1724">
        <v>1435258800</v>
      </c>
      <c r="J1724">
        <v>1432659793</v>
      </c>
      <c r="K1724" t="b">
        <v>0</v>
      </c>
      <c r="L1724">
        <v>607</v>
      </c>
      <c r="M1724" t="b">
        <v>1</v>
      </c>
      <c r="N1724" t="s">
        <v>8295</v>
      </c>
      <c r="O1724" s="5">
        <f t="shared" si="234"/>
        <v>0.34701738557101713</v>
      </c>
      <c r="P1724" s="7">
        <f t="shared" si="235"/>
        <v>47.474464579901152</v>
      </c>
      <c r="Q1724" t="str">
        <f t="shared" si="236"/>
        <v>technology</v>
      </c>
      <c r="R1724" t="str">
        <f t="shared" si="237"/>
        <v>hardware</v>
      </c>
      <c r="S1724" s="10">
        <f t="shared" si="238"/>
        <v>42180.541666666672</v>
      </c>
      <c r="T1724" s="10">
        <f t="shared" si="239"/>
        <v>42150.46056712963</v>
      </c>
      <c r="U1724">
        <f t="shared" si="240"/>
        <v>2015</v>
      </c>
      <c r="V1724" s="11">
        <f t="shared" si="241"/>
        <v>42180.541666666672</v>
      </c>
      <c r="W1724" s="15">
        <f t="shared" si="242"/>
        <v>30.081099537041155</v>
      </c>
    </row>
    <row r="1725" spans="1:23" ht="43.2" x14ac:dyDescent="0.3">
      <c r="A1725">
        <v>2080</v>
      </c>
      <c r="B1725" s="3" t="s">
        <v>2081</v>
      </c>
      <c r="C1725" s="3" t="s">
        <v>6190</v>
      </c>
      <c r="D1725">
        <v>1000</v>
      </c>
      <c r="E1725">
        <v>5078</v>
      </c>
      <c r="F1725" t="s">
        <v>8219</v>
      </c>
      <c r="G1725" t="s">
        <v>8224</v>
      </c>
      <c r="H1725" t="s">
        <v>8246</v>
      </c>
      <c r="I1725">
        <v>1447286300</v>
      </c>
      <c r="J1725">
        <v>1444690700</v>
      </c>
      <c r="K1725" t="b">
        <v>0</v>
      </c>
      <c r="L1725">
        <v>50</v>
      </c>
      <c r="M1725" t="b">
        <v>1</v>
      </c>
      <c r="N1725" t="s">
        <v>8295</v>
      </c>
      <c r="O1725" s="5">
        <f t="shared" si="234"/>
        <v>0.19692792437967704</v>
      </c>
      <c r="P1725" s="7">
        <f t="shared" si="235"/>
        <v>101.56</v>
      </c>
      <c r="Q1725" t="str">
        <f t="shared" si="236"/>
        <v>technology</v>
      </c>
      <c r="R1725" t="str">
        <f t="shared" si="237"/>
        <v>hardware</v>
      </c>
      <c r="S1725" s="10">
        <f t="shared" si="238"/>
        <v>42319.748842592591</v>
      </c>
      <c r="T1725" s="10">
        <f t="shared" si="239"/>
        <v>42289.707175925927</v>
      </c>
      <c r="U1725">
        <f t="shared" si="240"/>
        <v>2015</v>
      </c>
      <c r="V1725" s="11">
        <f t="shared" si="241"/>
        <v>42319.748842592591</v>
      </c>
      <c r="W1725" s="15">
        <f t="shared" si="242"/>
        <v>30.041666666664241</v>
      </c>
    </row>
    <row r="1726" spans="1:23" ht="43.2" x14ac:dyDescent="0.3">
      <c r="A1726">
        <v>2081</v>
      </c>
      <c r="B1726" s="3" t="s">
        <v>2082</v>
      </c>
      <c r="C1726" s="3" t="s">
        <v>6191</v>
      </c>
      <c r="D1726">
        <v>3500</v>
      </c>
      <c r="E1726">
        <v>4010</v>
      </c>
      <c r="F1726" t="s">
        <v>8219</v>
      </c>
      <c r="G1726" t="s">
        <v>8224</v>
      </c>
      <c r="H1726" t="s">
        <v>8246</v>
      </c>
      <c r="I1726">
        <v>1337144340</v>
      </c>
      <c r="J1726">
        <v>1333597555</v>
      </c>
      <c r="K1726" t="b">
        <v>0</v>
      </c>
      <c r="L1726">
        <v>55</v>
      </c>
      <c r="M1726" t="b">
        <v>1</v>
      </c>
      <c r="N1726" t="s">
        <v>8279</v>
      </c>
      <c r="O1726" s="5">
        <f t="shared" si="234"/>
        <v>0.87281795511221949</v>
      </c>
      <c r="P1726" s="7">
        <f t="shared" si="235"/>
        <v>72.909090909090907</v>
      </c>
      <c r="Q1726" t="str">
        <f t="shared" si="236"/>
        <v>music</v>
      </c>
      <c r="R1726" t="str">
        <f t="shared" si="237"/>
        <v>indie rock</v>
      </c>
      <c r="S1726" s="10">
        <f t="shared" si="238"/>
        <v>41044.957638888889</v>
      </c>
      <c r="T1726" s="10">
        <f t="shared" si="239"/>
        <v>41003.906886574077</v>
      </c>
      <c r="U1726">
        <f t="shared" si="240"/>
        <v>2012</v>
      </c>
      <c r="V1726" s="11">
        <f t="shared" si="241"/>
        <v>41044.957638888889</v>
      </c>
      <c r="W1726" s="15">
        <f t="shared" si="242"/>
        <v>41.050752314811689</v>
      </c>
    </row>
    <row r="1727" spans="1:23" ht="43.2" x14ac:dyDescent="0.3">
      <c r="A1727">
        <v>2082</v>
      </c>
      <c r="B1727" s="3" t="s">
        <v>2083</v>
      </c>
      <c r="C1727" s="3" t="s">
        <v>6192</v>
      </c>
      <c r="D1727">
        <v>1500</v>
      </c>
      <c r="E1727">
        <v>1661</v>
      </c>
      <c r="F1727" t="s">
        <v>8219</v>
      </c>
      <c r="G1727" t="s">
        <v>8224</v>
      </c>
      <c r="H1727" t="s">
        <v>8246</v>
      </c>
      <c r="I1727">
        <v>1322106796</v>
      </c>
      <c r="J1727">
        <v>1316919196</v>
      </c>
      <c r="K1727" t="b">
        <v>0</v>
      </c>
      <c r="L1727">
        <v>38</v>
      </c>
      <c r="M1727" t="b">
        <v>1</v>
      </c>
      <c r="N1727" t="s">
        <v>8279</v>
      </c>
      <c r="O1727" s="5">
        <f t="shared" si="234"/>
        <v>0.90307043949428056</v>
      </c>
      <c r="P1727" s="7">
        <f t="shared" si="235"/>
        <v>43.710526315789473</v>
      </c>
      <c r="Q1727" t="str">
        <f t="shared" si="236"/>
        <v>music</v>
      </c>
      <c r="R1727" t="str">
        <f t="shared" si="237"/>
        <v>indie rock</v>
      </c>
      <c r="S1727" s="10">
        <f t="shared" si="238"/>
        <v>40870.911990740737</v>
      </c>
      <c r="T1727" s="10">
        <f t="shared" si="239"/>
        <v>40810.870324074072</v>
      </c>
      <c r="U1727">
        <f t="shared" si="240"/>
        <v>2011</v>
      </c>
      <c r="V1727" s="11">
        <f t="shared" si="241"/>
        <v>40870.911990740737</v>
      </c>
      <c r="W1727" s="15">
        <f t="shared" si="242"/>
        <v>60.041666666664241</v>
      </c>
    </row>
    <row r="1728" spans="1:23" ht="43.2" x14ac:dyDescent="0.3">
      <c r="A1728">
        <v>2083</v>
      </c>
      <c r="B1728" s="3" t="s">
        <v>2084</v>
      </c>
      <c r="C1728" s="3" t="s">
        <v>6193</v>
      </c>
      <c r="D1728">
        <v>750</v>
      </c>
      <c r="E1728">
        <v>850</v>
      </c>
      <c r="F1728" t="s">
        <v>8219</v>
      </c>
      <c r="G1728" t="s">
        <v>8224</v>
      </c>
      <c r="H1728" t="s">
        <v>8246</v>
      </c>
      <c r="I1728">
        <v>1338830395</v>
      </c>
      <c r="J1728">
        <v>1336238395</v>
      </c>
      <c r="K1728" t="b">
        <v>0</v>
      </c>
      <c r="L1728">
        <v>25</v>
      </c>
      <c r="M1728" t="b">
        <v>1</v>
      </c>
      <c r="N1728" t="s">
        <v>8279</v>
      </c>
      <c r="O1728" s="5">
        <f t="shared" si="234"/>
        <v>0.88235294117647056</v>
      </c>
      <c r="P1728" s="7">
        <f t="shared" si="235"/>
        <v>34</v>
      </c>
      <c r="Q1728" t="str">
        <f t="shared" si="236"/>
        <v>music</v>
      </c>
      <c r="R1728" t="str">
        <f t="shared" si="237"/>
        <v>indie rock</v>
      </c>
      <c r="S1728" s="10">
        <f t="shared" si="238"/>
        <v>41064.47216435185</v>
      </c>
      <c r="T1728" s="10">
        <f t="shared" si="239"/>
        <v>41034.47216435185</v>
      </c>
      <c r="U1728">
        <f t="shared" si="240"/>
        <v>2012</v>
      </c>
      <c r="V1728" s="11">
        <f t="shared" si="241"/>
        <v>41064.47216435185</v>
      </c>
      <c r="W1728" s="15">
        <f t="shared" si="242"/>
        <v>30</v>
      </c>
    </row>
    <row r="1729" spans="1:23" ht="43.2" x14ac:dyDescent="0.3">
      <c r="A1729">
        <v>2084</v>
      </c>
      <c r="B1729" s="3" t="s">
        <v>2085</v>
      </c>
      <c r="C1729" s="3" t="s">
        <v>6194</v>
      </c>
      <c r="D1729">
        <v>3000</v>
      </c>
      <c r="E1729">
        <v>3250</v>
      </c>
      <c r="F1729" t="s">
        <v>8219</v>
      </c>
      <c r="G1729" t="s">
        <v>8224</v>
      </c>
      <c r="H1729" t="s">
        <v>8246</v>
      </c>
      <c r="I1729">
        <v>1399186740</v>
      </c>
      <c r="J1729">
        <v>1396468782</v>
      </c>
      <c r="K1729" t="b">
        <v>0</v>
      </c>
      <c r="L1729">
        <v>46</v>
      </c>
      <c r="M1729" t="b">
        <v>1</v>
      </c>
      <c r="N1729" t="s">
        <v>8279</v>
      </c>
      <c r="O1729" s="5">
        <f t="shared" si="234"/>
        <v>0.92307692307692313</v>
      </c>
      <c r="P1729" s="7">
        <f t="shared" si="235"/>
        <v>70.652173913043484</v>
      </c>
      <c r="Q1729" t="str">
        <f t="shared" si="236"/>
        <v>music</v>
      </c>
      <c r="R1729" t="str">
        <f t="shared" si="237"/>
        <v>indie rock</v>
      </c>
      <c r="S1729" s="10">
        <f t="shared" si="238"/>
        <v>41763.040972222225</v>
      </c>
      <c r="T1729" s="10">
        <f t="shared" si="239"/>
        <v>41731.583124999997</v>
      </c>
      <c r="U1729">
        <f t="shared" si="240"/>
        <v>2014</v>
      </c>
      <c r="V1729" s="11">
        <f t="shared" si="241"/>
        <v>41763.040972222225</v>
      </c>
      <c r="W1729" s="15">
        <f t="shared" si="242"/>
        <v>31.457847222227429</v>
      </c>
    </row>
    <row r="1730" spans="1:23" ht="57.6" x14ac:dyDescent="0.3">
      <c r="A1730">
        <v>2085</v>
      </c>
      <c r="B1730" s="3" t="s">
        <v>2086</v>
      </c>
      <c r="C1730" s="3" t="s">
        <v>6195</v>
      </c>
      <c r="D1730">
        <v>6000</v>
      </c>
      <c r="E1730">
        <v>7412</v>
      </c>
      <c r="F1730" t="s">
        <v>8219</v>
      </c>
      <c r="G1730" t="s">
        <v>8224</v>
      </c>
      <c r="H1730" t="s">
        <v>8246</v>
      </c>
      <c r="I1730">
        <v>1342382587</v>
      </c>
      <c r="J1730">
        <v>1339790587</v>
      </c>
      <c r="K1730" t="b">
        <v>0</v>
      </c>
      <c r="L1730">
        <v>83</v>
      </c>
      <c r="M1730" t="b">
        <v>1</v>
      </c>
      <c r="N1730" t="s">
        <v>8279</v>
      </c>
      <c r="O1730" s="5">
        <f t="shared" ref="O1730:O1793" si="243">$D1730/$E1730</f>
        <v>0.80949811117107395</v>
      </c>
      <c r="P1730" s="7">
        <f t="shared" ref="P1730:P1793" si="244">$E1730/$L1730</f>
        <v>89.301204819277103</v>
      </c>
      <c r="Q1730" t="str">
        <f t="shared" ref="Q1730:Q1793" si="245">LEFT($N1730,SEARCH("/",$N1730,1)-1)</f>
        <v>music</v>
      </c>
      <c r="R1730" t="str">
        <f t="shared" ref="R1730:R1793" si="246">MID($N1730,FIND("/",$N1730)+1,256)</f>
        <v>indie rock</v>
      </c>
      <c r="S1730" s="10">
        <f t="shared" ref="S1730:S1793" si="247">((($I1730/60)/60)/24)+DATE(1970,1,1)+(-6/24)</f>
        <v>41105.585497685184</v>
      </c>
      <c r="T1730" s="10">
        <f t="shared" ref="T1730:T1793" si="248">((($J1730/60)/60)/24)+DATE(1970,1,1)+(-6/24)</f>
        <v>41075.585497685184</v>
      </c>
      <c r="U1730">
        <f t="shared" ref="U1730:U1793" si="249">YEAR(S1730)</f>
        <v>2012</v>
      </c>
      <c r="V1730" s="11">
        <f t="shared" ref="V1730:V1793" si="250">S1730</f>
        <v>41105.585497685184</v>
      </c>
      <c r="W1730" s="15">
        <f t="shared" si="242"/>
        <v>30</v>
      </c>
    </row>
    <row r="1731" spans="1:23" ht="43.2" x14ac:dyDescent="0.3">
      <c r="A1731">
        <v>2086</v>
      </c>
      <c r="B1731" s="3" t="s">
        <v>2087</v>
      </c>
      <c r="C1731" s="3" t="s">
        <v>6196</v>
      </c>
      <c r="D1731">
        <v>4000</v>
      </c>
      <c r="E1731">
        <v>4028</v>
      </c>
      <c r="F1731" t="s">
        <v>8219</v>
      </c>
      <c r="G1731" t="s">
        <v>8224</v>
      </c>
      <c r="H1731" t="s">
        <v>8246</v>
      </c>
      <c r="I1731">
        <v>1323838740</v>
      </c>
      <c r="J1731">
        <v>1321200332</v>
      </c>
      <c r="K1731" t="b">
        <v>0</v>
      </c>
      <c r="L1731">
        <v>35</v>
      </c>
      <c r="M1731" t="b">
        <v>1</v>
      </c>
      <c r="N1731" t="s">
        <v>8279</v>
      </c>
      <c r="O1731" s="5">
        <f t="shared" si="243"/>
        <v>0.99304865938430986</v>
      </c>
      <c r="P1731" s="7">
        <f t="shared" si="244"/>
        <v>115.08571428571429</v>
      </c>
      <c r="Q1731" t="str">
        <f t="shared" si="245"/>
        <v>music</v>
      </c>
      <c r="R1731" t="str">
        <f t="shared" si="246"/>
        <v>indie rock</v>
      </c>
      <c r="S1731" s="10">
        <f t="shared" si="247"/>
        <v>40890.957638888889</v>
      </c>
      <c r="T1731" s="10">
        <f t="shared" si="248"/>
        <v>40860.42050925926</v>
      </c>
      <c r="U1731">
        <f t="shared" si="249"/>
        <v>2011</v>
      </c>
      <c r="V1731" s="11">
        <f t="shared" si="250"/>
        <v>40890.957638888889</v>
      </c>
      <c r="W1731" s="15">
        <f t="shared" ref="W1731:W1794" si="251">S1731-T1731</f>
        <v>30.537129629628907</v>
      </c>
    </row>
    <row r="1732" spans="1:23" ht="57.6" x14ac:dyDescent="0.3">
      <c r="A1732">
        <v>2087</v>
      </c>
      <c r="B1732" s="3" t="s">
        <v>2088</v>
      </c>
      <c r="C1732" s="3" t="s">
        <v>6197</v>
      </c>
      <c r="D1732">
        <v>1500</v>
      </c>
      <c r="E1732">
        <v>1553</v>
      </c>
      <c r="F1732" t="s">
        <v>8219</v>
      </c>
      <c r="G1732" t="s">
        <v>8224</v>
      </c>
      <c r="H1732" t="s">
        <v>8246</v>
      </c>
      <c r="I1732">
        <v>1315457658</v>
      </c>
      <c r="J1732">
        <v>1312865658</v>
      </c>
      <c r="K1732" t="b">
        <v>0</v>
      </c>
      <c r="L1732">
        <v>25</v>
      </c>
      <c r="M1732" t="b">
        <v>1</v>
      </c>
      <c r="N1732" t="s">
        <v>8279</v>
      </c>
      <c r="O1732" s="5">
        <f t="shared" si="243"/>
        <v>0.96587250482936249</v>
      </c>
      <c r="P1732" s="7">
        <f t="shared" si="244"/>
        <v>62.12</v>
      </c>
      <c r="Q1732" t="str">
        <f t="shared" si="245"/>
        <v>music</v>
      </c>
      <c r="R1732" t="str">
        <f t="shared" si="246"/>
        <v>indie rock</v>
      </c>
      <c r="S1732" s="10">
        <f t="shared" si="247"/>
        <v>40793.954375000001</v>
      </c>
      <c r="T1732" s="10">
        <f t="shared" si="248"/>
        <v>40763.954375000001</v>
      </c>
      <c r="U1732">
        <f t="shared" si="249"/>
        <v>2011</v>
      </c>
      <c r="V1732" s="11">
        <f t="shared" si="250"/>
        <v>40793.954375000001</v>
      </c>
      <c r="W1732" s="15">
        <f t="shared" si="251"/>
        <v>30</v>
      </c>
    </row>
    <row r="1733" spans="1:23" ht="43.2" x14ac:dyDescent="0.3">
      <c r="A1733">
        <v>2088</v>
      </c>
      <c r="B1733" s="3" t="s">
        <v>2089</v>
      </c>
      <c r="C1733" s="3" t="s">
        <v>6198</v>
      </c>
      <c r="D1733">
        <v>3000</v>
      </c>
      <c r="E1733">
        <v>3465.32</v>
      </c>
      <c r="F1733" t="s">
        <v>8219</v>
      </c>
      <c r="G1733" t="s">
        <v>8224</v>
      </c>
      <c r="H1733" t="s">
        <v>8246</v>
      </c>
      <c r="I1733">
        <v>1284177540</v>
      </c>
      <c r="J1733">
        <v>1281028152</v>
      </c>
      <c r="K1733" t="b">
        <v>0</v>
      </c>
      <c r="L1733">
        <v>75</v>
      </c>
      <c r="M1733" t="b">
        <v>1</v>
      </c>
      <c r="N1733" t="s">
        <v>8279</v>
      </c>
      <c r="O1733" s="5">
        <f t="shared" si="243"/>
        <v>0.86572091466300372</v>
      </c>
      <c r="P1733" s="7">
        <f t="shared" si="244"/>
        <v>46.204266666666669</v>
      </c>
      <c r="Q1733" t="str">
        <f t="shared" si="245"/>
        <v>music</v>
      </c>
      <c r="R1733" t="str">
        <f t="shared" si="246"/>
        <v>indie rock</v>
      </c>
      <c r="S1733" s="10">
        <f t="shared" si="247"/>
        <v>40431.915972222225</v>
      </c>
      <c r="T1733" s="10">
        <f t="shared" si="248"/>
        <v>40395.464722222219</v>
      </c>
      <c r="U1733">
        <f t="shared" si="249"/>
        <v>2010</v>
      </c>
      <c r="V1733" s="11">
        <f t="shared" si="250"/>
        <v>40431.915972222225</v>
      </c>
      <c r="W1733" s="15">
        <f t="shared" si="251"/>
        <v>36.45125000000553</v>
      </c>
    </row>
    <row r="1734" spans="1:23" ht="28.8" x14ac:dyDescent="0.3">
      <c r="A1734">
        <v>2089</v>
      </c>
      <c r="B1734" s="3" t="s">
        <v>2090</v>
      </c>
      <c r="C1734" s="3" t="s">
        <v>6199</v>
      </c>
      <c r="D1734">
        <v>2500</v>
      </c>
      <c r="E1734">
        <v>3010.01</v>
      </c>
      <c r="F1734" t="s">
        <v>8219</v>
      </c>
      <c r="G1734" t="s">
        <v>8224</v>
      </c>
      <c r="H1734" t="s">
        <v>8246</v>
      </c>
      <c r="I1734">
        <v>1375408194</v>
      </c>
      <c r="J1734">
        <v>1372384194</v>
      </c>
      <c r="K1734" t="b">
        <v>0</v>
      </c>
      <c r="L1734">
        <v>62</v>
      </c>
      <c r="M1734" t="b">
        <v>1</v>
      </c>
      <c r="N1734" t="s">
        <v>8279</v>
      </c>
      <c r="O1734" s="5">
        <f t="shared" si="243"/>
        <v>0.83056202471088125</v>
      </c>
      <c r="P1734" s="7">
        <f t="shared" si="244"/>
        <v>48.54854838709678</v>
      </c>
      <c r="Q1734" t="str">
        <f t="shared" si="245"/>
        <v>music</v>
      </c>
      <c r="R1734" t="str">
        <f t="shared" si="246"/>
        <v>indie rock</v>
      </c>
      <c r="S1734" s="10">
        <f t="shared" si="247"/>
        <v>41487.826319444444</v>
      </c>
      <c r="T1734" s="10">
        <f t="shared" si="248"/>
        <v>41452.826319444444</v>
      </c>
      <c r="U1734">
        <f t="shared" si="249"/>
        <v>2013</v>
      </c>
      <c r="V1734" s="11">
        <f t="shared" si="250"/>
        <v>41487.826319444444</v>
      </c>
      <c r="W1734" s="15">
        <f t="shared" si="251"/>
        <v>35</v>
      </c>
    </row>
    <row r="1735" spans="1:23" ht="43.2" x14ac:dyDescent="0.3">
      <c r="A1735">
        <v>2090</v>
      </c>
      <c r="B1735" s="3" t="s">
        <v>2091</v>
      </c>
      <c r="C1735" s="3" t="s">
        <v>6200</v>
      </c>
      <c r="D1735">
        <v>8000</v>
      </c>
      <c r="E1735">
        <v>9203.23</v>
      </c>
      <c r="F1735" t="s">
        <v>8219</v>
      </c>
      <c r="G1735" t="s">
        <v>8224</v>
      </c>
      <c r="H1735" t="s">
        <v>8246</v>
      </c>
      <c r="I1735">
        <v>1361696955</v>
      </c>
      <c r="J1735">
        <v>1359104955</v>
      </c>
      <c r="K1735" t="b">
        <v>0</v>
      </c>
      <c r="L1735">
        <v>160</v>
      </c>
      <c r="M1735" t="b">
        <v>1</v>
      </c>
      <c r="N1735" t="s">
        <v>8279</v>
      </c>
      <c r="O1735" s="5">
        <f t="shared" si="243"/>
        <v>0.86926003153240772</v>
      </c>
      <c r="P1735" s="7">
        <f t="shared" si="244"/>
        <v>57.520187499999999</v>
      </c>
      <c r="Q1735" t="str">
        <f t="shared" si="245"/>
        <v>music</v>
      </c>
      <c r="R1735" t="str">
        <f t="shared" si="246"/>
        <v>indie rock</v>
      </c>
      <c r="S1735" s="10">
        <f t="shared" si="247"/>
        <v>41329.131423611114</v>
      </c>
      <c r="T1735" s="10">
        <f t="shared" si="248"/>
        <v>41299.131423611114</v>
      </c>
      <c r="U1735">
        <f t="shared" si="249"/>
        <v>2013</v>
      </c>
      <c r="V1735" s="11">
        <f t="shared" si="250"/>
        <v>41329.131423611114</v>
      </c>
      <c r="W1735" s="15">
        <f t="shared" si="251"/>
        <v>30</v>
      </c>
    </row>
    <row r="1736" spans="1:23" ht="57.6" x14ac:dyDescent="0.3">
      <c r="A1736">
        <v>2091</v>
      </c>
      <c r="B1736" s="3" t="s">
        <v>2092</v>
      </c>
      <c r="C1736" s="3" t="s">
        <v>6201</v>
      </c>
      <c r="D1736">
        <v>18000</v>
      </c>
      <c r="E1736">
        <v>21684.2</v>
      </c>
      <c r="F1736" t="s">
        <v>8219</v>
      </c>
      <c r="G1736" t="s">
        <v>8224</v>
      </c>
      <c r="H1736" t="s">
        <v>8246</v>
      </c>
      <c r="I1736">
        <v>1299009600</v>
      </c>
      <c r="J1736">
        <v>1294818278</v>
      </c>
      <c r="K1736" t="b">
        <v>0</v>
      </c>
      <c r="L1736">
        <v>246</v>
      </c>
      <c r="M1736" t="b">
        <v>1</v>
      </c>
      <c r="N1736" t="s">
        <v>8279</v>
      </c>
      <c r="O1736" s="5">
        <f t="shared" si="243"/>
        <v>0.83009749033858748</v>
      </c>
      <c r="P1736" s="7">
        <f t="shared" si="244"/>
        <v>88.147154471544724</v>
      </c>
      <c r="Q1736" t="str">
        <f t="shared" si="245"/>
        <v>music</v>
      </c>
      <c r="R1736" t="str">
        <f t="shared" si="246"/>
        <v>indie rock</v>
      </c>
      <c r="S1736" s="10">
        <f t="shared" si="247"/>
        <v>40603.583333333336</v>
      </c>
      <c r="T1736" s="10">
        <f t="shared" si="248"/>
        <v>40555.072662037033</v>
      </c>
      <c r="U1736">
        <f t="shared" si="249"/>
        <v>2011</v>
      </c>
      <c r="V1736" s="11">
        <f t="shared" si="250"/>
        <v>40603.583333333336</v>
      </c>
      <c r="W1736" s="15">
        <f t="shared" si="251"/>
        <v>48.510671296302462</v>
      </c>
    </row>
    <row r="1737" spans="1:23" ht="43.2" x14ac:dyDescent="0.3">
      <c r="A1737">
        <v>2092</v>
      </c>
      <c r="B1737" s="3" t="s">
        <v>2093</v>
      </c>
      <c r="C1737" s="3" t="s">
        <v>6202</v>
      </c>
      <c r="D1737">
        <v>6000</v>
      </c>
      <c r="E1737">
        <v>6077</v>
      </c>
      <c r="F1737" t="s">
        <v>8219</v>
      </c>
      <c r="G1737" t="s">
        <v>8224</v>
      </c>
      <c r="H1737" t="s">
        <v>8246</v>
      </c>
      <c r="I1737">
        <v>1318006732</v>
      </c>
      <c r="J1737">
        <v>1312822732</v>
      </c>
      <c r="K1737" t="b">
        <v>0</v>
      </c>
      <c r="L1737">
        <v>55</v>
      </c>
      <c r="M1737" t="b">
        <v>1</v>
      </c>
      <c r="N1737" t="s">
        <v>8279</v>
      </c>
      <c r="O1737" s="5">
        <f t="shared" si="243"/>
        <v>0.98732927431298334</v>
      </c>
      <c r="P1737" s="7">
        <f t="shared" si="244"/>
        <v>110.49090909090908</v>
      </c>
      <c r="Q1737" t="str">
        <f t="shared" si="245"/>
        <v>music</v>
      </c>
      <c r="R1737" t="str">
        <f t="shared" si="246"/>
        <v>indie rock</v>
      </c>
      <c r="S1737" s="10">
        <f t="shared" si="247"/>
        <v>40823.457546296297</v>
      </c>
      <c r="T1737" s="10">
        <f t="shared" si="248"/>
        <v>40763.457546296297</v>
      </c>
      <c r="U1737">
        <f t="shared" si="249"/>
        <v>2011</v>
      </c>
      <c r="V1737" s="11">
        <f t="shared" si="250"/>
        <v>40823.457546296297</v>
      </c>
      <c r="W1737" s="15">
        <f t="shared" si="251"/>
        <v>60</v>
      </c>
    </row>
    <row r="1738" spans="1:23" ht="43.2" x14ac:dyDescent="0.3">
      <c r="A1738">
        <v>2093</v>
      </c>
      <c r="B1738" s="3" t="s">
        <v>2094</v>
      </c>
      <c r="C1738" s="3" t="s">
        <v>6203</v>
      </c>
      <c r="D1738">
        <v>1500</v>
      </c>
      <c r="E1738">
        <v>1537</v>
      </c>
      <c r="F1738" t="s">
        <v>8219</v>
      </c>
      <c r="G1738" t="s">
        <v>8224</v>
      </c>
      <c r="H1738" t="s">
        <v>8246</v>
      </c>
      <c r="I1738">
        <v>1356211832</v>
      </c>
      <c r="J1738">
        <v>1351024232</v>
      </c>
      <c r="K1738" t="b">
        <v>0</v>
      </c>
      <c r="L1738">
        <v>23</v>
      </c>
      <c r="M1738" t="b">
        <v>1</v>
      </c>
      <c r="N1738" t="s">
        <v>8279</v>
      </c>
      <c r="O1738" s="5">
        <f t="shared" si="243"/>
        <v>0.97592713077423554</v>
      </c>
      <c r="P1738" s="7">
        <f t="shared" si="244"/>
        <v>66.826086956521735</v>
      </c>
      <c r="Q1738" t="str">
        <f t="shared" si="245"/>
        <v>music</v>
      </c>
      <c r="R1738" t="str">
        <f t="shared" si="246"/>
        <v>indie rock</v>
      </c>
      <c r="S1738" s="10">
        <f t="shared" si="247"/>
        <v>41265.646203703705</v>
      </c>
      <c r="T1738" s="10">
        <f t="shared" si="248"/>
        <v>41205.604537037041</v>
      </c>
      <c r="U1738">
        <f t="shared" si="249"/>
        <v>2012</v>
      </c>
      <c r="V1738" s="11">
        <f t="shared" si="250"/>
        <v>41265.646203703705</v>
      </c>
      <c r="W1738" s="15">
        <f t="shared" si="251"/>
        <v>60.041666666664241</v>
      </c>
    </row>
    <row r="1739" spans="1:23" ht="57.6" x14ac:dyDescent="0.3">
      <c r="A1739">
        <v>2094</v>
      </c>
      <c r="B1739" s="3" t="s">
        <v>2095</v>
      </c>
      <c r="C1739" s="3" t="s">
        <v>6204</v>
      </c>
      <c r="D1739">
        <v>3500</v>
      </c>
      <c r="E1739">
        <v>4219</v>
      </c>
      <c r="F1739" t="s">
        <v>8219</v>
      </c>
      <c r="G1739" t="s">
        <v>8224</v>
      </c>
      <c r="H1739" t="s">
        <v>8246</v>
      </c>
      <c r="I1739">
        <v>1330916400</v>
      </c>
      <c r="J1739">
        <v>1327969730</v>
      </c>
      <c r="K1739" t="b">
        <v>0</v>
      </c>
      <c r="L1739">
        <v>72</v>
      </c>
      <c r="M1739" t="b">
        <v>1</v>
      </c>
      <c r="N1739" t="s">
        <v>8279</v>
      </c>
      <c r="O1739" s="5">
        <f t="shared" si="243"/>
        <v>0.82958046930552265</v>
      </c>
      <c r="P1739" s="7">
        <f t="shared" si="244"/>
        <v>58.597222222222221</v>
      </c>
      <c r="Q1739" t="str">
        <f t="shared" si="245"/>
        <v>music</v>
      </c>
      <c r="R1739" t="str">
        <f t="shared" si="246"/>
        <v>indie rock</v>
      </c>
      <c r="S1739" s="10">
        <f t="shared" si="247"/>
        <v>40972.875</v>
      </c>
      <c r="T1739" s="10">
        <f t="shared" si="248"/>
        <v>40938.77002314815</v>
      </c>
      <c r="U1739">
        <f t="shared" si="249"/>
        <v>2012</v>
      </c>
      <c r="V1739" s="11">
        <f t="shared" si="250"/>
        <v>40972.875</v>
      </c>
      <c r="W1739" s="15">
        <f t="shared" si="251"/>
        <v>34.104976851849642</v>
      </c>
    </row>
    <row r="1740" spans="1:23" ht="43.2" x14ac:dyDescent="0.3">
      <c r="A1740">
        <v>2095</v>
      </c>
      <c r="B1740" s="3" t="s">
        <v>2096</v>
      </c>
      <c r="C1740" s="3" t="s">
        <v>6205</v>
      </c>
      <c r="D1740">
        <v>2500</v>
      </c>
      <c r="E1740">
        <v>2500</v>
      </c>
      <c r="F1740" t="s">
        <v>8219</v>
      </c>
      <c r="G1740" t="s">
        <v>8224</v>
      </c>
      <c r="H1740" t="s">
        <v>8246</v>
      </c>
      <c r="I1740">
        <v>1317576973</v>
      </c>
      <c r="J1740">
        <v>1312392973</v>
      </c>
      <c r="K1740" t="b">
        <v>0</v>
      </c>
      <c r="L1740">
        <v>22</v>
      </c>
      <c r="M1740" t="b">
        <v>1</v>
      </c>
      <c r="N1740" t="s">
        <v>8279</v>
      </c>
      <c r="O1740" s="5">
        <f t="shared" si="243"/>
        <v>1</v>
      </c>
      <c r="P1740" s="7">
        <f t="shared" si="244"/>
        <v>113.63636363636364</v>
      </c>
      <c r="Q1740" t="str">
        <f t="shared" si="245"/>
        <v>music</v>
      </c>
      <c r="R1740" t="str">
        <f t="shared" si="246"/>
        <v>indie rock</v>
      </c>
      <c r="S1740" s="10">
        <f t="shared" si="247"/>
        <v>40818.483483796292</v>
      </c>
      <c r="T1740" s="10">
        <f t="shared" si="248"/>
        <v>40758.483483796292</v>
      </c>
      <c r="U1740">
        <f t="shared" si="249"/>
        <v>2011</v>
      </c>
      <c r="V1740" s="11">
        <f t="shared" si="250"/>
        <v>40818.483483796292</v>
      </c>
      <c r="W1740" s="15">
        <f t="shared" si="251"/>
        <v>60</v>
      </c>
    </row>
    <row r="1741" spans="1:23" ht="43.2" x14ac:dyDescent="0.3">
      <c r="A1741">
        <v>2096</v>
      </c>
      <c r="B1741" s="3" t="s">
        <v>2097</v>
      </c>
      <c r="C1741" s="3" t="s">
        <v>6206</v>
      </c>
      <c r="D1741">
        <v>600</v>
      </c>
      <c r="E1741">
        <v>610</v>
      </c>
      <c r="F1741" t="s">
        <v>8219</v>
      </c>
      <c r="G1741" t="s">
        <v>8224</v>
      </c>
      <c r="H1741" t="s">
        <v>8246</v>
      </c>
      <c r="I1741">
        <v>1351223940</v>
      </c>
      <c r="J1741">
        <v>1349892735</v>
      </c>
      <c r="K1741" t="b">
        <v>0</v>
      </c>
      <c r="L1741">
        <v>14</v>
      </c>
      <c r="M1741" t="b">
        <v>1</v>
      </c>
      <c r="N1741" t="s">
        <v>8279</v>
      </c>
      <c r="O1741" s="5">
        <f t="shared" si="243"/>
        <v>0.98360655737704916</v>
      </c>
      <c r="P1741" s="7">
        <f t="shared" si="244"/>
        <v>43.571428571428569</v>
      </c>
      <c r="Q1741" t="str">
        <f t="shared" si="245"/>
        <v>music</v>
      </c>
      <c r="R1741" t="str">
        <f t="shared" si="246"/>
        <v>indie rock</v>
      </c>
      <c r="S1741" s="10">
        <f t="shared" si="247"/>
        <v>41207.915972222225</v>
      </c>
      <c r="T1741" s="10">
        <f t="shared" si="248"/>
        <v>41192.508506944447</v>
      </c>
      <c r="U1741">
        <f t="shared" si="249"/>
        <v>2012</v>
      </c>
      <c r="V1741" s="11">
        <f t="shared" si="250"/>
        <v>41207.915972222225</v>
      </c>
      <c r="W1741" s="15">
        <f t="shared" si="251"/>
        <v>15.407465277778101</v>
      </c>
    </row>
    <row r="1742" spans="1:23" ht="43.2" x14ac:dyDescent="0.3">
      <c r="A1742">
        <v>2097</v>
      </c>
      <c r="B1742" s="3" t="s">
        <v>2098</v>
      </c>
      <c r="C1742" s="3" t="s">
        <v>6207</v>
      </c>
      <c r="D1742">
        <v>3000</v>
      </c>
      <c r="E1742">
        <v>3000</v>
      </c>
      <c r="F1742" t="s">
        <v>8219</v>
      </c>
      <c r="G1742" t="s">
        <v>8224</v>
      </c>
      <c r="H1742" t="s">
        <v>8246</v>
      </c>
      <c r="I1742">
        <v>1322751735</v>
      </c>
      <c r="J1742">
        <v>1317564135</v>
      </c>
      <c r="K1742" t="b">
        <v>0</v>
      </c>
      <c r="L1742">
        <v>38</v>
      </c>
      <c r="M1742" t="b">
        <v>1</v>
      </c>
      <c r="N1742" t="s">
        <v>8279</v>
      </c>
      <c r="O1742" s="5">
        <f t="shared" si="243"/>
        <v>1</v>
      </c>
      <c r="P1742" s="7">
        <f t="shared" si="244"/>
        <v>78.94736842105263</v>
      </c>
      <c r="Q1742" t="str">
        <f t="shared" si="245"/>
        <v>music</v>
      </c>
      <c r="R1742" t="str">
        <f t="shared" si="246"/>
        <v>indie rock</v>
      </c>
      <c r="S1742" s="10">
        <f t="shared" si="247"/>
        <v>40878.376562500001</v>
      </c>
      <c r="T1742" s="10">
        <f t="shared" si="248"/>
        <v>40818.33489583333</v>
      </c>
      <c r="U1742">
        <f t="shared" si="249"/>
        <v>2011</v>
      </c>
      <c r="V1742" s="11">
        <f t="shared" si="250"/>
        <v>40878.376562500001</v>
      </c>
      <c r="W1742" s="15">
        <f t="shared" si="251"/>
        <v>60.041666666671517</v>
      </c>
    </row>
    <row r="1743" spans="1:23" ht="43.2" x14ac:dyDescent="0.3">
      <c r="A1743">
        <v>2098</v>
      </c>
      <c r="B1743" s="3" t="s">
        <v>2099</v>
      </c>
      <c r="C1743" s="3" t="s">
        <v>6208</v>
      </c>
      <c r="D1743">
        <v>6000</v>
      </c>
      <c r="E1743">
        <v>6020</v>
      </c>
      <c r="F1743" t="s">
        <v>8219</v>
      </c>
      <c r="G1743" t="s">
        <v>8224</v>
      </c>
      <c r="H1743" t="s">
        <v>8246</v>
      </c>
      <c r="I1743">
        <v>1331174635</v>
      </c>
      <c r="J1743">
        <v>1328582635</v>
      </c>
      <c r="K1743" t="b">
        <v>0</v>
      </c>
      <c r="L1743">
        <v>32</v>
      </c>
      <c r="M1743" t="b">
        <v>1</v>
      </c>
      <c r="N1743" t="s">
        <v>8279</v>
      </c>
      <c r="O1743" s="5">
        <f t="shared" si="243"/>
        <v>0.99667774086378735</v>
      </c>
      <c r="P1743" s="7">
        <f t="shared" si="244"/>
        <v>188.125</v>
      </c>
      <c r="Q1743" t="str">
        <f t="shared" si="245"/>
        <v>music</v>
      </c>
      <c r="R1743" t="str">
        <f t="shared" si="246"/>
        <v>indie rock</v>
      </c>
      <c r="S1743" s="10">
        <f t="shared" si="247"/>
        <v>40975.86383101852</v>
      </c>
      <c r="T1743" s="10">
        <f t="shared" si="248"/>
        <v>40945.86383101852</v>
      </c>
      <c r="U1743">
        <f t="shared" si="249"/>
        <v>2012</v>
      </c>
      <c r="V1743" s="11">
        <f t="shared" si="250"/>
        <v>40975.86383101852</v>
      </c>
      <c r="W1743" s="15">
        <f t="shared" si="251"/>
        <v>30</v>
      </c>
    </row>
    <row r="1744" spans="1:23" x14ac:dyDescent="0.3">
      <c r="A1744">
        <v>2099</v>
      </c>
      <c r="B1744" s="3" t="s">
        <v>2100</v>
      </c>
      <c r="C1744" s="3" t="s">
        <v>6209</v>
      </c>
      <c r="D1744">
        <v>3000</v>
      </c>
      <c r="E1744">
        <v>3971</v>
      </c>
      <c r="F1744" t="s">
        <v>8219</v>
      </c>
      <c r="G1744" t="s">
        <v>8224</v>
      </c>
      <c r="H1744" t="s">
        <v>8246</v>
      </c>
      <c r="I1744">
        <v>1435808400</v>
      </c>
      <c r="J1744">
        <v>1434650084</v>
      </c>
      <c r="K1744" t="b">
        <v>0</v>
      </c>
      <c r="L1744">
        <v>63</v>
      </c>
      <c r="M1744" t="b">
        <v>1</v>
      </c>
      <c r="N1744" t="s">
        <v>8279</v>
      </c>
      <c r="O1744" s="5">
        <f t="shared" si="243"/>
        <v>0.75547720977083854</v>
      </c>
      <c r="P1744" s="7">
        <f t="shared" si="244"/>
        <v>63.031746031746032</v>
      </c>
      <c r="Q1744" t="str">
        <f t="shared" si="245"/>
        <v>music</v>
      </c>
      <c r="R1744" t="str">
        <f t="shared" si="246"/>
        <v>indie rock</v>
      </c>
      <c r="S1744" s="10">
        <f t="shared" si="247"/>
        <v>42186.902777777781</v>
      </c>
      <c r="T1744" s="10">
        <f t="shared" si="248"/>
        <v>42173.496342592596</v>
      </c>
      <c r="U1744">
        <f t="shared" si="249"/>
        <v>2015</v>
      </c>
      <c r="V1744" s="11">
        <f t="shared" si="250"/>
        <v>42186.902777777781</v>
      </c>
      <c r="W1744" s="15">
        <f t="shared" si="251"/>
        <v>13.406435185184819</v>
      </c>
    </row>
    <row r="1745" spans="1:23" ht="43.2" x14ac:dyDescent="0.3">
      <c r="A1745">
        <v>2100</v>
      </c>
      <c r="B1745" s="3" t="s">
        <v>2101</v>
      </c>
      <c r="C1745" s="3" t="s">
        <v>6210</v>
      </c>
      <c r="D1745">
        <v>600</v>
      </c>
      <c r="E1745">
        <v>820</v>
      </c>
      <c r="F1745" t="s">
        <v>8219</v>
      </c>
      <c r="G1745" t="s">
        <v>8224</v>
      </c>
      <c r="H1745" t="s">
        <v>8246</v>
      </c>
      <c r="I1745">
        <v>1341028740</v>
      </c>
      <c r="J1745">
        <v>1339704141</v>
      </c>
      <c r="K1745" t="b">
        <v>0</v>
      </c>
      <c r="L1745">
        <v>27</v>
      </c>
      <c r="M1745" t="b">
        <v>1</v>
      </c>
      <c r="N1745" t="s">
        <v>8279</v>
      </c>
      <c r="O1745" s="5">
        <f t="shared" si="243"/>
        <v>0.73170731707317072</v>
      </c>
      <c r="P1745" s="7">
        <f t="shared" si="244"/>
        <v>30.37037037037037</v>
      </c>
      <c r="Q1745" t="str">
        <f t="shared" si="245"/>
        <v>music</v>
      </c>
      <c r="R1745" t="str">
        <f t="shared" si="246"/>
        <v>indie rock</v>
      </c>
      <c r="S1745" s="10">
        <f t="shared" si="247"/>
        <v>41089.915972222225</v>
      </c>
      <c r="T1745" s="10">
        <f t="shared" si="248"/>
        <v>41074.584965277776</v>
      </c>
      <c r="U1745">
        <f t="shared" si="249"/>
        <v>2012</v>
      </c>
      <c r="V1745" s="11">
        <f t="shared" si="250"/>
        <v>41089.915972222225</v>
      </c>
      <c r="W1745" s="15">
        <f t="shared" si="251"/>
        <v>15.331006944448745</v>
      </c>
    </row>
    <row r="1746" spans="1:23" ht="43.2" x14ac:dyDescent="0.3">
      <c r="A1746">
        <v>2101</v>
      </c>
      <c r="B1746" s="3" t="s">
        <v>2102</v>
      </c>
      <c r="C1746" s="3" t="s">
        <v>6211</v>
      </c>
      <c r="D1746">
        <v>2000</v>
      </c>
      <c r="E1746">
        <v>2265</v>
      </c>
      <c r="F1746" t="s">
        <v>8219</v>
      </c>
      <c r="G1746" t="s">
        <v>8224</v>
      </c>
      <c r="H1746" t="s">
        <v>8246</v>
      </c>
      <c r="I1746">
        <v>1329104114</v>
      </c>
      <c r="J1746">
        <v>1323920114</v>
      </c>
      <c r="K1746" t="b">
        <v>0</v>
      </c>
      <c r="L1746">
        <v>44</v>
      </c>
      <c r="M1746" t="b">
        <v>1</v>
      </c>
      <c r="N1746" t="s">
        <v>8279</v>
      </c>
      <c r="O1746" s="5">
        <f t="shared" si="243"/>
        <v>0.88300220750551872</v>
      </c>
      <c r="P1746" s="7">
        <f t="shared" si="244"/>
        <v>51.477272727272727</v>
      </c>
      <c r="Q1746" t="str">
        <f t="shared" si="245"/>
        <v>music</v>
      </c>
      <c r="R1746" t="str">
        <f t="shared" si="246"/>
        <v>indie rock</v>
      </c>
      <c r="S1746" s="10">
        <f t="shared" si="247"/>
        <v>40951.899467592593</v>
      </c>
      <c r="T1746" s="10">
        <f t="shared" si="248"/>
        <v>40891.899467592593</v>
      </c>
      <c r="U1746">
        <f t="shared" si="249"/>
        <v>2012</v>
      </c>
      <c r="V1746" s="11">
        <f t="shared" si="250"/>
        <v>40951.899467592593</v>
      </c>
      <c r="W1746" s="15">
        <f t="shared" si="251"/>
        <v>60</v>
      </c>
    </row>
    <row r="1747" spans="1:23" ht="43.2" x14ac:dyDescent="0.3">
      <c r="A1747">
        <v>2102</v>
      </c>
      <c r="B1747" s="3" t="s">
        <v>2103</v>
      </c>
      <c r="C1747" s="3" t="s">
        <v>6212</v>
      </c>
      <c r="D1747">
        <v>1000</v>
      </c>
      <c r="E1747">
        <v>1360</v>
      </c>
      <c r="F1747" t="s">
        <v>8219</v>
      </c>
      <c r="G1747" t="s">
        <v>8224</v>
      </c>
      <c r="H1747" t="s">
        <v>8246</v>
      </c>
      <c r="I1747">
        <v>1304628648</v>
      </c>
      <c r="J1747">
        <v>1302036648</v>
      </c>
      <c r="K1747" t="b">
        <v>0</v>
      </c>
      <c r="L1747">
        <v>38</v>
      </c>
      <c r="M1747" t="b">
        <v>1</v>
      </c>
      <c r="N1747" t="s">
        <v>8279</v>
      </c>
      <c r="O1747" s="5">
        <f t="shared" si="243"/>
        <v>0.73529411764705888</v>
      </c>
      <c r="P1747" s="7">
        <f t="shared" si="244"/>
        <v>35.789473684210527</v>
      </c>
      <c r="Q1747" t="str">
        <f t="shared" si="245"/>
        <v>music</v>
      </c>
      <c r="R1747" t="str">
        <f t="shared" si="246"/>
        <v>indie rock</v>
      </c>
      <c r="S1747" s="10">
        <f t="shared" si="247"/>
        <v>40668.618611111109</v>
      </c>
      <c r="T1747" s="10">
        <f t="shared" si="248"/>
        <v>40638.618611111109</v>
      </c>
      <c r="U1747">
        <f t="shared" si="249"/>
        <v>2011</v>
      </c>
      <c r="V1747" s="11">
        <f t="shared" si="250"/>
        <v>40668.618611111109</v>
      </c>
      <c r="W1747" s="15">
        <f t="shared" si="251"/>
        <v>30</v>
      </c>
    </row>
    <row r="1748" spans="1:23" ht="28.8" x14ac:dyDescent="0.3">
      <c r="A1748">
        <v>2103</v>
      </c>
      <c r="B1748" s="3" t="s">
        <v>2104</v>
      </c>
      <c r="C1748" s="3" t="s">
        <v>6213</v>
      </c>
      <c r="D1748">
        <v>7777</v>
      </c>
      <c r="E1748">
        <v>11364</v>
      </c>
      <c r="F1748" t="s">
        <v>8219</v>
      </c>
      <c r="G1748" t="s">
        <v>8224</v>
      </c>
      <c r="H1748" t="s">
        <v>8246</v>
      </c>
      <c r="I1748">
        <v>1352488027</v>
      </c>
      <c r="J1748">
        <v>1349892427</v>
      </c>
      <c r="K1748" t="b">
        <v>0</v>
      </c>
      <c r="L1748">
        <v>115</v>
      </c>
      <c r="M1748" t="b">
        <v>1</v>
      </c>
      <c r="N1748" t="s">
        <v>8279</v>
      </c>
      <c r="O1748" s="5">
        <f t="shared" si="243"/>
        <v>0.68435410066877855</v>
      </c>
      <c r="P1748" s="7">
        <f t="shared" si="244"/>
        <v>98.817391304347822</v>
      </c>
      <c r="Q1748" t="str">
        <f t="shared" si="245"/>
        <v>music</v>
      </c>
      <c r="R1748" t="str">
        <f t="shared" si="246"/>
        <v>indie rock</v>
      </c>
      <c r="S1748" s="10">
        <f t="shared" si="247"/>
        <v>41222.5466087963</v>
      </c>
      <c r="T1748" s="10">
        <f t="shared" si="248"/>
        <v>41192.504942129628</v>
      </c>
      <c r="U1748">
        <f t="shared" si="249"/>
        <v>2012</v>
      </c>
      <c r="V1748" s="11">
        <f t="shared" si="250"/>
        <v>41222.5466087963</v>
      </c>
      <c r="W1748" s="15">
        <f t="shared" si="251"/>
        <v>30.041666666671517</v>
      </c>
    </row>
    <row r="1749" spans="1:23" ht="43.2" x14ac:dyDescent="0.3">
      <c r="A1749">
        <v>2104</v>
      </c>
      <c r="B1749" s="3" t="s">
        <v>2105</v>
      </c>
      <c r="C1749" s="3" t="s">
        <v>6214</v>
      </c>
      <c r="D1749">
        <v>800</v>
      </c>
      <c r="E1749">
        <v>1036</v>
      </c>
      <c r="F1749" t="s">
        <v>8219</v>
      </c>
      <c r="G1749" t="s">
        <v>8224</v>
      </c>
      <c r="H1749" t="s">
        <v>8246</v>
      </c>
      <c r="I1749">
        <v>1369958400</v>
      </c>
      <c r="J1749">
        <v>1367286434</v>
      </c>
      <c r="K1749" t="b">
        <v>0</v>
      </c>
      <c r="L1749">
        <v>37</v>
      </c>
      <c r="M1749" t="b">
        <v>1</v>
      </c>
      <c r="N1749" t="s">
        <v>8279</v>
      </c>
      <c r="O1749" s="5">
        <f t="shared" si="243"/>
        <v>0.77220077220077221</v>
      </c>
      <c r="P1749" s="7">
        <f t="shared" si="244"/>
        <v>28</v>
      </c>
      <c r="Q1749" t="str">
        <f t="shared" si="245"/>
        <v>music</v>
      </c>
      <c r="R1749" t="str">
        <f t="shared" si="246"/>
        <v>indie rock</v>
      </c>
      <c r="S1749" s="10">
        <f t="shared" si="247"/>
        <v>41424.75</v>
      </c>
      <c r="T1749" s="10">
        <f t="shared" si="248"/>
        <v>41393.824467592596</v>
      </c>
      <c r="U1749">
        <f t="shared" si="249"/>
        <v>2013</v>
      </c>
      <c r="V1749" s="11">
        <f t="shared" si="250"/>
        <v>41424.75</v>
      </c>
      <c r="W1749" s="15">
        <f t="shared" si="251"/>
        <v>30.925532407403807</v>
      </c>
    </row>
    <row r="1750" spans="1:23" ht="43.2" x14ac:dyDescent="0.3">
      <c r="A1750">
        <v>2105</v>
      </c>
      <c r="B1750" s="3" t="s">
        <v>2106</v>
      </c>
      <c r="C1750" s="3" t="s">
        <v>6215</v>
      </c>
      <c r="D1750">
        <v>2000</v>
      </c>
      <c r="E1750">
        <v>5080</v>
      </c>
      <c r="F1750" t="s">
        <v>8219</v>
      </c>
      <c r="G1750" t="s">
        <v>8224</v>
      </c>
      <c r="H1750" t="s">
        <v>8246</v>
      </c>
      <c r="I1750">
        <v>1416542400</v>
      </c>
      <c r="J1750">
        <v>1415472953</v>
      </c>
      <c r="K1750" t="b">
        <v>0</v>
      </c>
      <c r="L1750">
        <v>99</v>
      </c>
      <c r="M1750" t="b">
        <v>1</v>
      </c>
      <c r="N1750" t="s">
        <v>8279</v>
      </c>
      <c r="O1750" s="5">
        <f t="shared" si="243"/>
        <v>0.39370078740157483</v>
      </c>
      <c r="P1750" s="7">
        <f t="shared" si="244"/>
        <v>51.313131313131315</v>
      </c>
      <c r="Q1750" t="str">
        <f t="shared" si="245"/>
        <v>music</v>
      </c>
      <c r="R1750" t="str">
        <f t="shared" si="246"/>
        <v>indie rock</v>
      </c>
      <c r="S1750" s="10">
        <f t="shared" si="247"/>
        <v>41963.916666666672</v>
      </c>
      <c r="T1750" s="10">
        <f t="shared" si="248"/>
        <v>41951.538807870369</v>
      </c>
      <c r="U1750">
        <f t="shared" si="249"/>
        <v>2014</v>
      </c>
      <c r="V1750" s="11">
        <f t="shared" si="250"/>
        <v>41963.916666666672</v>
      </c>
      <c r="W1750" s="15">
        <f t="shared" si="251"/>
        <v>12.377858796302462</v>
      </c>
    </row>
    <row r="1751" spans="1:23" ht="43.2" x14ac:dyDescent="0.3">
      <c r="A1751">
        <v>2106</v>
      </c>
      <c r="B1751" s="3" t="s">
        <v>2107</v>
      </c>
      <c r="C1751" s="3" t="s">
        <v>6216</v>
      </c>
      <c r="D1751">
        <v>2200</v>
      </c>
      <c r="E1751">
        <v>2355</v>
      </c>
      <c r="F1751" t="s">
        <v>8219</v>
      </c>
      <c r="G1751" t="s">
        <v>8224</v>
      </c>
      <c r="H1751" t="s">
        <v>8246</v>
      </c>
      <c r="I1751">
        <v>1359176974</v>
      </c>
      <c r="J1751">
        <v>1356584974</v>
      </c>
      <c r="K1751" t="b">
        <v>0</v>
      </c>
      <c r="L1751">
        <v>44</v>
      </c>
      <c r="M1751" t="b">
        <v>1</v>
      </c>
      <c r="N1751" t="s">
        <v>8279</v>
      </c>
      <c r="O1751" s="5">
        <f t="shared" si="243"/>
        <v>0.93418259023354566</v>
      </c>
      <c r="P1751" s="7">
        <f t="shared" si="244"/>
        <v>53.522727272727273</v>
      </c>
      <c r="Q1751" t="str">
        <f t="shared" si="245"/>
        <v>music</v>
      </c>
      <c r="R1751" t="str">
        <f t="shared" si="246"/>
        <v>indie rock</v>
      </c>
      <c r="S1751" s="10">
        <f t="shared" si="247"/>
        <v>41299.96497685185</v>
      </c>
      <c r="T1751" s="10">
        <f t="shared" si="248"/>
        <v>41269.96497685185</v>
      </c>
      <c r="U1751">
        <f t="shared" si="249"/>
        <v>2013</v>
      </c>
      <c r="V1751" s="11">
        <f t="shared" si="250"/>
        <v>41299.96497685185</v>
      </c>
      <c r="W1751" s="15">
        <f t="shared" si="251"/>
        <v>30</v>
      </c>
    </row>
    <row r="1752" spans="1:23" ht="43.2" x14ac:dyDescent="0.3">
      <c r="A1752">
        <v>2107</v>
      </c>
      <c r="B1752" s="3" t="s">
        <v>2108</v>
      </c>
      <c r="C1752" s="3" t="s">
        <v>6217</v>
      </c>
      <c r="D1752">
        <v>2000</v>
      </c>
      <c r="E1752">
        <v>2154.66</v>
      </c>
      <c r="F1752" t="s">
        <v>8219</v>
      </c>
      <c r="G1752" t="s">
        <v>8224</v>
      </c>
      <c r="H1752" t="s">
        <v>8246</v>
      </c>
      <c r="I1752">
        <v>1415815393</v>
      </c>
      <c r="J1752">
        <v>1413997393</v>
      </c>
      <c r="K1752" t="b">
        <v>0</v>
      </c>
      <c r="L1752">
        <v>58</v>
      </c>
      <c r="M1752" t="b">
        <v>1</v>
      </c>
      <c r="N1752" t="s">
        <v>8279</v>
      </c>
      <c r="O1752" s="5">
        <f t="shared" si="243"/>
        <v>0.92822069375214655</v>
      </c>
      <c r="P1752" s="7">
        <f t="shared" si="244"/>
        <v>37.149310344827583</v>
      </c>
      <c r="Q1752" t="str">
        <f t="shared" si="245"/>
        <v>music</v>
      </c>
      <c r="R1752" t="str">
        <f t="shared" si="246"/>
        <v>indie rock</v>
      </c>
      <c r="S1752" s="10">
        <f t="shared" si="247"/>
        <v>41955.502233796295</v>
      </c>
      <c r="T1752" s="10">
        <f t="shared" si="248"/>
        <v>41934.46056712963</v>
      </c>
      <c r="U1752">
        <f t="shared" si="249"/>
        <v>2014</v>
      </c>
      <c r="V1752" s="11">
        <f t="shared" si="250"/>
        <v>41955.502233796295</v>
      </c>
      <c r="W1752" s="15">
        <f t="shared" si="251"/>
        <v>21.041666666664241</v>
      </c>
    </row>
    <row r="1753" spans="1:23" ht="57.6" x14ac:dyDescent="0.3">
      <c r="A1753">
        <v>2108</v>
      </c>
      <c r="B1753" s="3" t="s">
        <v>2109</v>
      </c>
      <c r="C1753" s="3" t="s">
        <v>6218</v>
      </c>
      <c r="D1753">
        <v>16000</v>
      </c>
      <c r="E1753">
        <v>17170</v>
      </c>
      <c r="F1753" t="s">
        <v>8219</v>
      </c>
      <c r="G1753" t="s">
        <v>8224</v>
      </c>
      <c r="H1753" t="s">
        <v>8246</v>
      </c>
      <c r="I1753">
        <v>1347249300</v>
      </c>
      <c r="J1753">
        <v>1344917580</v>
      </c>
      <c r="K1753" t="b">
        <v>0</v>
      </c>
      <c r="L1753">
        <v>191</v>
      </c>
      <c r="M1753" t="b">
        <v>1</v>
      </c>
      <c r="N1753" t="s">
        <v>8279</v>
      </c>
      <c r="O1753" s="5">
        <f t="shared" si="243"/>
        <v>0.93185789167152011</v>
      </c>
      <c r="P1753" s="7">
        <f t="shared" si="244"/>
        <v>89.895287958115176</v>
      </c>
      <c r="Q1753" t="str">
        <f t="shared" si="245"/>
        <v>music</v>
      </c>
      <c r="R1753" t="str">
        <f t="shared" si="246"/>
        <v>indie rock</v>
      </c>
      <c r="S1753" s="10">
        <f t="shared" si="247"/>
        <v>41161.913194444445</v>
      </c>
      <c r="T1753" s="10">
        <f t="shared" si="248"/>
        <v>41134.925694444442</v>
      </c>
      <c r="U1753">
        <f t="shared" si="249"/>
        <v>2012</v>
      </c>
      <c r="V1753" s="11">
        <f t="shared" si="250"/>
        <v>41161.913194444445</v>
      </c>
      <c r="W1753" s="15">
        <f t="shared" si="251"/>
        <v>26.98750000000291</v>
      </c>
    </row>
    <row r="1754" spans="1:23" ht="43.2" x14ac:dyDescent="0.3">
      <c r="A1754">
        <v>2109</v>
      </c>
      <c r="B1754" s="3" t="s">
        <v>2110</v>
      </c>
      <c r="C1754" s="3" t="s">
        <v>6219</v>
      </c>
      <c r="D1754">
        <v>4000</v>
      </c>
      <c r="E1754">
        <v>4261</v>
      </c>
      <c r="F1754" t="s">
        <v>8219</v>
      </c>
      <c r="G1754" t="s">
        <v>8224</v>
      </c>
      <c r="H1754" t="s">
        <v>8246</v>
      </c>
      <c r="I1754">
        <v>1436115617</v>
      </c>
      <c r="J1754">
        <v>1433523617</v>
      </c>
      <c r="K1754" t="b">
        <v>0</v>
      </c>
      <c r="L1754">
        <v>40</v>
      </c>
      <c r="M1754" t="b">
        <v>1</v>
      </c>
      <c r="N1754" t="s">
        <v>8279</v>
      </c>
      <c r="O1754" s="5">
        <f t="shared" si="243"/>
        <v>0.93874677305796761</v>
      </c>
      <c r="P1754" s="7">
        <f t="shared" si="244"/>
        <v>106.52500000000001</v>
      </c>
      <c r="Q1754" t="str">
        <f t="shared" si="245"/>
        <v>music</v>
      </c>
      <c r="R1754" t="str">
        <f t="shared" si="246"/>
        <v>indie rock</v>
      </c>
      <c r="S1754" s="10">
        <f t="shared" si="247"/>
        <v>42190.458530092597</v>
      </c>
      <c r="T1754" s="10">
        <f t="shared" si="248"/>
        <v>42160.458530092597</v>
      </c>
      <c r="U1754">
        <f t="shared" si="249"/>
        <v>2015</v>
      </c>
      <c r="V1754" s="11">
        <f t="shared" si="250"/>
        <v>42190.458530092597</v>
      </c>
      <c r="W1754" s="15">
        <f t="shared" si="251"/>
        <v>30</v>
      </c>
    </row>
    <row r="1755" spans="1:23" ht="28.8" x14ac:dyDescent="0.3">
      <c r="A1755">
        <v>2110</v>
      </c>
      <c r="B1755" s="3" t="s">
        <v>2111</v>
      </c>
      <c r="C1755" s="3" t="s">
        <v>6220</v>
      </c>
      <c r="D1755">
        <v>2000</v>
      </c>
      <c r="E1755">
        <v>2007</v>
      </c>
      <c r="F1755" t="s">
        <v>8219</v>
      </c>
      <c r="G1755" t="s">
        <v>8224</v>
      </c>
      <c r="H1755" t="s">
        <v>8246</v>
      </c>
      <c r="I1755">
        <v>1401253140</v>
      </c>
      <c r="J1755">
        <v>1398873969</v>
      </c>
      <c r="K1755" t="b">
        <v>0</v>
      </c>
      <c r="L1755">
        <v>38</v>
      </c>
      <c r="M1755" t="b">
        <v>1</v>
      </c>
      <c r="N1755" t="s">
        <v>8279</v>
      </c>
      <c r="O1755" s="5">
        <f t="shared" si="243"/>
        <v>0.99651220727453915</v>
      </c>
      <c r="P1755" s="7">
        <f t="shared" si="244"/>
        <v>52.815789473684212</v>
      </c>
      <c r="Q1755" t="str">
        <f t="shared" si="245"/>
        <v>music</v>
      </c>
      <c r="R1755" t="str">
        <f t="shared" si="246"/>
        <v>indie rock</v>
      </c>
      <c r="S1755" s="10">
        <f t="shared" si="247"/>
        <v>41786.957638888889</v>
      </c>
      <c r="T1755" s="10">
        <f t="shared" si="248"/>
        <v>41759.420937499999</v>
      </c>
      <c r="U1755">
        <f t="shared" si="249"/>
        <v>2014</v>
      </c>
      <c r="V1755" s="11">
        <f t="shared" si="250"/>
        <v>41786.957638888889</v>
      </c>
      <c r="W1755" s="15">
        <f t="shared" si="251"/>
        <v>27.536701388889924</v>
      </c>
    </row>
    <row r="1756" spans="1:23" ht="43.2" x14ac:dyDescent="0.3">
      <c r="A1756">
        <v>2111</v>
      </c>
      <c r="B1756" s="3" t="s">
        <v>2112</v>
      </c>
      <c r="C1756" s="3" t="s">
        <v>6221</v>
      </c>
      <c r="D1756">
        <v>2000</v>
      </c>
      <c r="E1756">
        <v>2130</v>
      </c>
      <c r="F1756" t="s">
        <v>8219</v>
      </c>
      <c r="G1756" t="s">
        <v>8224</v>
      </c>
      <c r="H1756" t="s">
        <v>8246</v>
      </c>
      <c r="I1756">
        <v>1313370000</v>
      </c>
      <c r="J1756">
        <v>1307594625</v>
      </c>
      <c r="K1756" t="b">
        <v>0</v>
      </c>
      <c r="L1756">
        <v>39</v>
      </c>
      <c r="M1756" t="b">
        <v>1</v>
      </c>
      <c r="N1756" t="s">
        <v>8279</v>
      </c>
      <c r="O1756" s="5">
        <f t="shared" si="243"/>
        <v>0.93896713615023475</v>
      </c>
      <c r="P1756" s="7">
        <f t="shared" si="244"/>
        <v>54.615384615384613</v>
      </c>
      <c r="Q1756" t="str">
        <f t="shared" si="245"/>
        <v>music</v>
      </c>
      <c r="R1756" t="str">
        <f t="shared" si="246"/>
        <v>indie rock</v>
      </c>
      <c r="S1756" s="10">
        <f t="shared" si="247"/>
        <v>40769.791666666664</v>
      </c>
      <c r="T1756" s="10">
        <f t="shared" si="248"/>
        <v>40702.947048611109</v>
      </c>
      <c r="U1756">
        <f t="shared" si="249"/>
        <v>2011</v>
      </c>
      <c r="V1756" s="11">
        <f t="shared" si="250"/>
        <v>40769.791666666664</v>
      </c>
      <c r="W1756" s="15">
        <f t="shared" si="251"/>
        <v>66.844618055554747</v>
      </c>
    </row>
    <row r="1757" spans="1:23" ht="43.2" x14ac:dyDescent="0.3">
      <c r="A1757">
        <v>2112</v>
      </c>
      <c r="B1757" s="3" t="s">
        <v>2113</v>
      </c>
      <c r="C1757" s="3" t="s">
        <v>6222</v>
      </c>
      <c r="D1757">
        <v>300</v>
      </c>
      <c r="E1757">
        <v>300</v>
      </c>
      <c r="F1757" t="s">
        <v>8219</v>
      </c>
      <c r="G1757" t="s">
        <v>8224</v>
      </c>
      <c r="H1757" t="s">
        <v>8246</v>
      </c>
      <c r="I1757">
        <v>1366064193</v>
      </c>
      <c r="J1757">
        <v>1364854593</v>
      </c>
      <c r="K1757" t="b">
        <v>0</v>
      </c>
      <c r="L1757">
        <v>11</v>
      </c>
      <c r="M1757" t="b">
        <v>1</v>
      </c>
      <c r="N1757" t="s">
        <v>8279</v>
      </c>
      <c r="O1757" s="5">
        <f t="shared" si="243"/>
        <v>1</v>
      </c>
      <c r="P1757" s="7">
        <f t="shared" si="244"/>
        <v>27.272727272727273</v>
      </c>
      <c r="Q1757" t="str">
        <f t="shared" si="245"/>
        <v>music</v>
      </c>
      <c r="R1757" t="str">
        <f t="shared" si="246"/>
        <v>indie rock</v>
      </c>
      <c r="S1757" s="10">
        <f t="shared" si="247"/>
        <v>41379.678159722222</v>
      </c>
      <c r="T1757" s="10">
        <f t="shared" si="248"/>
        <v>41365.678159722222</v>
      </c>
      <c r="U1757">
        <f t="shared" si="249"/>
        <v>2013</v>
      </c>
      <c r="V1757" s="11">
        <f t="shared" si="250"/>
        <v>41379.678159722222</v>
      </c>
      <c r="W1757" s="15">
        <f t="shared" si="251"/>
        <v>14</v>
      </c>
    </row>
    <row r="1758" spans="1:23" ht="28.8" x14ac:dyDescent="0.3">
      <c r="A1758">
        <v>2113</v>
      </c>
      <c r="B1758" s="3" t="s">
        <v>2114</v>
      </c>
      <c r="C1758" s="3" t="s">
        <v>6223</v>
      </c>
      <c r="D1758">
        <v>7000</v>
      </c>
      <c r="E1758">
        <v>7340</v>
      </c>
      <c r="F1758" t="s">
        <v>8219</v>
      </c>
      <c r="G1758" t="s">
        <v>8224</v>
      </c>
      <c r="H1758" t="s">
        <v>8246</v>
      </c>
      <c r="I1758">
        <v>1411505176</v>
      </c>
      <c r="J1758">
        <v>1408481176</v>
      </c>
      <c r="K1758" t="b">
        <v>0</v>
      </c>
      <c r="L1758">
        <v>107</v>
      </c>
      <c r="M1758" t="b">
        <v>1</v>
      </c>
      <c r="N1758" t="s">
        <v>8279</v>
      </c>
      <c r="O1758" s="5">
        <f t="shared" si="243"/>
        <v>0.9536784741144414</v>
      </c>
      <c r="P1758" s="7">
        <f t="shared" si="244"/>
        <v>68.598130841121488</v>
      </c>
      <c r="Q1758" t="str">
        <f t="shared" si="245"/>
        <v>music</v>
      </c>
      <c r="R1758" t="str">
        <f t="shared" si="246"/>
        <v>indie rock</v>
      </c>
      <c r="S1758" s="10">
        <f t="shared" si="247"/>
        <v>41905.61546296296</v>
      </c>
      <c r="T1758" s="10">
        <f t="shared" si="248"/>
        <v>41870.61546296296</v>
      </c>
      <c r="U1758">
        <f t="shared" si="249"/>
        <v>2014</v>
      </c>
      <c r="V1758" s="11">
        <f t="shared" si="250"/>
        <v>41905.61546296296</v>
      </c>
      <c r="W1758" s="15">
        <f t="shared" si="251"/>
        <v>35</v>
      </c>
    </row>
    <row r="1759" spans="1:23" ht="43.2" x14ac:dyDescent="0.3">
      <c r="A1759">
        <v>2114</v>
      </c>
      <c r="B1759" s="3" t="s">
        <v>2115</v>
      </c>
      <c r="C1759" s="3" t="s">
        <v>6224</v>
      </c>
      <c r="D1759">
        <v>5000</v>
      </c>
      <c r="E1759">
        <v>5235</v>
      </c>
      <c r="F1759" t="s">
        <v>8219</v>
      </c>
      <c r="G1759" t="s">
        <v>8224</v>
      </c>
      <c r="H1759" t="s">
        <v>8246</v>
      </c>
      <c r="I1759">
        <v>1291870740</v>
      </c>
      <c r="J1759">
        <v>1286480070</v>
      </c>
      <c r="K1759" t="b">
        <v>0</v>
      </c>
      <c r="L1759">
        <v>147</v>
      </c>
      <c r="M1759" t="b">
        <v>1</v>
      </c>
      <c r="N1759" t="s">
        <v>8279</v>
      </c>
      <c r="O1759" s="5">
        <f t="shared" si="243"/>
        <v>0.95510983763132762</v>
      </c>
      <c r="P1759" s="7">
        <f t="shared" si="244"/>
        <v>35.612244897959187</v>
      </c>
      <c r="Q1759" t="str">
        <f t="shared" si="245"/>
        <v>music</v>
      </c>
      <c r="R1759" t="str">
        <f t="shared" si="246"/>
        <v>indie rock</v>
      </c>
      <c r="S1759" s="10">
        <f t="shared" si="247"/>
        <v>40520.957638888889</v>
      </c>
      <c r="T1759" s="10">
        <f t="shared" si="248"/>
        <v>40458.565625000003</v>
      </c>
      <c r="U1759">
        <f t="shared" si="249"/>
        <v>2010</v>
      </c>
      <c r="V1759" s="11">
        <f t="shared" si="250"/>
        <v>40520.957638888889</v>
      </c>
      <c r="W1759" s="15">
        <f t="shared" si="251"/>
        <v>62.39201388888614</v>
      </c>
    </row>
    <row r="1760" spans="1:23" ht="43.2" x14ac:dyDescent="0.3">
      <c r="A1760">
        <v>2115</v>
      </c>
      <c r="B1760" s="3" t="s">
        <v>2116</v>
      </c>
      <c r="C1760" s="3" t="s">
        <v>6225</v>
      </c>
      <c r="D1760">
        <v>1500</v>
      </c>
      <c r="E1760">
        <v>3385</v>
      </c>
      <c r="F1760" t="s">
        <v>8219</v>
      </c>
      <c r="G1760" t="s">
        <v>8224</v>
      </c>
      <c r="H1760" t="s">
        <v>8246</v>
      </c>
      <c r="I1760">
        <v>1298167001</v>
      </c>
      <c r="J1760">
        <v>1295575001</v>
      </c>
      <c r="K1760" t="b">
        <v>0</v>
      </c>
      <c r="L1760">
        <v>36</v>
      </c>
      <c r="M1760" t="b">
        <v>1</v>
      </c>
      <c r="N1760" t="s">
        <v>8279</v>
      </c>
      <c r="O1760" s="5">
        <f t="shared" si="243"/>
        <v>0.44313146233382572</v>
      </c>
      <c r="P1760" s="7">
        <f t="shared" si="244"/>
        <v>94.027777777777771</v>
      </c>
      <c r="Q1760" t="str">
        <f t="shared" si="245"/>
        <v>music</v>
      </c>
      <c r="R1760" t="str">
        <f t="shared" si="246"/>
        <v>indie rock</v>
      </c>
      <c r="S1760" s="10">
        <f t="shared" si="247"/>
        <v>40593.831030092595</v>
      </c>
      <c r="T1760" s="10">
        <f t="shared" si="248"/>
        <v>40563.831030092595</v>
      </c>
      <c r="U1760">
        <f t="shared" si="249"/>
        <v>2011</v>
      </c>
      <c r="V1760" s="11">
        <f t="shared" si="250"/>
        <v>40593.831030092595</v>
      </c>
      <c r="W1760" s="15">
        <f t="shared" si="251"/>
        <v>30</v>
      </c>
    </row>
    <row r="1761" spans="1:23" ht="43.2" x14ac:dyDescent="0.3">
      <c r="A1761">
        <v>2116</v>
      </c>
      <c r="B1761" s="3" t="s">
        <v>2117</v>
      </c>
      <c r="C1761" s="3" t="s">
        <v>6226</v>
      </c>
      <c r="D1761">
        <v>48000</v>
      </c>
      <c r="E1761">
        <v>48434</v>
      </c>
      <c r="F1761" t="s">
        <v>8219</v>
      </c>
      <c r="G1761" t="s">
        <v>8224</v>
      </c>
      <c r="H1761" t="s">
        <v>8246</v>
      </c>
      <c r="I1761">
        <v>1349203203</v>
      </c>
      <c r="J1761">
        <v>1345056003</v>
      </c>
      <c r="K1761" t="b">
        <v>0</v>
      </c>
      <c r="L1761">
        <v>92</v>
      </c>
      <c r="M1761" t="b">
        <v>1</v>
      </c>
      <c r="N1761" t="s">
        <v>8279</v>
      </c>
      <c r="O1761" s="5">
        <f t="shared" si="243"/>
        <v>0.99103935252095632</v>
      </c>
      <c r="P1761" s="7">
        <f t="shared" si="244"/>
        <v>526.45652173913038</v>
      </c>
      <c r="Q1761" t="str">
        <f t="shared" si="245"/>
        <v>music</v>
      </c>
      <c r="R1761" t="str">
        <f t="shared" si="246"/>
        <v>indie rock</v>
      </c>
      <c r="S1761" s="10">
        <f t="shared" si="247"/>
        <v>41184.527812500004</v>
      </c>
      <c r="T1761" s="10">
        <f t="shared" si="248"/>
        <v>41136.527812500004</v>
      </c>
      <c r="U1761">
        <f t="shared" si="249"/>
        <v>2012</v>
      </c>
      <c r="V1761" s="11">
        <f t="shared" si="250"/>
        <v>41184.527812500004</v>
      </c>
      <c r="W1761" s="15">
        <f t="shared" si="251"/>
        <v>48</v>
      </c>
    </row>
    <row r="1762" spans="1:23" ht="43.2" x14ac:dyDescent="0.3">
      <c r="A1762">
        <v>2117</v>
      </c>
      <c r="B1762" s="3" t="s">
        <v>2118</v>
      </c>
      <c r="C1762" s="3" t="s">
        <v>6227</v>
      </c>
      <c r="D1762">
        <v>1200</v>
      </c>
      <c r="E1762">
        <v>1773</v>
      </c>
      <c r="F1762" t="s">
        <v>8219</v>
      </c>
      <c r="G1762" t="s">
        <v>8224</v>
      </c>
      <c r="H1762" t="s">
        <v>8246</v>
      </c>
      <c r="I1762">
        <v>1445921940</v>
      </c>
      <c r="J1762">
        <v>1444699549</v>
      </c>
      <c r="K1762" t="b">
        <v>0</v>
      </c>
      <c r="L1762">
        <v>35</v>
      </c>
      <c r="M1762" t="b">
        <v>1</v>
      </c>
      <c r="N1762" t="s">
        <v>8279</v>
      </c>
      <c r="O1762" s="5">
        <f t="shared" si="243"/>
        <v>0.67681895093062605</v>
      </c>
      <c r="P1762" s="7">
        <f t="shared" si="244"/>
        <v>50.657142857142858</v>
      </c>
      <c r="Q1762" t="str">
        <f t="shared" si="245"/>
        <v>music</v>
      </c>
      <c r="R1762" t="str">
        <f t="shared" si="246"/>
        <v>indie rock</v>
      </c>
      <c r="S1762" s="10">
        <f t="shared" si="247"/>
        <v>42303.957638888889</v>
      </c>
      <c r="T1762" s="10">
        <f t="shared" si="248"/>
        <v>42289.809594907405</v>
      </c>
      <c r="U1762">
        <f t="shared" si="249"/>
        <v>2015</v>
      </c>
      <c r="V1762" s="11">
        <f t="shared" si="250"/>
        <v>42303.957638888889</v>
      </c>
      <c r="W1762" s="15">
        <f t="shared" si="251"/>
        <v>14.148043981484079</v>
      </c>
    </row>
    <row r="1763" spans="1:23" ht="28.8" x14ac:dyDescent="0.3">
      <c r="A1763">
        <v>2118</v>
      </c>
      <c r="B1763" s="3" t="s">
        <v>2119</v>
      </c>
      <c r="C1763" s="3" t="s">
        <v>6228</v>
      </c>
      <c r="D1763">
        <v>1000</v>
      </c>
      <c r="E1763">
        <v>1346.11</v>
      </c>
      <c r="F1763" t="s">
        <v>8219</v>
      </c>
      <c r="G1763" t="s">
        <v>8224</v>
      </c>
      <c r="H1763" t="s">
        <v>8246</v>
      </c>
      <c r="I1763">
        <v>1311538136</v>
      </c>
      <c r="J1763">
        <v>1308946136</v>
      </c>
      <c r="K1763" t="b">
        <v>0</v>
      </c>
      <c r="L1763">
        <v>17</v>
      </c>
      <c r="M1763" t="b">
        <v>1</v>
      </c>
      <c r="N1763" t="s">
        <v>8279</v>
      </c>
      <c r="O1763" s="5">
        <f t="shared" si="243"/>
        <v>0.74288133956363156</v>
      </c>
      <c r="P1763" s="7">
        <f t="shared" si="244"/>
        <v>79.182941176470578</v>
      </c>
      <c r="Q1763" t="str">
        <f t="shared" si="245"/>
        <v>music</v>
      </c>
      <c r="R1763" t="str">
        <f t="shared" si="246"/>
        <v>indie rock</v>
      </c>
      <c r="S1763" s="10">
        <f t="shared" si="247"/>
        <v>40748.589537037034</v>
      </c>
      <c r="T1763" s="10">
        <f t="shared" si="248"/>
        <v>40718.589537037034</v>
      </c>
      <c r="U1763">
        <f t="shared" si="249"/>
        <v>2011</v>
      </c>
      <c r="V1763" s="11">
        <f t="shared" si="250"/>
        <v>40748.589537037034</v>
      </c>
      <c r="W1763" s="15">
        <f t="shared" si="251"/>
        <v>30</v>
      </c>
    </row>
    <row r="1764" spans="1:23" ht="43.2" x14ac:dyDescent="0.3">
      <c r="A1764">
        <v>2119</v>
      </c>
      <c r="B1764" s="3" t="s">
        <v>2120</v>
      </c>
      <c r="C1764" s="3" t="s">
        <v>6229</v>
      </c>
      <c r="D1764">
        <v>2000</v>
      </c>
      <c r="E1764">
        <v>2015</v>
      </c>
      <c r="F1764" t="s">
        <v>8219</v>
      </c>
      <c r="G1764" t="s">
        <v>8224</v>
      </c>
      <c r="H1764" t="s">
        <v>8246</v>
      </c>
      <c r="I1764">
        <v>1345086445</v>
      </c>
      <c r="J1764">
        <v>1342494445</v>
      </c>
      <c r="K1764" t="b">
        <v>0</v>
      </c>
      <c r="L1764">
        <v>22</v>
      </c>
      <c r="M1764" t="b">
        <v>1</v>
      </c>
      <c r="N1764" t="s">
        <v>8279</v>
      </c>
      <c r="O1764" s="5">
        <f t="shared" si="243"/>
        <v>0.99255583126550873</v>
      </c>
      <c r="P1764" s="7">
        <f t="shared" si="244"/>
        <v>91.590909090909093</v>
      </c>
      <c r="Q1764" t="str">
        <f t="shared" si="245"/>
        <v>music</v>
      </c>
      <c r="R1764" t="str">
        <f t="shared" si="246"/>
        <v>indie rock</v>
      </c>
      <c r="S1764" s="10">
        <f t="shared" si="247"/>
        <v>41136.880150462966</v>
      </c>
      <c r="T1764" s="10">
        <f t="shared" si="248"/>
        <v>41106.880150462966</v>
      </c>
      <c r="U1764">
        <f t="shared" si="249"/>
        <v>2012</v>
      </c>
      <c r="V1764" s="11">
        <f t="shared" si="250"/>
        <v>41136.880150462966</v>
      </c>
      <c r="W1764" s="15">
        <f t="shared" si="251"/>
        <v>30</v>
      </c>
    </row>
    <row r="1765" spans="1:23" ht="43.2" x14ac:dyDescent="0.3">
      <c r="A1765">
        <v>2120</v>
      </c>
      <c r="B1765" s="3" t="s">
        <v>2121</v>
      </c>
      <c r="C1765" s="3" t="s">
        <v>6230</v>
      </c>
      <c r="D1765">
        <v>8000</v>
      </c>
      <c r="E1765">
        <v>8070.43</v>
      </c>
      <c r="F1765" t="s">
        <v>8219</v>
      </c>
      <c r="G1765" t="s">
        <v>8224</v>
      </c>
      <c r="H1765" t="s">
        <v>8246</v>
      </c>
      <c r="I1765">
        <v>1388617736</v>
      </c>
      <c r="J1765">
        <v>1384384136</v>
      </c>
      <c r="K1765" t="b">
        <v>0</v>
      </c>
      <c r="L1765">
        <v>69</v>
      </c>
      <c r="M1765" t="b">
        <v>1</v>
      </c>
      <c r="N1765" t="s">
        <v>8279</v>
      </c>
      <c r="O1765" s="5">
        <f t="shared" si="243"/>
        <v>0.99127307962524913</v>
      </c>
      <c r="P1765" s="7">
        <f t="shared" si="244"/>
        <v>116.96275362318841</v>
      </c>
      <c r="Q1765" t="str">
        <f t="shared" si="245"/>
        <v>music</v>
      </c>
      <c r="R1765" t="str">
        <f t="shared" si="246"/>
        <v>indie rock</v>
      </c>
      <c r="S1765" s="10">
        <f t="shared" si="247"/>
        <v>41640.714537037034</v>
      </c>
      <c r="T1765" s="10">
        <f t="shared" si="248"/>
        <v>41591.714537037034</v>
      </c>
      <c r="U1765">
        <f t="shared" si="249"/>
        <v>2014</v>
      </c>
      <c r="V1765" s="11">
        <f t="shared" si="250"/>
        <v>41640.714537037034</v>
      </c>
      <c r="W1765" s="15">
        <f t="shared" si="251"/>
        <v>49</v>
      </c>
    </row>
    <row r="1766" spans="1:23" ht="43.2" x14ac:dyDescent="0.3">
      <c r="A1766">
        <v>2121</v>
      </c>
      <c r="B1766" s="3" t="s">
        <v>2122</v>
      </c>
      <c r="C1766" s="3" t="s">
        <v>6231</v>
      </c>
      <c r="D1766">
        <v>50000</v>
      </c>
      <c r="E1766">
        <v>284</v>
      </c>
      <c r="F1766" t="s">
        <v>8221</v>
      </c>
      <c r="G1766" t="s">
        <v>8240</v>
      </c>
      <c r="H1766" t="s">
        <v>8257</v>
      </c>
      <c r="I1766">
        <v>1484156948</v>
      </c>
      <c r="J1766">
        <v>1481564948</v>
      </c>
      <c r="K1766" t="b">
        <v>0</v>
      </c>
      <c r="L1766">
        <v>10</v>
      </c>
      <c r="M1766" t="b">
        <v>0</v>
      </c>
      <c r="N1766" t="s">
        <v>8282</v>
      </c>
      <c r="O1766" s="5">
        <f t="shared" si="243"/>
        <v>176.05633802816902</v>
      </c>
      <c r="P1766" s="7">
        <f t="shared" si="244"/>
        <v>28.4</v>
      </c>
      <c r="Q1766" t="str">
        <f t="shared" si="245"/>
        <v>games</v>
      </c>
      <c r="R1766" t="str">
        <f t="shared" si="246"/>
        <v>video games</v>
      </c>
      <c r="S1766" s="10">
        <f t="shared" si="247"/>
        <v>42746.4924537037</v>
      </c>
      <c r="T1766" s="10">
        <f t="shared" si="248"/>
        <v>42716.4924537037</v>
      </c>
      <c r="U1766">
        <f t="shared" si="249"/>
        <v>2017</v>
      </c>
      <c r="V1766" s="11">
        <f t="shared" si="250"/>
        <v>42746.4924537037</v>
      </c>
      <c r="W1766" s="15">
        <f t="shared" si="251"/>
        <v>30</v>
      </c>
    </row>
    <row r="1767" spans="1:23" ht="43.2" x14ac:dyDescent="0.3">
      <c r="A1767">
        <v>2122</v>
      </c>
      <c r="B1767" s="3" t="s">
        <v>2123</v>
      </c>
      <c r="C1767" s="3" t="s">
        <v>6232</v>
      </c>
      <c r="D1767">
        <v>80000</v>
      </c>
      <c r="E1767">
        <v>310</v>
      </c>
      <c r="F1767" t="s">
        <v>8221</v>
      </c>
      <c r="G1767" t="s">
        <v>8238</v>
      </c>
      <c r="H1767" t="s">
        <v>8256</v>
      </c>
      <c r="I1767">
        <v>1483773169</v>
      </c>
      <c r="J1767">
        <v>1481181169</v>
      </c>
      <c r="K1767" t="b">
        <v>0</v>
      </c>
      <c r="L1767">
        <v>3</v>
      </c>
      <c r="M1767" t="b">
        <v>0</v>
      </c>
      <c r="N1767" t="s">
        <v>8282</v>
      </c>
      <c r="O1767" s="5">
        <f t="shared" si="243"/>
        <v>258.06451612903226</v>
      </c>
      <c r="P1767" s="7">
        <f t="shared" si="244"/>
        <v>103.33333333333333</v>
      </c>
      <c r="Q1767" t="str">
        <f t="shared" si="245"/>
        <v>games</v>
      </c>
      <c r="R1767" t="str">
        <f t="shared" si="246"/>
        <v>video games</v>
      </c>
      <c r="S1767" s="10">
        <f t="shared" si="247"/>
        <v>42742.050567129627</v>
      </c>
      <c r="T1767" s="10">
        <f t="shared" si="248"/>
        <v>42712.050567129627</v>
      </c>
      <c r="U1767">
        <f t="shared" si="249"/>
        <v>2017</v>
      </c>
      <c r="V1767" s="11">
        <f t="shared" si="250"/>
        <v>42742.050567129627</v>
      </c>
      <c r="W1767" s="15">
        <f t="shared" si="251"/>
        <v>30</v>
      </c>
    </row>
    <row r="1768" spans="1:23" ht="57.6" x14ac:dyDescent="0.3">
      <c r="A1768">
        <v>2123</v>
      </c>
      <c r="B1768" s="3" t="s">
        <v>2124</v>
      </c>
      <c r="C1768" s="3" t="s">
        <v>6233</v>
      </c>
      <c r="D1768">
        <v>500</v>
      </c>
      <c r="E1768">
        <v>50</v>
      </c>
      <c r="F1768" t="s">
        <v>8221</v>
      </c>
      <c r="G1768" t="s">
        <v>8224</v>
      </c>
      <c r="H1768" t="s">
        <v>8246</v>
      </c>
      <c r="I1768">
        <v>1268636340</v>
      </c>
      <c r="J1768">
        <v>1263982307</v>
      </c>
      <c r="K1768" t="b">
        <v>0</v>
      </c>
      <c r="L1768">
        <v>5</v>
      </c>
      <c r="M1768" t="b">
        <v>0</v>
      </c>
      <c r="N1768" t="s">
        <v>8282</v>
      </c>
      <c r="O1768" s="5">
        <f t="shared" si="243"/>
        <v>10</v>
      </c>
      <c r="P1768" s="7">
        <f t="shared" si="244"/>
        <v>10</v>
      </c>
      <c r="Q1768" t="str">
        <f t="shared" si="245"/>
        <v>games</v>
      </c>
      <c r="R1768" t="str">
        <f t="shared" si="246"/>
        <v>video games</v>
      </c>
      <c r="S1768" s="10">
        <f t="shared" si="247"/>
        <v>40252.040972222225</v>
      </c>
      <c r="T1768" s="10">
        <f t="shared" si="248"/>
        <v>40198.174849537041</v>
      </c>
      <c r="U1768">
        <f t="shared" si="249"/>
        <v>2010</v>
      </c>
      <c r="V1768" s="11">
        <f t="shared" si="250"/>
        <v>40252.040972222225</v>
      </c>
      <c r="W1768" s="15">
        <f t="shared" si="251"/>
        <v>53.866122685183655</v>
      </c>
    </row>
    <row r="1769" spans="1:23" ht="57.6" x14ac:dyDescent="0.3">
      <c r="A1769">
        <v>2124</v>
      </c>
      <c r="B1769" s="3" t="s">
        <v>2125</v>
      </c>
      <c r="C1769" s="3" t="s">
        <v>6234</v>
      </c>
      <c r="D1769">
        <v>1100</v>
      </c>
      <c r="E1769">
        <v>115</v>
      </c>
      <c r="F1769" t="s">
        <v>8221</v>
      </c>
      <c r="G1769" t="s">
        <v>8224</v>
      </c>
      <c r="H1769" t="s">
        <v>8246</v>
      </c>
      <c r="I1769">
        <v>1291093200</v>
      </c>
      <c r="J1769">
        <v>1286930435</v>
      </c>
      <c r="K1769" t="b">
        <v>0</v>
      </c>
      <c r="L1769">
        <v>5</v>
      </c>
      <c r="M1769" t="b">
        <v>0</v>
      </c>
      <c r="N1769" t="s">
        <v>8282</v>
      </c>
      <c r="O1769" s="5">
        <f t="shared" si="243"/>
        <v>9.5652173913043477</v>
      </c>
      <c r="P1769" s="7">
        <f t="shared" si="244"/>
        <v>23</v>
      </c>
      <c r="Q1769" t="str">
        <f t="shared" si="245"/>
        <v>games</v>
      </c>
      <c r="R1769" t="str">
        <f t="shared" si="246"/>
        <v>video games</v>
      </c>
      <c r="S1769" s="10">
        <f t="shared" si="247"/>
        <v>40511.958333333336</v>
      </c>
      <c r="T1769" s="10">
        <f t="shared" si="248"/>
        <v>40463.778182870366</v>
      </c>
      <c r="U1769">
        <f t="shared" si="249"/>
        <v>2010</v>
      </c>
      <c r="V1769" s="11">
        <f t="shared" si="250"/>
        <v>40511.958333333336</v>
      </c>
      <c r="W1769" s="15">
        <f t="shared" si="251"/>
        <v>48.180150462969323</v>
      </c>
    </row>
    <row r="1770" spans="1:23" ht="43.2" x14ac:dyDescent="0.3">
      <c r="A1770">
        <v>2125</v>
      </c>
      <c r="B1770" s="3" t="s">
        <v>2126</v>
      </c>
      <c r="C1770" s="3" t="s">
        <v>6235</v>
      </c>
      <c r="D1770">
        <v>60000</v>
      </c>
      <c r="E1770">
        <v>852</v>
      </c>
      <c r="F1770" t="s">
        <v>8221</v>
      </c>
      <c r="G1770" t="s">
        <v>8224</v>
      </c>
      <c r="H1770" t="s">
        <v>8246</v>
      </c>
      <c r="I1770">
        <v>1438734833</v>
      </c>
      <c r="J1770">
        <v>1436142833</v>
      </c>
      <c r="K1770" t="b">
        <v>0</v>
      </c>
      <c r="L1770">
        <v>27</v>
      </c>
      <c r="M1770" t="b">
        <v>0</v>
      </c>
      <c r="N1770" t="s">
        <v>8282</v>
      </c>
      <c r="O1770" s="5">
        <f t="shared" si="243"/>
        <v>70.422535211267601</v>
      </c>
      <c r="P1770" s="7">
        <f t="shared" si="244"/>
        <v>31.555555555555557</v>
      </c>
      <c r="Q1770" t="str">
        <f t="shared" si="245"/>
        <v>games</v>
      </c>
      <c r="R1770" t="str">
        <f t="shared" si="246"/>
        <v>video games</v>
      </c>
      <c r="S1770" s="10">
        <f t="shared" si="247"/>
        <v>42220.773530092592</v>
      </c>
      <c r="T1770" s="10">
        <f t="shared" si="248"/>
        <v>42190.773530092592</v>
      </c>
      <c r="U1770">
        <f t="shared" si="249"/>
        <v>2015</v>
      </c>
      <c r="V1770" s="11">
        <f t="shared" si="250"/>
        <v>42220.773530092592</v>
      </c>
      <c r="W1770" s="15">
        <f t="shared" si="251"/>
        <v>30</v>
      </c>
    </row>
    <row r="1771" spans="1:23" ht="43.2" x14ac:dyDescent="0.3">
      <c r="A1771">
        <v>2126</v>
      </c>
      <c r="B1771" s="3" t="s">
        <v>2127</v>
      </c>
      <c r="C1771" s="3" t="s">
        <v>6236</v>
      </c>
      <c r="D1771">
        <v>20000</v>
      </c>
      <c r="E1771">
        <v>10</v>
      </c>
      <c r="F1771" t="s">
        <v>8221</v>
      </c>
      <c r="G1771" t="s">
        <v>8224</v>
      </c>
      <c r="H1771" t="s">
        <v>8246</v>
      </c>
      <c r="I1771">
        <v>1418080887</v>
      </c>
      <c r="J1771">
        <v>1415488887</v>
      </c>
      <c r="K1771" t="b">
        <v>0</v>
      </c>
      <c r="L1771">
        <v>2</v>
      </c>
      <c r="M1771" t="b">
        <v>0</v>
      </c>
      <c r="N1771" t="s">
        <v>8282</v>
      </c>
      <c r="O1771" s="5">
        <f t="shared" si="243"/>
        <v>2000</v>
      </c>
      <c r="P1771" s="7">
        <f t="shared" si="244"/>
        <v>5</v>
      </c>
      <c r="Q1771" t="str">
        <f t="shared" si="245"/>
        <v>games</v>
      </c>
      <c r="R1771" t="str">
        <f t="shared" si="246"/>
        <v>video games</v>
      </c>
      <c r="S1771" s="10">
        <f t="shared" si="247"/>
        <v>41981.723229166666</v>
      </c>
      <c r="T1771" s="10">
        <f t="shared" si="248"/>
        <v>41951.723229166666</v>
      </c>
      <c r="U1771">
        <f t="shared" si="249"/>
        <v>2014</v>
      </c>
      <c r="V1771" s="11">
        <f t="shared" si="250"/>
        <v>41981.723229166666</v>
      </c>
      <c r="W1771" s="15">
        <f t="shared" si="251"/>
        <v>30</v>
      </c>
    </row>
    <row r="1772" spans="1:23" ht="28.8" x14ac:dyDescent="0.3">
      <c r="A1772">
        <v>2127</v>
      </c>
      <c r="B1772" s="3" t="s">
        <v>2128</v>
      </c>
      <c r="C1772" s="3" t="s">
        <v>6237</v>
      </c>
      <c r="D1772">
        <v>28000</v>
      </c>
      <c r="E1772">
        <v>8076</v>
      </c>
      <c r="F1772" t="s">
        <v>8221</v>
      </c>
      <c r="G1772" t="s">
        <v>8225</v>
      </c>
      <c r="H1772" t="s">
        <v>8247</v>
      </c>
      <c r="I1772">
        <v>1426158463</v>
      </c>
      <c r="J1772">
        <v>1423570063</v>
      </c>
      <c r="K1772" t="b">
        <v>0</v>
      </c>
      <c r="L1772">
        <v>236</v>
      </c>
      <c r="M1772" t="b">
        <v>0</v>
      </c>
      <c r="N1772" t="s">
        <v>8282</v>
      </c>
      <c r="O1772" s="5">
        <f t="shared" si="243"/>
        <v>3.4670629024269441</v>
      </c>
      <c r="P1772" s="7">
        <f t="shared" si="244"/>
        <v>34.220338983050844</v>
      </c>
      <c r="Q1772" t="str">
        <f t="shared" si="245"/>
        <v>games</v>
      </c>
      <c r="R1772" t="str">
        <f t="shared" si="246"/>
        <v>video games</v>
      </c>
      <c r="S1772" s="10">
        <f t="shared" si="247"/>
        <v>42075.213692129633</v>
      </c>
      <c r="T1772" s="10">
        <f t="shared" si="248"/>
        <v>42045.25535879629</v>
      </c>
      <c r="U1772">
        <f t="shared" si="249"/>
        <v>2015</v>
      </c>
      <c r="V1772" s="11">
        <f t="shared" si="250"/>
        <v>42075.213692129633</v>
      </c>
      <c r="W1772" s="15">
        <f t="shared" si="251"/>
        <v>29.958333333343035</v>
      </c>
    </row>
    <row r="1773" spans="1:23" ht="43.2" x14ac:dyDescent="0.3">
      <c r="A1773">
        <v>2128</v>
      </c>
      <c r="B1773" s="3" t="s">
        <v>2129</v>
      </c>
      <c r="C1773" s="3" t="s">
        <v>6238</v>
      </c>
      <c r="D1773">
        <v>15000</v>
      </c>
      <c r="E1773">
        <v>25</v>
      </c>
      <c r="F1773" t="s">
        <v>8221</v>
      </c>
      <c r="G1773" t="s">
        <v>8229</v>
      </c>
      <c r="H1773" t="s">
        <v>8251</v>
      </c>
      <c r="I1773">
        <v>1411324369</v>
      </c>
      <c r="J1773">
        <v>1406140369</v>
      </c>
      <c r="K1773" t="b">
        <v>0</v>
      </c>
      <c r="L1773">
        <v>1</v>
      </c>
      <c r="M1773" t="b">
        <v>0</v>
      </c>
      <c r="N1773" t="s">
        <v>8282</v>
      </c>
      <c r="O1773" s="5">
        <f t="shared" si="243"/>
        <v>600</v>
      </c>
      <c r="P1773" s="7">
        <f t="shared" si="244"/>
        <v>25</v>
      </c>
      <c r="Q1773" t="str">
        <f t="shared" si="245"/>
        <v>games</v>
      </c>
      <c r="R1773" t="str">
        <f t="shared" si="246"/>
        <v>video games</v>
      </c>
      <c r="S1773" s="10">
        <f t="shared" si="247"/>
        <v>41903.522789351853</v>
      </c>
      <c r="T1773" s="10">
        <f t="shared" si="248"/>
        <v>41843.522789351853</v>
      </c>
      <c r="U1773">
        <f t="shared" si="249"/>
        <v>2014</v>
      </c>
      <c r="V1773" s="11">
        <f t="shared" si="250"/>
        <v>41903.522789351853</v>
      </c>
      <c r="W1773" s="15">
        <f t="shared" si="251"/>
        <v>60</v>
      </c>
    </row>
    <row r="1774" spans="1:23" ht="43.2" x14ac:dyDescent="0.3">
      <c r="A1774">
        <v>2129</v>
      </c>
      <c r="B1774" s="3" t="s">
        <v>2130</v>
      </c>
      <c r="C1774" s="3" t="s">
        <v>6239</v>
      </c>
      <c r="D1774">
        <v>2000</v>
      </c>
      <c r="E1774">
        <v>236</v>
      </c>
      <c r="F1774" t="s">
        <v>8221</v>
      </c>
      <c r="G1774" t="s">
        <v>8224</v>
      </c>
      <c r="H1774" t="s">
        <v>8246</v>
      </c>
      <c r="I1774">
        <v>1457570100</v>
      </c>
      <c r="J1774">
        <v>1454978100</v>
      </c>
      <c r="K1774" t="b">
        <v>0</v>
      </c>
      <c r="L1774">
        <v>12</v>
      </c>
      <c r="M1774" t="b">
        <v>0</v>
      </c>
      <c r="N1774" t="s">
        <v>8282</v>
      </c>
      <c r="O1774" s="5">
        <f t="shared" si="243"/>
        <v>8.4745762711864412</v>
      </c>
      <c r="P1774" s="7">
        <f t="shared" si="244"/>
        <v>19.666666666666668</v>
      </c>
      <c r="Q1774" t="str">
        <f t="shared" si="245"/>
        <v>games</v>
      </c>
      <c r="R1774" t="str">
        <f t="shared" si="246"/>
        <v>video games</v>
      </c>
      <c r="S1774" s="10">
        <f t="shared" si="247"/>
        <v>42438.774305555555</v>
      </c>
      <c r="T1774" s="10">
        <f t="shared" si="248"/>
        <v>42408.774305555555</v>
      </c>
      <c r="U1774">
        <f t="shared" si="249"/>
        <v>2016</v>
      </c>
      <c r="V1774" s="11">
        <f t="shared" si="250"/>
        <v>42438.774305555555</v>
      </c>
      <c r="W1774" s="15">
        <f t="shared" si="251"/>
        <v>30</v>
      </c>
    </row>
    <row r="1775" spans="1:23" ht="28.8" x14ac:dyDescent="0.3">
      <c r="A1775">
        <v>2130</v>
      </c>
      <c r="B1775" s="3" t="s">
        <v>2131</v>
      </c>
      <c r="C1775" s="3" t="s">
        <v>6240</v>
      </c>
      <c r="D1775">
        <v>42000</v>
      </c>
      <c r="E1775">
        <v>85</v>
      </c>
      <c r="F1775" t="s">
        <v>8221</v>
      </c>
      <c r="G1775" t="s">
        <v>8224</v>
      </c>
      <c r="H1775" t="s">
        <v>8246</v>
      </c>
      <c r="I1775">
        <v>1408154663</v>
      </c>
      <c r="J1775">
        <v>1405130663</v>
      </c>
      <c r="K1775" t="b">
        <v>0</v>
      </c>
      <c r="L1775">
        <v>4</v>
      </c>
      <c r="M1775" t="b">
        <v>0</v>
      </c>
      <c r="N1775" t="s">
        <v>8282</v>
      </c>
      <c r="O1775" s="5">
        <f t="shared" si="243"/>
        <v>494.11764705882354</v>
      </c>
      <c r="P1775" s="7">
        <f t="shared" si="244"/>
        <v>21.25</v>
      </c>
      <c r="Q1775" t="str">
        <f t="shared" si="245"/>
        <v>games</v>
      </c>
      <c r="R1775" t="str">
        <f t="shared" si="246"/>
        <v>video games</v>
      </c>
      <c r="S1775" s="10">
        <f t="shared" si="247"/>
        <v>41866.836377314816</v>
      </c>
      <c r="T1775" s="10">
        <f t="shared" si="248"/>
        <v>41831.836377314816</v>
      </c>
      <c r="U1775">
        <f t="shared" si="249"/>
        <v>2014</v>
      </c>
      <c r="V1775" s="11">
        <f t="shared" si="250"/>
        <v>41866.836377314816</v>
      </c>
      <c r="W1775" s="15">
        <f t="shared" si="251"/>
        <v>35</v>
      </c>
    </row>
    <row r="1776" spans="1:23" ht="43.2" x14ac:dyDescent="0.3">
      <c r="A1776">
        <v>2131</v>
      </c>
      <c r="B1776" s="3" t="s">
        <v>2132</v>
      </c>
      <c r="C1776" s="3" t="s">
        <v>6241</v>
      </c>
      <c r="D1776">
        <v>500</v>
      </c>
      <c r="E1776">
        <v>25</v>
      </c>
      <c r="F1776" t="s">
        <v>8221</v>
      </c>
      <c r="G1776" t="s">
        <v>8224</v>
      </c>
      <c r="H1776" t="s">
        <v>8246</v>
      </c>
      <c r="I1776">
        <v>1436677091</v>
      </c>
      <c r="J1776">
        <v>1434085091</v>
      </c>
      <c r="K1776" t="b">
        <v>0</v>
      </c>
      <c r="L1776">
        <v>3</v>
      </c>
      <c r="M1776" t="b">
        <v>0</v>
      </c>
      <c r="N1776" t="s">
        <v>8282</v>
      </c>
      <c r="O1776" s="5">
        <f t="shared" si="243"/>
        <v>20</v>
      </c>
      <c r="P1776" s="7">
        <f t="shared" si="244"/>
        <v>8.3333333333333339</v>
      </c>
      <c r="Q1776" t="str">
        <f t="shared" si="245"/>
        <v>games</v>
      </c>
      <c r="R1776" t="str">
        <f t="shared" si="246"/>
        <v>video games</v>
      </c>
      <c r="S1776" s="10">
        <f t="shared" si="247"/>
        <v>42196.957071759258</v>
      </c>
      <c r="T1776" s="10">
        <f t="shared" si="248"/>
        <v>42166.957071759258</v>
      </c>
      <c r="U1776">
        <f t="shared" si="249"/>
        <v>2015</v>
      </c>
      <c r="V1776" s="11">
        <f t="shared" si="250"/>
        <v>42196.957071759258</v>
      </c>
      <c r="W1776" s="15">
        <f t="shared" si="251"/>
        <v>30</v>
      </c>
    </row>
    <row r="1777" spans="1:23" ht="43.2" x14ac:dyDescent="0.3">
      <c r="A1777">
        <v>2132</v>
      </c>
      <c r="B1777" s="3" t="s">
        <v>2133</v>
      </c>
      <c r="C1777" s="3" t="s">
        <v>6242</v>
      </c>
      <c r="D1777">
        <v>100000</v>
      </c>
      <c r="E1777">
        <v>2112.9899999999998</v>
      </c>
      <c r="F1777" t="s">
        <v>8221</v>
      </c>
      <c r="G1777" t="s">
        <v>8224</v>
      </c>
      <c r="H1777" t="s">
        <v>8246</v>
      </c>
      <c r="I1777">
        <v>1391427692</v>
      </c>
      <c r="J1777">
        <v>1388835692</v>
      </c>
      <c r="K1777" t="b">
        <v>0</v>
      </c>
      <c r="L1777">
        <v>99</v>
      </c>
      <c r="M1777" t="b">
        <v>0</v>
      </c>
      <c r="N1777" t="s">
        <v>8282</v>
      </c>
      <c r="O1777" s="5">
        <f t="shared" si="243"/>
        <v>47.326300645057479</v>
      </c>
      <c r="P1777" s="7">
        <f t="shared" si="244"/>
        <v>21.34333333333333</v>
      </c>
      <c r="Q1777" t="str">
        <f t="shared" si="245"/>
        <v>games</v>
      </c>
      <c r="R1777" t="str">
        <f t="shared" si="246"/>
        <v>video games</v>
      </c>
      <c r="S1777" s="10">
        <f t="shared" si="247"/>
        <v>41673.237175925926</v>
      </c>
      <c r="T1777" s="10">
        <f t="shared" si="248"/>
        <v>41643.237175925926</v>
      </c>
      <c r="U1777">
        <f t="shared" si="249"/>
        <v>2014</v>
      </c>
      <c r="V1777" s="11">
        <f t="shared" si="250"/>
        <v>41673.237175925926</v>
      </c>
      <c r="W1777" s="15">
        <f t="shared" si="251"/>
        <v>30</v>
      </c>
    </row>
    <row r="1778" spans="1:23" ht="43.2" x14ac:dyDescent="0.3">
      <c r="A1778">
        <v>2133</v>
      </c>
      <c r="B1778" s="3" t="s">
        <v>2134</v>
      </c>
      <c r="C1778" s="3" t="s">
        <v>6243</v>
      </c>
      <c r="D1778">
        <v>1000</v>
      </c>
      <c r="E1778">
        <v>16</v>
      </c>
      <c r="F1778" t="s">
        <v>8221</v>
      </c>
      <c r="G1778" t="s">
        <v>8224</v>
      </c>
      <c r="H1778" t="s">
        <v>8246</v>
      </c>
      <c r="I1778">
        <v>1303628340</v>
      </c>
      <c r="J1778">
        <v>1300328399</v>
      </c>
      <c r="K1778" t="b">
        <v>0</v>
      </c>
      <c r="L1778">
        <v>3</v>
      </c>
      <c r="M1778" t="b">
        <v>0</v>
      </c>
      <c r="N1778" t="s">
        <v>8282</v>
      </c>
      <c r="O1778" s="5">
        <f t="shared" si="243"/>
        <v>62.5</v>
      </c>
      <c r="P1778" s="7">
        <f t="shared" si="244"/>
        <v>5.333333333333333</v>
      </c>
      <c r="Q1778" t="str">
        <f t="shared" si="245"/>
        <v>games</v>
      </c>
      <c r="R1778" t="str">
        <f t="shared" si="246"/>
        <v>video games</v>
      </c>
      <c r="S1778" s="10">
        <f t="shared" si="247"/>
        <v>40657.040972222225</v>
      </c>
      <c r="T1778" s="10">
        <f t="shared" si="248"/>
        <v>40618.847210648149</v>
      </c>
      <c r="U1778">
        <f t="shared" si="249"/>
        <v>2011</v>
      </c>
      <c r="V1778" s="11">
        <f t="shared" si="250"/>
        <v>40657.040972222225</v>
      </c>
      <c r="W1778" s="15">
        <f t="shared" si="251"/>
        <v>38.193761574075324</v>
      </c>
    </row>
    <row r="1779" spans="1:23" ht="43.2" x14ac:dyDescent="0.3">
      <c r="A1779">
        <v>2134</v>
      </c>
      <c r="B1779" s="3" t="s">
        <v>2135</v>
      </c>
      <c r="C1779" s="3" t="s">
        <v>6244</v>
      </c>
      <c r="D1779">
        <v>6000</v>
      </c>
      <c r="E1779">
        <v>104</v>
      </c>
      <c r="F1779" t="s">
        <v>8221</v>
      </c>
      <c r="G1779" t="s">
        <v>8224</v>
      </c>
      <c r="H1779" t="s">
        <v>8246</v>
      </c>
      <c r="I1779">
        <v>1367097391</v>
      </c>
      <c r="J1779">
        <v>1364505391</v>
      </c>
      <c r="K1779" t="b">
        <v>0</v>
      </c>
      <c r="L1779">
        <v>3</v>
      </c>
      <c r="M1779" t="b">
        <v>0</v>
      </c>
      <c r="N1779" t="s">
        <v>8282</v>
      </c>
      <c r="O1779" s="5">
        <f t="shared" si="243"/>
        <v>57.692307692307693</v>
      </c>
      <c r="P1779" s="7">
        <f t="shared" si="244"/>
        <v>34.666666666666664</v>
      </c>
      <c r="Q1779" t="str">
        <f t="shared" si="245"/>
        <v>games</v>
      </c>
      <c r="R1779" t="str">
        <f t="shared" si="246"/>
        <v>video games</v>
      </c>
      <c r="S1779" s="10">
        <f t="shared" si="247"/>
        <v>41391.636469907404</v>
      </c>
      <c r="T1779" s="10">
        <f t="shared" si="248"/>
        <v>41361.636469907404</v>
      </c>
      <c r="U1779">
        <f t="shared" si="249"/>
        <v>2013</v>
      </c>
      <c r="V1779" s="11">
        <f t="shared" si="250"/>
        <v>41391.636469907404</v>
      </c>
      <c r="W1779" s="15">
        <f t="shared" si="251"/>
        <v>30</v>
      </c>
    </row>
    <row r="1780" spans="1:23" ht="43.2" x14ac:dyDescent="0.3">
      <c r="A1780">
        <v>2135</v>
      </c>
      <c r="B1780" s="3" t="s">
        <v>2136</v>
      </c>
      <c r="C1780" s="3" t="s">
        <v>6245</v>
      </c>
      <c r="D1780">
        <v>5000</v>
      </c>
      <c r="E1780">
        <v>478</v>
      </c>
      <c r="F1780" t="s">
        <v>8221</v>
      </c>
      <c r="G1780" t="s">
        <v>8224</v>
      </c>
      <c r="H1780" t="s">
        <v>8246</v>
      </c>
      <c r="I1780">
        <v>1349392033</v>
      </c>
      <c r="J1780">
        <v>1346800033</v>
      </c>
      <c r="K1780" t="b">
        <v>0</v>
      </c>
      <c r="L1780">
        <v>22</v>
      </c>
      <c r="M1780" t="b">
        <v>0</v>
      </c>
      <c r="N1780" t="s">
        <v>8282</v>
      </c>
      <c r="O1780" s="5">
        <f t="shared" si="243"/>
        <v>10.460251046025105</v>
      </c>
      <c r="P1780" s="7">
        <f t="shared" si="244"/>
        <v>21.727272727272727</v>
      </c>
      <c r="Q1780" t="str">
        <f t="shared" si="245"/>
        <v>games</v>
      </c>
      <c r="R1780" t="str">
        <f t="shared" si="246"/>
        <v>video games</v>
      </c>
      <c r="S1780" s="10">
        <f t="shared" si="247"/>
        <v>41186.713344907403</v>
      </c>
      <c r="T1780" s="10">
        <f t="shared" si="248"/>
        <v>41156.713344907403</v>
      </c>
      <c r="U1780">
        <f t="shared" si="249"/>
        <v>2012</v>
      </c>
      <c r="V1780" s="11">
        <f t="shared" si="250"/>
        <v>41186.713344907403</v>
      </c>
      <c r="W1780" s="15">
        <f t="shared" si="251"/>
        <v>30</v>
      </c>
    </row>
    <row r="1781" spans="1:23" ht="43.2" x14ac:dyDescent="0.3">
      <c r="A1781">
        <v>2136</v>
      </c>
      <c r="B1781" s="3" t="s">
        <v>2137</v>
      </c>
      <c r="C1781" s="3" t="s">
        <v>6246</v>
      </c>
      <c r="D1781">
        <v>80000</v>
      </c>
      <c r="E1781">
        <v>47.69</v>
      </c>
      <c r="F1781" t="s">
        <v>8221</v>
      </c>
      <c r="G1781" t="s">
        <v>8224</v>
      </c>
      <c r="H1781" t="s">
        <v>8246</v>
      </c>
      <c r="I1781">
        <v>1382184786</v>
      </c>
      <c r="J1781">
        <v>1379592786</v>
      </c>
      <c r="K1781" t="b">
        <v>0</v>
      </c>
      <c r="L1781">
        <v>4</v>
      </c>
      <c r="M1781" t="b">
        <v>0</v>
      </c>
      <c r="N1781" t="s">
        <v>8282</v>
      </c>
      <c r="O1781" s="5">
        <f t="shared" si="243"/>
        <v>1677.5005242189138</v>
      </c>
      <c r="P1781" s="7">
        <f t="shared" si="244"/>
        <v>11.922499999999999</v>
      </c>
      <c r="Q1781" t="str">
        <f t="shared" si="245"/>
        <v>games</v>
      </c>
      <c r="R1781" t="str">
        <f t="shared" si="246"/>
        <v>video games</v>
      </c>
      <c r="S1781" s="10">
        <f t="shared" si="247"/>
        <v>41566.259097222224</v>
      </c>
      <c r="T1781" s="10">
        <f t="shared" si="248"/>
        <v>41536.259097222224</v>
      </c>
      <c r="U1781">
        <f t="shared" si="249"/>
        <v>2013</v>
      </c>
      <c r="V1781" s="11">
        <f t="shared" si="250"/>
        <v>41566.259097222224</v>
      </c>
      <c r="W1781" s="15">
        <f t="shared" si="251"/>
        <v>30</v>
      </c>
    </row>
    <row r="1782" spans="1:23" ht="43.2" x14ac:dyDescent="0.3">
      <c r="A1782">
        <v>2137</v>
      </c>
      <c r="B1782" s="3" t="s">
        <v>2138</v>
      </c>
      <c r="C1782" s="3" t="s">
        <v>6247</v>
      </c>
      <c r="D1782">
        <v>50000</v>
      </c>
      <c r="E1782">
        <v>14203</v>
      </c>
      <c r="F1782" t="s">
        <v>8221</v>
      </c>
      <c r="G1782" t="s">
        <v>8229</v>
      </c>
      <c r="H1782" t="s">
        <v>8251</v>
      </c>
      <c r="I1782">
        <v>1417804229</v>
      </c>
      <c r="J1782">
        <v>1415212229</v>
      </c>
      <c r="K1782" t="b">
        <v>0</v>
      </c>
      <c r="L1782">
        <v>534</v>
      </c>
      <c r="M1782" t="b">
        <v>0</v>
      </c>
      <c r="N1782" t="s">
        <v>8282</v>
      </c>
      <c r="O1782" s="5">
        <f t="shared" si="243"/>
        <v>3.5203830176723225</v>
      </c>
      <c r="P1782" s="7">
        <f t="shared" si="244"/>
        <v>26.59737827715356</v>
      </c>
      <c r="Q1782" t="str">
        <f t="shared" si="245"/>
        <v>games</v>
      </c>
      <c r="R1782" t="str">
        <f t="shared" si="246"/>
        <v>video games</v>
      </c>
      <c r="S1782" s="10">
        <f t="shared" si="247"/>
        <v>41978.521168981482</v>
      </c>
      <c r="T1782" s="10">
        <f t="shared" si="248"/>
        <v>41948.521168981482</v>
      </c>
      <c r="U1782">
        <f t="shared" si="249"/>
        <v>2014</v>
      </c>
      <c r="V1782" s="11">
        <f t="shared" si="250"/>
        <v>41978.521168981482</v>
      </c>
      <c r="W1782" s="15">
        <f t="shared" si="251"/>
        <v>30</v>
      </c>
    </row>
    <row r="1783" spans="1:23" ht="28.8" x14ac:dyDescent="0.3">
      <c r="A1783">
        <v>2138</v>
      </c>
      <c r="B1783" s="3" t="s">
        <v>2139</v>
      </c>
      <c r="C1783" s="3" t="s">
        <v>6248</v>
      </c>
      <c r="D1783">
        <v>1000</v>
      </c>
      <c r="E1783">
        <v>128</v>
      </c>
      <c r="F1783" t="s">
        <v>8221</v>
      </c>
      <c r="G1783" t="s">
        <v>8225</v>
      </c>
      <c r="H1783" t="s">
        <v>8247</v>
      </c>
      <c r="I1783">
        <v>1383959939</v>
      </c>
      <c r="J1783">
        <v>1381364339</v>
      </c>
      <c r="K1783" t="b">
        <v>0</v>
      </c>
      <c r="L1783">
        <v>12</v>
      </c>
      <c r="M1783" t="b">
        <v>0</v>
      </c>
      <c r="N1783" t="s">
        <v>8282</v>
      </c>
      <c r="O1783" s="5">
        <f t="shared" si="243"/>
        <v>7.8125</v>
      </c>
      <c r="P1783" s="7">
        <f t="shared" si="244"/>
        <v>10.666666666666666</v>
      </c>
      <c r="Q1783" t="str">
        <f t="shared" si="245"/>
        <v>games</v>
      </c>
      <c r="R1783" t="str">
        <f t="shared" si="246"/>
        <v>video games</v>
      </c>
      <c r="S1783" s="10">
        <f t="shared" si="247"/>
        <v>41586.804849537039</v>
      </c>
      <c r="T1783" s="10">
        <f t="shared" si="248"/>
        <v>41556.763182870374</v>
      </c>
      <c r="U1783">
        <f t="shared" si="249"/>
        <v>2013</v>
      </c>
      <c r="V1783" s="11">
        <f t="shared" si="250"/>
        <v>41586.804849537039</v>
      </c>
      <c r="W1783" s="15">
        <f t="shared" si="251"/>
        <v>30.041666666664241</v>
      </c>
    </row>
    <row r="1784" spans="1:23" ht="43.2" x14ac:dyDescent="0.3">
      <c r="A1784">
        <v>2139</v>
      </c>
      <c r="B1784" s="3" t="s">
        <v>2140</v>
      </c>
      <c r="C1784" s="3" t="s">
        <v>6249</v>
      </c>
      <c r="D1784">
        <v>30000</v>
      </c>
      <c r="E1784">
        <v>1626</v>
      </c>
      <c r="F1784" t="s">
        <v>8221</v>
      </c>
      <c r="G1784" t="s">
        <v>8224</v>
      </c>
      <c r="H1784" t="s">
        <v>8246</v>
      </c>
      <c r="I1784">
        <v>1478196008</v>
      </c>
      <c r="J1784">
        <v>1475604008</v>
      </c>
      <c r="K1784" t="b">
        <v>0</v>
      </c>
      <c r="L1784">
        <v>56</v>
      </c>
      <c r="M1784" t="b">
        <v>0</v>
      </c>
      <c r="N1784" t="s">
        <v>8282</v>
      </c>
      <c r="O1784" s="5">
        <f t="shared" si="243"/>
        <v>18.450184501845019</v>
      </c>
      <c r="P1784" s="7">
        <f t="shared" si="244"/>
        <v>29.035714285714285</v>
      </c>
      <c r="Q1784" t="str">
        <f t="shared" si="245"/>
        <v>games</v>
      </c>
      <c r="R1784" t="str">
        <f t="shared" si="246"/>
        <v>video games</v>
      </c>
      <c r="S1784" s="10">
        <f t="shared" si="247"/>
        <v>42677.500092592592</v>
      </c>
      <c r="T1784" s="10">
        <f t="shared" si="248"/>
        <v>42647.500092592592</v>
      </c>
      <c r="U1784">
        <f t="shared" si="249"/>
        <v>2016</v>
      </c>
      <c r="V1784" s="11">
        <f t="shared" si="250"/>
        <v>42677.500092592592</v>
      </c>
      <c r="W1784" s="15">
        <f t="shared" si="251"/>
        <v>30</v>
      </c>
    </row>
    <row r="1785" spans="1:23" ht="43.2" x14ac:dyDescent="0.3">
      <c r="A1785">
        <v>2140</v>
      </c>
      <c r="B1785" s="3" t="s">
        <v>2141</v>
      </c>
      <c r="C1785" s="3" t="s">
        <v>6250</v>
      </c>
      <c r="D1785">
        <v>500000</v>
      </c>
      <c r="E1785">
        <v>560</v>
      </c>
      <c r="F1785" t="s">
        <v>8221</v>
      </c>
      <c r="G1785" t="s">
        <v>8224</v>
      </c>
      <c r="H1785" t="s">
        <v>8246</v>
      </c>
      <c r="I1785">
        <v>1357934424</v>
      </c>
      <c r="J1785">
        <v>1355342424</v>
      </c>
      <c r="K1785" t="b">
        <v>0</v>
      </c>
      <c r="L1785">
        <v>11</v>
      </c>
      <c r="M1785" t="b">
        <v>0</v>
      </c>
      <c r="N1785" t="s">
        <v>8282</v>
      </c>
      <c r="O1785" s="5">
        <f t="shared" si="243"/>
        <v>892.85714285714289</v>
      </c>
      <c r="P1785" s="7">
        <f t="shared" si="244"/>
        <v>50.909090909090907</v>
      </c>
      <c r="Q1785" t="str">
        <f t="shared" si="245"/>
        <v>games</v>
      </c>
      <c r="R1785" t="str">
        <f t="shared" si="246"/>
        <v>video games</v>
      </c>
      <c r="S1785" s="10">
        <f t="shared" si="247"/>
        <v>41285.583611111113</v>
      </c>
      <c r="T1785" s="10">
        <f t="shared" si="248"/>
        <v>41255.583611111113</v>
      </c>
      <c r="U1785">
        <f t="shared" si="249"/>
        <v>2013</v>
      </c>
      <c r="V1785" s="11">
        <f t="shared" si="250"/>
        <v>41285.583611111113</v>
      </c>
      <c r="W1785" s="15">
        <f t="shared" si="251"/>
        <v>30</v>
      </c>
    </row>
    <row r="1786" spans="1:23" ht="43.2" x14ac:dyDescent="0.3">
      <c r="A1786">
        <v>2141</v>
      </c>
      <c r="B1786" s="3" t="s">
        <v>2142</v>
      </c>
      <c r="C1786" s="3" t="s">
        <v>6251</v>
      </c>
      <c r="D1786">
        <v>15000</v>
      </c>
      <c r="E1786">
        <v>0</v>
      </c>
      <c r="F1786" t="s">
        <v>8221</v>
      </c>
      <c r="G1786" t="s">
        <v>8224</v>
      </c>
      <c r="H1786" t="s">
        <v>8246</v>
      </c>
      <c r="I1786">
        <v>1415947159</v>
      </c>
      <c r="J1786">
        <v>1413351559</v>
      </c>
      <c r="K1786" t="b">
        <v>0</v>
      </c>
      <c r="L1786">
        <v>0</v>
      </c>
      <c r="M1786" t="b">
        <v>0</v>
      </c>
      <c r="N1786" t="s">
        <v>8282</v>
      </c>
      <c r="O1786" s="5" t="e">
        <f t="shared" si="243"/>
        <v>#DIV/0!</v>
      </c>
      <c r="P1786" s="7" t="e">
        <f t="shared" si="244"/>
        <v>#DIV/0!</v>
      </c>
      <c r="Q1786" t="str">
        <f t="shared" si="245"/>
        <v>games</v>
      </c>
      <c r="R1786" t="str">
        <f t="shared" si="246"/>
        <v>video games</v>
      </c>
      <c r="S1786" s="10">
        <f t="shared" si="247"/>
        <v>41957.027303240742</v>
      </c>
      <c r="T1786" s="10">
        <f t="shared" si="248"/>
        <v>41926.985636574071</v>
      </c>
      <c r="U1786">
        <f t="shared" si="249"/>
        <v>2014</v>
      </c>
      <c r="V1786" s="11">
        <f t="shared" si="250"/>
        <v>41957.027303240742</v>
      </c>
      <c r="W1786" s="15">
        <f t="shared" si="251"/>
        <v>30.041666666671517</v>
      </c>
    </row>
    <row r="1787" spans="1:23" ht="43.2" x14ac:dyDescent="0.3">
      <c r="A1787">
        <v>2142</v>
      </c>
      <c r="B1787" s="3" t="s">
        <v>2143</v>
      </c>
      <c r="C1787" s="3" t="s">
        <v>6252</v>
      </c>
      <c r="D1787">
        <v>10500</v>
      </c>
      <c r="E1787">
        <v>601</v>
      </c>
      <c r="F1787" t="s">
        <v>8221</v>
      </c>
      <c r="G1787" t="s">
        <v>8236</v>
      </c>
      <c r="H1787" t="s">
        <v>8249</v>
      </c>
      <c r="I1787">
        <v>1451494210</v>
      </c>
      <c r="J1787">
        <v>1449075010</v>
      </c>
      <c r="K1787" t="b">
        <v>0</v>
      </c>
      <c r="L1787">
        <v>12</v>
      </c>
      <c r="M1787" t="b">
        <v>0</v>
      </c>
      <c r="N1787" t="s">
        <v>8282</v>
      </c>
      <c r="O1787" s="5">
        <f t="shared" si="243"/>
        <v>17.470881863560731</v>
      </c>
      <c r="P1787" s="7">
        <f t="shared" si="244"/>
        <v>50.083333333333336</v>
      </c>
      <c r="Q1787" t="str">
        <f t="shared" si="245"/>
        <v>games</v>
      </c>
      <c r="R1787" t="str">
        <f t="shared" si="246"/>
        <v>video games</v>
      </c>
      <c r="S1787" s="10">
        <f t="shared" si="247"/>
        <v>42368.451504629629</v>
      </c>
      <c r="T1787" s="10">
        <f t="shared" si="248"/>
        <v>42340.451504629629</v>
      </c>
      <c r="U1787">
        <f t="shared" si="249"/>
        <v>2015</v>
      </c>
      <c r="V1787" s="11">
        <f t="shared" si="250"/>
        <v>42368.451504629629</v>
      </c>
      <c r="W1787" s="15">
        <f t="shared" si="251"/>
        <v>28</v>
      </c>
    </row>
    <row r="1788" spans="1:23" ht="43.2" x14ac:dyDescent="0.3">
      <c r="A1788">
        <v>2143</v>
      </c>
      <c r="B1788" s="3" t="s">
        <v>2144</v>
      </c>
      <c r="C1788" s="3" t="s">
        <v>6253</v>
      </c>
      <c r="D1788">
        <v>2000</v>
      </c>
      <c r="E1788">
        <v>225</v>
      </c>
      <c r="F1788" t="s">
        <v>8221</v>
      </c>
      <c r="G1788" t="s">
        <v>8224</v>
      </c>
      <c r="H1788" t="s">
        <v>8246</v>
      </c>
      <c r="I1788">
        <v>1279738800</v>
      </c>
      <c r="J1788">
        <v>1275599812</v>
      </c>
      <c r="K1788" t="b">
        <v>0</v>
      </c>
      <c r="L1788">
        <v>5</v>
      </c>
      <c r="M1788" t="b">
        <v>0</v>
      </c>
      <c r="N1788" t="s">
        <v>8282</v>
      </c>
      <c r="O1788" s="5">
        <f t="shared" si="243"/>
        <v>8.8888888888888893</v>
      </c>
      <c r="P1788" s="7">
        <f t="shared" si="244"/>
        <v>45</v>
      </c>
      <c r="Q1788" t="str">
        <f t="shared" si="245"/>
        <v>games</v>
      </c>
      <c r="R1788" t="str">
        <f t="shared" si="246"/>
        <v>video games</v>
      </c>
      <c r="S1788" s="10">
        <f t="shared" si="247"/>
        <v>40380.541666666664</v>
      </c>
      <c r="T1788" s="10">
        <f t="shared" si="248"/>
        <v>40332.636712962965</v>
      </c>
      <c r="U1788">
        <f t="shared" si="249"/>
        <v>2010</v>
      </c>
      <c r="V1788" s="11">
        <f t="shared" si="250"/>
        <v>40380.541666666664</v>
      </c>
      <c r="W1788" s="15">
        <f t="shared" si="251"/>
        <v>47.904953703698993</v>
      </c>
    </row>
    <row r="1789" spans="1:23" ht="43.2" x14ac:dyDescent="0.3">
      <c r="A1789">
        <v>2144</v>
      </c>
      <c r="B1789" s="3" t="s">
        <v>2145</v>
      </c>
      <c r="C1789" s="3" t="s">
        <v>6254</v>
      </c>
      <c r="D1789">
        <v>35500</v>
      </c>
      <c r="E1789">
        <v>607</v>
      </c>
      <c r="F1789" t="s">
        <v>8221</v>
      </c>
      <c r="G1789" t="s">
        <v>8224</v>
      </c>
      <c r="H1789" t="s">
        <v>8246</v>
      </c>
      <c r="I1789">
        <v>1379164040</v>
      </c>
      <c r="J1789">
        <v>1376399240</v>
      </c>
      <c r="K1789" t="b">
        <v>0</v>
      </c>
      <c r="L1789">
        <v>24</v>
      </c>
      <c r="M1789" t="b">
        <v>0</v>
      </c>
      <c r="N1789" t="s">
        <v>8282</v>
      </c>
      <c r="O1789" s="5">
        <f t="shared" si="243"/>
        <v>58.484349258649097</v>
      </c>
      <c r="P1789" s="7">
        <f t="shared" si="244"/>
        <v>25.291666666666668</v>
      </c>
      <c r="Q1789" t="str">
        <f t="shared" si="245"/>
        <v>games</v>
      </c>
      <c r="R1789" t="str">
        <f t="shared" si="246"/>
        <v>video games</v>
      </c>
      <c r="S1789" s="10">
        <f t="shared" si="247"/>
        <v>41531.296759259261</v>
      </c>
      <c r="T1789" s="10">
        <f t="shared" si="248"/>
        <v>41499.296759259261</v>
      </c>
      <c r="U1789">
        <f t="shared" si="249"/>
        <v>2013</v>
      </c>
      <c r="V1789" s="11">
        <f t="shared" si="250"/>
        <v>41531.296759259261</v>
      </c>
      <c r="W1789" s="15">
        <f t="shared" si="251"/>
        <v>32</v>
      </c>
    </row>
    <row r="1790" spans="1:23" ht="43.2" x14ac:dyDescent="0.3">
      <c r="A1790">
        <v>2145</v>
      </c>
      <c r="B1790" s="3" t="s">
        <v>2146</v>
      </c>
      <c r="C1790" s="3" t="s">
        <v>6255</v>
      </c>
      <c r="D1790">
        <v>15000</v>
      </c>
      <c r="E1790">
        <v>4565</v>
      </c>
      <c r="F1790" t="s">
        <v>8221</v>
      </c>
      <c r="G1790" t="s">
        <v>8224</v>
      </c>
      <c r="H1790" t="s">
        <v>8246</v>
      </c>
      <c r="I1790">
        <v>1385534514</v>
      </c>
      <c r="J1790">
        <v>1382938914</v>
      </c>
      <c r="K1790" t="b">
        <v>0</v>
      </c>
      <c r="L1790">
        <v>89</v>
      </c>
      <c r="M1790" t="b">
        <v>0</v>
      </c>
      <c r="N1790" t="s">
        <v>8282</v>
      </c>
      <c r="O1790" s="5">
        <f t="shared" si="243"/>
        <v>3.285870755750274</v>
      </c>
      <c r="P1790" s="7">
        <f t="shared" si="244"/>
        <v>51.292134831460672</v>
      </c>
      <c r="Q1790" t="str">
        <f t="shared" si="245"/>
        <v>games</v>
      </c>
      <c r="R1790" t="str">
        <f t="shared" si="246"/>
        <v>video games</v>
      </c>
      <c r="S1790" s="10">
        <f t="shared" si="247"/>
        <v>41605.029097222221</v>
      </c>
      <c r="T1790" s="10">
        <f t="shared" si="248"/>
        <v>41574.987430555557</v>
      </c>
      <c r="U1790">
        <f t="shared" si="249"/>
        <v>2013</v>
      </c>
      <c r="V1790" s="11">
        <f t="shared" si="250"/>
        <v>41605.029097222221</v>
      </c>
      <c r="W1790" s="15">
        <f t="shared" si="251"/>
        <v>30.041666666664241</v>
      </c>
    </row>
    <row r="1791" spans="1:23" ht="43.2" x14ac:dyDescent="0.3">
      <c r="A1791">
        <v>2146</v>
      </c>
      <c r="B1791" s="3" t="s">
        <v>2147</v>
      </c>
      <c r="C1791" s="3" t="s">
        <v>6256</v>
      </c>
      <c r="D1791">
        <v>5000</v>
      </c>
      <c r="E1791">
        <v>1</v>
      </c>
      <c r="F1791" t="s">
        <v>8221</v>
      </c>
      <c r="G1791" t="s">
        <v>8224</v>
      </c>
      <c r="H1791" t="s">
        <v>8246</v>
      </c>
      <c r="I1791">
        <v>1455207510</v>
      </c>
      <c r="J1791">
        <v>1453997910</v>
      </c>
      <c r="K1791" t="b">
        <v>0</v>
      </c>
      <c r="L1791">
        <v>1</v>
      </c>
      <c r="M1791" t="b">
        <v>0</v>
      </c>
      <c r="N1791" t="s">
        <v>8282</v>
      </c>
      <c r="O1791" s="5">
        <f t="shared" si="243"/>
        <v>5000</v>
      </c>
      <c r="P1791" s="7">
        <f t="shared" si="244"/>
        <v>1</v>
      </c>
      <c r="Q1791" t="str">
        <f t="shared" si="245"/>
        <v>games</v>
      </c>
      <c r="R1791" t="str">
        <f t="shared" si="246"/>
        <v>video games</v>
      </c>
      <c r="S1791" s="10">
        <f t="shared" si="247"/>
        <v>42411.429513888885</v>
      </c>
      <c r="T1791" s="10">
        <f t="shared" si="248"/>
        <v>42397.429513888885</v>
      </c>
      <c r="U1791">
        <f t="shared" si="249"/>
        <v>2016</v>
      </c>
      <c r="V1791" s="11">
        <f t="shared" si="250"/>
        <v>42411.429513888885</v>
      </c>
      <c r="W1791" s="15">
        <f t="shared" si="251"/>
        <v>14</v>
      </c>
    </row>
    <row r="1792" spans="1:23" x14ac:dyDescent="0.3">
      <c r="A1792">
        <v>2147</v>
      </c>
      <c r="B1792" s="3" t="s">
        <v>2148</v>
      </c>
      <c r="C1792" s="3" t="s">
        <v>6257</v>
      </c>
      <c r="D1792">
        <v>390000</v>
      </c>
      <c r="E1792">
        <v>2716</v>
      </c>
      <c r="F1792" t="s">
        <v>8221</v>
      </c>
      <c r="G1792" t="s">
        <v>8224</v>
      </c>
      <c r="H1792" t="s">
        <v>8246</v>
      </c>
      <c r="I1792">
        <v>1416125148</v>
      </c>
      <c r="J1792">
        <v>1413356748</v>
      </c>
      <c r="K1792" t="b">
        <v>0</v>
      </c>
      <c r="L1792">
        <v>55</v>
      </c>
      <c r="M1792" t="b">
        <v>0</v>
      </c>
      <c r="N1792" t="s">
        <v>8282</v>
      </c>
      <c r="O1792" s="5">
        <f t="shared" si="243"/>
        <v>143.59351988217966</v>
      </c>
      <c r="P1792" s="7">
        <f t="shared" si="244"/>
        <v>49.381818181818183</v>
      </c>
      <c r="Q1792" t="str">
        <f t="shared" si="245"/>
        <v>games</v>
      </c>
      <c r="R1792" t="str">
        <f t="shared" si="246"/>
        <v>video games</v>
      </c>
      <c r="S1792" s="10">
        <f t="shared" si="247"/>
        <v>41959.087361111116</v>
      </c>
      <c r="T1792" s="10">
        <f t="shared" si="248"/>
        <v>41927.045694444445</v>
      </c>
      <c r="U1792">
        <f t="shared" si="249"/>
        <v>2014</v>
      </c>
      <c r="V1792" s="11">
        <f t="shared" si="250"/>
        <v>41959.087361111116</v>
      </c>
      <c r="W1792" s="15">
        <f t="shared" si="251"/>
        <v>32.041666666671517</v>
      </c>
    </row>
    <row r="1793" spans="1:23" ht="43.2" x14ac:dyDescent="0.3">
      <c r="A1793">
        <v>2148</v>
      </c>
      <c r="B1793" s="3" t="s">
        <v>2149</v>
      </c>
      <c r="C1793" s="3" t="s">
        <v>6258</v>
      </c>
      <c r="D1793">
        <v>100</v>
      </c>
      <c r="E1793">
        <v>2</v>
      </c>
      <c r="F1793" t="s">
        <v>8221</v>
      </c>
      <c r="G1793" t="s">
        <v>8225</v>
      </c>
      <c r="H1793" t="s">
        <v>8247</v>
      </c>
      <c r="I1793">
        <v>1427992582</v>
      </c>
      <c r="J1793">
        <v>1425404182</v>
      </c>
      <c r="K1793" t="b">
        <v>0</v>
      </c>
      <c r="L1793">
        <v>2</v>
      </c>
      <c r="M1793" t="b">
        <v>0</v>
      </c>
      <c r="N1793" t="s">
        <v>8282</v>
      </c>
      <c r="O1793" s="5">
        <f t="shared" si="243"/>
        <v>50</v>
      </c>
      <c r="P1793" s="7">
        <f t="shared" si="244"/>
        <v>1</v>
      </c>
      <c r="Q1793" t="str">
        <f t="shared" si="245"/>
        <v>games</v>
      </c>
      <c r="R1793" t="str">
        <f t="shared" si="246"/>
        <v>video games</v>
      </c>
      <c r="S1793" s="10">
        <f t="shared" si="247"/>
        <v>42096.441921296297</v>
      </c>
      <c r="T1793" s="10">
        <f t="shared" si="248"/>
        <v>42066.483587962968</v>
      </c>
      <c r="U1793">
        <f t="shared" si="249"/>
        <v>2015</v>
      </c>
      <c r="V1793" s="11">
        <f t="shared" si="250"/>
        <v>42096.441921296297</v>
      </c>
      <c r="W1793" s="15">
        <f t="shared" si="251"/>
        <v>29.958333333328483</v>
      </c>
    </row>
    <row r="1794" spans="1:23" ht="57.6" x14ac:dyDescent="0.3">
      <c r="A1794">
        <v>2149</v>
      </c>
      <c r="B1794" s="3" t="s">
        <v>2150</v>
      </c>
      <c r="C1794" s="3" t="s">
        <v>6259</v>
      </c>
      <c r="D1794">
        <v>2000</v>
      </c>
      <c r="E1794">
        <v>0</v>
      </c>
      <c r="F1794" t="s">
        <v>8221</v>
      </c>
      <c r="G1794" t="s">
        <v>8224</v>
      </c>
      <c r="H1794" t="s">
        <v>8246</v>
      </c>
      <c r="I1794">
        <v>1280534400</v>
      </c>
      <c r="J1794">
        <v>1277512556</v>
      </c>
      <c r="K1794" t="b">
        <v>0</v>
      </c>
      <c r="L1794">
        <v>0</v>
      </c>
      <c r="M1794" t="b">
        <v>0</v>
      </c>
      <c r="N1794" t="s">
        <v>8282</v>
      </c>
      <c r="O1794" s="5" t="e">
        <f t="shared" ref="O1794:O1857" si="252">$D1794/$E1794</f>
        <v>#DIV/0!</v>
      </c>
      <c r="P1794" s="7" t="e">
        <f t="shared" ref="P1794:P1857" si="253">$E1794/$L1794</f>
        <v>#DIV/0!</v>
      </c>
      <c r="Q1794" t="str">
        <f t="shared" ref="Q1794:Q1857" si="254">LEFT($N1794,SEARCH("/",$N1794,1)-1)</f>
        <v>games</v>
      </c>
      <c r="R1794" t="str">
        <f t="shared" ref="R1794:R1857" si="255">MID($N1794,FIND("/",$N1794)+1,256)</f>
        <v>video games</v>
      </c>
      <c r="S1794" s="10">
        <f t="shared" ref="S1794:S1857" si="256">((($I1794/60)/60)/24)+DATE(1970,1,1)+(-6/24)</f>
        <v>40389.75</v>
      </c>
      <c r="T1794" s="10">
        <f t="shared" ref="T1794:T1857" si="257">((($J1794/60)/60)/24)+DATE(1970,1,1)+(-6/24)</f>
        <v>40354.774953703702</v>
      </c>
      <c r="U1794">
        <f t="shared" ref="U1794:U1857" si="258">YEAR(S1794)</f>
        <v>2010</v>
      </c>
      <c r="V1794" s="11">
        <f t="shared" ref="V1794:V1857" si="259">S1794</f>
        <v>40389.75</v>
      </c>
      <c r="W1794" s="15">
        <f t="shared" si="251"/>
        <v>34.975046296298387</v>
      </c>
    </row>
    <row r="1795" spans="1:23" x14ac:dyDescent="0.3">
      <c r="A1795">
        <v>2150</v>
      </c>
      <c r="B1795" s="3" t="s">
        <v>2151</v>
      </c>
      <c r="C1795" s="3" t="s">
        <v>6260</v>
      </c>
      <c r="D1795">
        <v>50000</v>
      </c>
      <c r="E1795">
        <v>405</v>
      </c>
      <c r="F1795" t="s">
        <v>8221</v>
      </c>
      <c r="G1795" t="s">
        <v>8234</v>
      </c>
      <c r="H1795" t="s">
        <v>8254</v>
      </c>
      <c r="I1795">
        <v>1468392599</v>
      </c>
      <c r="J1795">
        <v>1465800599</v>
      </c>
      <c r="K1795" t="b">
        <v>0</v>
      </c>
      <c r="L1795">
        <v>4</v>
      </c>
      <c r="M1795" t="b">
        <v>0</v>
      </c>
      <c r="N1795" t="s">
        <v>8282</v>
      </c>
      <c r="O1795" s="5">
        <f t="shared" si="252"/>
        <v>123.45679012345678</v>
      </c>
      <c r="P1795" s="7">
        <f t="shared" si="253"/>
        <v>101.25</v>
      </c>
      <c r="Q1795" t="str">
        <f t="shared" si="254"/>
        <v>games</v>
      </c>
      <c r="R1795" t="str">
        <f t="shared" si="255"/>
        <v>video games</v>
      </c>
      <c r="S1795" s="10">
        <f t="shared" si="256"/>
        <v>42564.034710648149</v>
      </c>
      <c r="T1795" s="10">
        <f t="shared" si="257"/>
        <v>42534.034710648149</v>
      </c>
      <c r="U1795">
        <f t="shared" si="258"/>
        <v>2016</v>
      </c>
      <c r="V1795" s="11">
        <f t="shared" si="259"/>
        <v>42564.034710648149</v>
      </c>
      <c r="W1795" s="15">
        <f t="shared" ref="W1795:W1858" si="260">S1795-T1795</f>
        <v>30</v>
      </c>
    </row>
    <row r="1796" spans="1:23" ht="43.2" x14ac:dyDescent="0.3">
      <c r="A1796">
        <v>2151</v>
      </c>
      <c r="B1796" s="3" t="s">
        <v>2152</v>
      </c>
      <c r="C1796" s="3" t="s">
        <v>6261</v>
      </c>
      <c r="D1796">
        <v>45000</v>
      </c>
      <c r="E1796">
        <v>118</v>
      </c>
      <c r="F1796" t="s">
        <v>8221</v>
      </c>
      <c r="G1796" t="s">
        <v>8224</v>
      </c>
      <c r="H1796" t="s">
        <v>8246</v>
      </c>
      <c r="I1796">
        <v>1467231614</v>
      </c>
      <c r="J1796">
        <v>1464639614</v>
      </c>
      <c r="K1796" t="b">
        <v>0</v>
      </c>
      <c r="L1796">
        <v>6</v>
      </c>
      <c r="M1796" t="b">
        <v>0</v>
      </c>
      <c r="N1796" t="s">
        <v>8282</v>
      </c>
      <c r="O1796" s="5">
        <f t="shared" si="252"/>
        <v>381.35593220338984</v>
      </c>
      <c r="P1796" s="7">
        <f t="shared" si="253"/>
        <v>19.666666666666668</v>
      </c>
      <c r="Q1796" t="str">
        <f t="shared" si="254"/>
        <v>games</v>
      </c>
      <c r="R1796" t="str">
        <f t="shared" si="255"/>
        <v>video games</v>
      </c>
      <c r="S1796" s="10">
        <f t="shared" si="256"/>
        <v>42550.597384259265</v>
      </c>
      <c r="T1796" s="10">
        <f t="shared" si="257"/>
        <v>42520.597384259265</v>
      </c>
      <c r="U1796">
        <f t="shared" si="258"/>
        <v>2016</v>
      </c>
      <c r="V1796" s="11">
        <f t="shared" si="259"/>
        <v>42550.597384259265</v>
      </c>
      <c r="W1796" s="15">
        <f t="shared" si="260"/>
        <v>30</v>
      </c>
    </row>
    <row r="1797" spans="1:23" ht="43.2" x14ac:dyDescent="0.3">
      <c r="A1797">
        <v>2152</v>
      </c>
      <c r="B1797" s="3" t="s">
        <v>2153</v>
      </c>
      <c r="C1797" s="3" t="s">
        <v>6262</v>
      </c>
      <c r="D1797">
        <v>30000</v>
      </c>
      <c r="E1797">
        <v>50</v>
      </c>
      <c r="F1797" t="s">
        <v>8221</v>
      </c>
      <c r="G1797" t="s">
        <v>8224</v>
      </c>
      <c r="H1797" t="s">
        <v>8246</v>
      </c>
      <c r="I1797">
        <v>1394909909</v>
      </c>
      <c r="J1797">
        <v>1392321509</v>
      </c>
      <c r="K1797" t="b">
        <v>0</v>
      </c>
      <c r="L1797">
        <v>4</v>
      </c>
      <c r="M1797" t="b">
        <v>0</v>
      </c>
      <c r="N1797" t="s">
        <v>8282</v>
      </c>
      <c r="O1797" s="5">
        <f t="shared" si="252"/>
        <v>600</v>
      </c>
      <c r="P1797" s="7">
        <f t="shared" si="253"/>
        <v>12.5</v>
      </c>
      <c r="Q1797" t="str">
        <f t="shared" si="254"/>
        <v>games</v>
      </c>
      <c r="R1797" t="str">
        <f t="shared" si="255"/>
        <v>video games</v>
      </c>
      <c r="S1797" s="10">
        <f t="shared" si="256"/>
        <v>41713.540613425925</v>
      </c>
      <c r="T1797" s="10">
        <f t="shared" si="257"/>
        <v>41683.582280092596</v>
      </c>
      <c r="U1797">
        <f t="shared" si="258"/>
        <v>2014</v>
      </c>
      <c r="V1797" s="11">
        <f t="shared" si="259"/>
        <v>41713.540613425925</v>
      </c>
      <c r="W1797" s="15">
        <f t="shared" si="260"/>
        <v>29.958333333328483</v>
      </c>
    </row>
    <row r="1798" spans="1:23" ht="43.2" x14ac:dyDescent="0.3">
      <c r="A1798">
        <v>2153</v>
      </c>
      <c r="B1798" s="3" t="s">
        <v>2154</v>
      </c>
      <c r="C1798" s="3" t="s">
        <v>6263</v>
      </c>
      <c r="D1798">
        <v>372625</v>
      </c>
      <c r="E1798">
        <v>34</v>
      </c>
      <c r="F1798" t="s">
        <v>8221</v>
      </c>
      <c r="G1798" t="s">
        <v>8224</v>
      </c>
      <c r="H1798" t="s">
        <v>8246</v>
      </c>
      <c r="I1798">
        <v>1420876740</v>
      </c>
      <c r="J1798">
        <v>1417470718</v>
      </c>
      <c r="K1798" t="b">
        <v>0</v>
      </c>
      <c r="L1798">
        <v>4</v>
      </c>
      <c r="M1798" t="b">
        <v>0</v>
      </c>
      <c r="N1798" t="s">
        <v>8282</v>
      </c>
      <c r="O1798" s="5">
        <f t="shared" si="252"/>
        <v>10959.558823529413</v>
      </c>
      <c r="P1798" s="7">
        <f t="shared" si="253"/>
        <v>8.5</v>
      </c>
      <c r="Q1798" t="str">
        <f t="shared" si="254"/>
        <v>games</v>
      </c>
      <c r="R1798" t="str">
        <f t="shared" si="255"/>
        <v>video games</v>
      </c>
      <c r="S1798" s="10">
        <f t="shared" si="256"/>
        <v>42014.082638888889</v>
      </c>
      <c r="T1798" s="10">
        <f t="shared" si="257"/>
        <v>41974.661087962959</v>
      </c>
      <c r="U1798">
        <f t="shared" si="258"/>
        <v>2015</v>
      </c>
      <c r="V1798" s="11">
        <f t="shared" si="259"/>
        <v>42014.082638888889</v>
      </c>
      <c r="W1798" s="15">
        <f t="shared" si="260"/>
        <v>39.421550925930205</v>
      </c>
    </row>
    <row r="1799" spans="1:23" ht="28.8" x14ac:dyDescent="0.3">
      <c r="A1799">
        <v>2154</v>
      </c>
      <c r="B1799" s="3" t="s">
        <v>2155</v>
      </c>
      <c r="C1799" s="3" t="s">
        <v>6264</v>
      </c>
      <c r="D1799">
        <v>250</v>
      </c>
      <c r="E1799">
        <v>2</v>
      </c>
      <c r="F1799" t="s">
        <v>8221</v>
      </c>
      <c r="G1799" t="s">
        <v>8224</v>
      </c>
      <c r="H1799" t="s">
        <v>8246</v>
      </c>
      <c r="I1799">
        <v>1390921827</v>
      </c>
      <c r="J1799">
        <v>1389193827</v>
      </c>
      <c r="K1799" t="b">
        <v>0</v>
      </c>
      <c r="L1799">
        <v>2</v>
      </c>
      <c r="M1799" t="b">
        <v>0</v>
      </c>
      <c r="N1799" t="s">
        <v>8282</v>
      </c>
      <c r="O1799" s="5">
        <f t="shared" si="252"/>
        <v>125</v>
      </c>
      <c r="P1799" s="7">
        <f t="shared" si="253"/>
        <v>1</v>
      </c>
      <c r="Q1799" t="str">
        <f t="shared" si="254"/>
        <v>games</v>
      </c>
      <c r="R1799" t="str">
        <f t="shared" si="255"/>
        <v>video games</v>
      </c>
      <c r="S1799" s="10">
        <f t="shared" si="256"/>
        <v>41667.382256944446</v>
      </c>
      <c r="T1799" s="10">
        <f t="shared" si="257"/>
        <v>41647.382256944446</v>
      </c>
      <c r="U1799">
        <f t="shared" si="258"/>
        <v>2014</v>
      </c>
      <c r="V1799" s="11">
        <f t="shared" si="259"/>
        <v>41667.382256944446</v>
      </c>
      <c r="W1799" s="15">
        <f t="shared" si="260"/>
        <v>20</v>
      </c>
    </row>
    <row r="1800" spans="1:23" ht="43.2" x14ac:dyDescent="0.3">
      <c r="A1800">
        <v>2155</v>
      </c>
      <c r="B1800" s="3" t="s">
        <v>2156</v>
      </c>
      <c r="C1800" s="3" t="s">
        <v>6265</v>
      </c>
      <c r="D1800">
        <v>5000</v>
      </c>
      <c r="E1800">
        <v>115</v>
      </c>
      <c r="F1800" t="s">
        <v>8221</v>
      </c>
      <c r="G1800" t="s">
        <v>8225</v>
      </c>
      <c r="H1800" t="s">
        <v>8247</v>
      </c>
      <c r="I1800">
        <v>1459443385</v>
      </c>
      <c r="J1800">
        <v>1456854985</v>
      </c>
      <c r="K1800" t="b">
        <v>0</v>
      </c>
      <c r="L1800">
        <v>5</v>
      </c>
      <c r="M1800" t="b">
        <v>0</v>
      </c>
      <c r="N1800" t="s">
        <v>8282</v>
      </c>
      <c r="O1800" s="5">
        <f t="shared" si="252"/>
        <v>43.478260869565219</v>
      </c>
      <c r="P1800" s="7">
        <f t="shared" si="253"/>
        <v>23</v>
      </c>
      <c r="Q1800" t="str">
        <f t="shared" si="254"/>
        <v>games</v>
      </c>
      <c r="R1800" t="str">
        <f t="shared" si="255"/>
        <v>video games</v>
      </c>
      <c r="S1800" s="10">
        <f t="shared" si="256"/>
        <v>42460.45584490741</v>
      </c>
      <c r="T1800" s="10">
        <f t="shared" si="257"/>
        <v>42430.497511574074</v>
      </c>
      <c r="U1800">
        <f t="shared" si="258"/>
        <v>2016</v>
      </c>
      <c r="V1800" s="11">
        <f t="shared" si="259"/>
        <v>42460.45584490741</v>
      </c>
      <c r="W1800" s="15">
        <f t="shared" si="260"/>
        <v>29.958333333335759</v>
      </c>
    </row>
    <row r="1801" spans="1:23" ht="43.2" x14ac:dyDescent="0.3">
      <c r="A1801">
        <v>2156</v>
      </c>
      <c r="B1801" s="3" t="s">
        <v>2157</v>
      </c>
      <c r="C1801" s="3" t="s">
        <v>6266</v>
      </c>
      <c r="D1801">
        <v>56000</v>
      </c>
      <c r="E1801">
        <v>1493</v>
      </c>
      <c r="F1801" t="s">
        <v>8221</v>
      </c>
      <c r="G1801" t="s">
        <v>8224</v>
      </c>
      <c r="H1801" t="s">
        <v>8246</v>
      </c>
      <c r="I1801">
        <v>1379363406</v>
      </c>
      <c r="J1801">
        <v>1375475406</v>
      </c>
      <c r="K1801" t="b">
        <v>0</v>
      </c>
      <c r="L1801">
        <v>83</v>
      </c>
      <c r="M1801" t="b">
        <v>0</v>
      </c>
      <c r="N1801" t="s">
        <v>8282</v>
      </c>
      <c r="O1801" s="5">
        <f t="shared" si="252"/>
        <v>37.508372404554585</v>
      </c>
      <c r="P1801" s="7">
        <f t="shared" si="253"/>
        <v>17.987951807228917</v>
      </c>
      <c r="Q1801" t="str">
        <f t="shared" si="254"/>
        <v>games</v>
      </c>
      <c r="R1801" t="str">
        <f t="shared" si="255"/>
        <v>video games</v>
      </c>
      <c r="S1801" s="10">
        <f t="shared" si="256"/>
        <v>41533.60423611111</v>
      </c>
      <c r="T1801" s="10">
        <f t="shared" si="257"/>
        <v>41488.60423611111</v>
      </c>
      <c r="U1801">
        <f t="shared" si="258"/>
        <v>2013</v>
      </c>
      <c r="V1801" s="11">
        <f t="shared" si="259"/>
        <v>41533.60423611111</v>
      </c>
      <c r="W1801" s="15">
        <f t="shared" si="260"/>
        <v>45</v>
      </c>
    </row>
    <row r="1802" spans="1:23" ht="28.8" x14ac:dyDescent="0.3">
      <c r="A1802">
        <v>2157</v>
      </c>
      <c r="B1802" s="3" t="s">
        <v>2158</v>
      </c>
      <c r="C1802" s="3" t="s">
        <v>6267</v>
      </c>
      <c r="D1802">
        <v>75000</v>
      </c>
      <c r="E1802">
        <v>21144</v>
      </c>
      <c r="F1802" t="s">
        <v>8221</v>
      </c>
      <c r="G1802" t="s">
        <v>8224</v>
      </c>
      <c r="H1802" t="s">
        <v>8246</v>
      </c>
      <c r="I1802">
        <v>1482479940</v>
      </c>
      <c r="J1802">
        <v>1479684783</v>
      </c>
      <c r="K1802" t="b">
        <v>0</v>
      </c>
      <c r="L1802">
        <v>57</v>
      </c>
      <c r="M1802" t="b">
        <v>0</v>
      </c>
      <c r="N1802" t="s">
        <v>8282</v>
      </c>
      <c r="O1802" s="5">
        <f t="shared" si="252"/>
        <v>3.547105561861521</v>
      </c>
      <c r="P1802" s="7">
        <f t="shared" si="253"/>
        <v>370.94736842105266</v>
      </c>
      <c r="Q1802" t="str">
        <f t="shared" si="254"/>
        <v>games</v>
      </c>
      <c r="R1802" t="str">
        <f t="shared" si="255"/>
        <v>video games</v>
      </c>
      <c r="S1802" s="10">
        <f t="shared" si="256"/>
        <v>42727.082638888889</v>
      </c>
      <c r="T1802" s="10">
        <f t="shared" si="257"/>
        <v>42694.73128472222</v>
      </c>
      <c r="U1802">
        <f t="shared" si="258"/>
        <v>2016</v>
      </c>
      <c r="V1802" s="11">
        <f t="shared" si="259"/>
        <v>42727.082638888889</v>
      </c>
      <c r="W1802" s="15">
        <f t="shared" si="260"/>
        <v>32.351354166668898</v>
      </c>
    </row>
    <row r="1803" spans="1:23" ht="43.2" x14ac:dyDescent="0.3">
      <c r="A1803">
        <v>2158</v>
      </c>
      <c r="B1803" s="3" t="s">
        <v>2159</v>
      </c>
      <c r="C1803" s="3" t="s">
        <v>6268</v>
      </c>
      <c r="D1803">
        <v>300000</v>
      </c>
      <c r="E1803">
        <v>19770.11</v>
      </c>
      <c r="F1803" t="s">
        <v>8221</v>
      </c>
      <c r="G1803" t="s">
        <v>8224</v>
      </c>
      <c r="H1803" t="s">
        <v>8246</v>
      </c>
      <c r="I1803">
        <v>1360009774</v>
      </c>
      <c r="J1803">
        <v>1356121774</v>
      </c>
      <c r="K1803" t="b">
        <v>0</v>
      </c>
      <c r="L1803">
        <v>311</v>
      </c>
      <c r="M1803" t="b">
        <v>0</v>
      </c>
      <c r="N1803" t="s">
        <v>8282</v>
      </c>
      <c r="O1803" s="5">
        <f t="shared" si="252"/>
        <v>15.174422398256763</v>
      </c>
      <c r="P1803" s="7">
        <f t="shared" si="253"/>
        <v>63.569485530546629</v>
      </c>
      <c r="Q1803" t="str">
        <f t="shared" si="254"/>
        <v>games</v>
      </c>
      <c r="R1803" t="str">
        <f t="shared" si="255"/>
        <v>video games</v>
      </c>
      <c r="S1803" s="10">
        <f t="shared" si="256"/>
        <v>41309.603865740741</v>
      </c>
      <c r="T1803" s="10">
        <f t="shared" si="257"/>
        <v>41264.603865740741</v>
      </c>
      <c r="U1803">
        <f t="shared" si="258"/>
        <v>2013</v>
      </c>
      <c r="V1803" s="11">
        <f t="shared" si="259"/>
        <v>41309.603865740741</v>
      </c>
      <c r="W1803" s="15">
        <f t="shared" si="260"/>
        <v>45</v>
      </c>
    </row>
    <row r="1804" spans="1:23" ht="57.6" x14ac:dyDescent="0.3">
      <c r="A1804">
        <v>2159</v>
      </c>
      <c r="B1804" s="3" t="s">
        <v>2160</v>
      </c>
      <c r="C1804" s="3" t="s">
        <v>6269</v>
      </c>
      <c r="D1804">
        <v>3600</v>
      </c>
      <c r="E1804">
        <v>26</v>
      </c>
      <c r="F1804" t="s">
        <v>8221</v>
      </c>
      <c r="G1804" t="s">
        <v>8224</v>
      </c>
      <c r="H1804" t="s">
        <v>8246</v>
      </c>
      <c r="I1804">
        <v>1310837574</v>
      </c>
      <c r="J1804">
        <v>1308245574</v>
      </c>
      <c r="K1804" t="b">
        <v>0</v>
      </c>
      <c r="L1804">
        <v>2</v>
      </c>
      <c r="M1804" t="b">
        <v>0</v>
      </c>
      <c r="N1804" t="s">
        <v>8282</v>
      </c>
      <c r="O1804" s="5">
        <f t="shared" si="252"/>
        <v>138.46153846153845</v>
      </c>
      <c r="P1804" s="7">
        <f t="shared" si="253"/>
        <v>13</v>
      </c>
      <c r="Q1804" t="str">
        <f t="shared" si="254"/>
        <v>games</v>
      </c>
      <c r="R1804" t="str">
        <f t="shared" si="255"/>
        <v>video games</v>
      </c>
      <c r="S1804" s="10">
        <f t="shared" si="256"/>
        <v>40740.481180555551</v>
      </c>
      <c r="T1804" s="10">
        <f t="shared" si="257"/>
        <v>40710.481180555551</v>
      </c>
      <c r="U1804">
        <f t="shared" si="258"/>
        <v>2011</v>
      </c>
      <c r="V1804" s="11">
        <f t="shared" si="259"/>
        <v>40740.481180555551</v>
      </c>
      <c r="W1804" s="15">
        <f t="shared" si="260"/>
        <v>30</v>
      </c>
    </row>
    <row r="1805" spans="1:23" ht="43.2" x14ac:dyDescent="0.3">
      <c r="A1805">
        <v>2160</v>
      </c>
      <c r="B1805" s="3" t="s">
        <v>2161</v>
      </c>
      <c r="C1805" s="3" t="s">
        <v>6270</v>
      </c>
      <c r="D1805">
        <v>10000</v>
      </c>
      <c r="E1805">
        <v>85</v>
      </c>
      <c r="F1805" t="s">
        <v>8221</v>
      </c>
      <c r="G1805" t="s">
        <v>8224</v>
      </c>
      <c r="H1805" t="s">
        <v>8246</v>
      </c>
      <c r="I1805">
        <v>1337447105</v>
      </c>
      <c r="J1805">
        <v>1334855105</v>
      </c>
      <c r="K1805" t="b">
        <v>0</v>
      </c>
      <c r="L1805">
        <v>16</v>
      </c>
      <c r="M1805" t="b">
        <v>0</v>
      </c>
      <c r="N1805" t="s">
        <v>8282</v>
      </c>
      <c r="O1805" s="5">
        <f t="shared" si="252"/>
        <v>117.64705882352941</v>
      </c>
      <c r="P1805" s="7">
        <f t="shared" si="253"/>
        <v>5.3125</v>
      </c>
      <c r="Q1805" t="str">
        <f t="shared" si="254"/>
        <v>games</v>
      </c>
      <c r="R1805" t="str">
        <f t="shared" si="255"/>
        <v>video games</v>
      </c>
      <c r="S1805" s="10">
        <f t="shared" si="256"/>
        <v>41048.461863425924</v>
      </c>
      <c r="T1805" s="10">
        <f t="shared" si="257"/>
        <v>41018.461863425924</v>
      </c>
      <c r="U1805">
        <f t="shared" si="258"/>
        <v>2012</v>
      </c>
      <c r="V1805" s="11">
        <f t="shared" si="259"/>
        <v>41048.461863425924</v>
      </c>
      <c r="W1805" s="15">
        <f t="shared" si="260"/>
        <v>30</v>
      </c>
    </row>
    <row r="1806" spans="1:23" ht="28.8" x14ac:dyDescent="0.3">
      <c r="A1806">
        <v>2161</v>
      </c>
      <c r="B1806" s="3" t="s">
        <v>2162</v>
      </c>
      <c r="C1806" s="3" t="s">
        <v>6271</v>
      </c>
      <c r="D1806">
        <v>400</v>
      </c>
      <c r="E1806">
        <v>463</v>
      </c>
      <c r="F1806" t="s">
        <v>8219</v>
      </c>
      <c r="G1806" t="s">
        <v>8224</v>
      </c>
      <c r="H1806" t="s">
        <v>8246</v>
      </c>
      <c r="I1806">
        <v>1443040059</v>
      </c>
      <c r="J1806">
        <v>1440448059</v>
      </c>
      <c r="K1806" t="b">
        <v>0</v>
      </c>
      <c r="L1806">
        <v>13</v>
      </c>
      <c r="M1806" t="b">
        <v>1</v>
      </c>
      <c r="N1806" t="s">
        <v>8276</v>
      </c>
      <c r="O1806" s="5">
        <f t="shared" si="252"/>
        <v>0.86393088552915764</v>
      </c>
      <c r="P1806" s="7">
        <f t="shared" si="253"/>
        <v>35.615384615384613</v>
      </c>
      <c r="Q1806" t="str">
        <f t="shared" si="254"/>
        <v>music</v>
      </c>
      <c r="R1806" t="str">
        <f t="shared" si="255"/>
        <v>rock</v>
      </c>
      <c r="S1806" s="10">
        <f t="shared" si="256"/>
        <v>42270.602534722217</v>
      </c>
      <c r="T1806" s="10">
        <f t="shared" si="257"/>
        <v>42240.602534722217</v>
      </c>
      <c r="U1806">
        <f t="shared" si="258"/>
        <v>2015</v>
      </c>
      <c r="V1806" s="11">
        <f t="shared" si="259"/>
        <v>42270.602534722217</v>
      </c>
      <c r="W1806" s="15">
        <f t="shared" si="260"/>
        <v>30</v>
      </c>
    </row>
    <row r="1807" spans="1:23" ht="43.2" x14ac:dyDescent="0.3">
      <c r="A1807">
        <v>2162</v>
      </c>
      <c r="B1807" s="3" t="s">
        <v>2163</v>
      </c>
      <c r="C1807" s="3" t="s">
        <v>6272</v>
      </c>
      <c r="D1807">
        <v>4500</v>
      </c>
      <c r="E1807">
        <v>5052</v>
      </c>
      <c r="F1807" t="s">
        <v>8219</v>
      </c>
      <c r="G1807" t="s">
        <v>8224</v>
      </c>
      <c r="H1807" t="s">
        <v>8246</v>
      </c>
      <c r="I1807">
        <v>1406226191</v>
      </c>
      <c r="J1807">
        <v>1403547791</v>
      </c>
      <c r="K1807" t="b">
        <v>0</v>
      </c>
      <c r="L1807">
        <v>58</v>
      </c>
      <c r="M1807" t="b">
        <v>1</v>
      </c>
      <c r="N1807" t="s">
        <v>8276</v>
      </c>
      <c r="O1807" s="5">
        <f t="shared" si="252"/>
        <v>0.89073634204275531</v>
      </c>
      <c r="P1807" s="7">
        <f t="shared" si="253"/>
        <v>87.103448275862064</v>
      </c>
      <c r="Q1807" t="str">
        <f t="shared" si="254"/>
        <v>music</v>
      </c>
      <c r="R1807" t="str">
        <f t="shared" si="255"/>
        <v>rock</v>
      </c>
      <c r="S1807" s="10">
        <f t="shared" si="256"/>
        <v>41844.516099537039</v>
      </c>
      <c r="T1807" s="10">
        <f t="shared" si="257"/>
        <v>41813.516099537039</v>
      </c>
      <c r="U1807">
        <f t="shared" si="258"/>
        <v>2014</v>
      </c>
      <c r="V1807" s="11">
        <f t="shared" si="259"/>
        <v>41844.516099537039</v>
      </c>
      <c r="W1807" s="15">
        <f t="shared" si="260"/>
        <v>31</v>
      </c>
    </row>
    <row r="1808" spans="1:23" ht="43.2" x14ac:dyDescent="0.3">
      <c r="A1808">
        <v>2163</v>
      </c>
      <c r="B1808" s="3" t="s">
        <v>2164</v>
      </c>
      <c r="C1808" s="3" t="s">
        <v>6273</v>
      </c>
      <c r="D1808">
        <v>2500</v>
      </c>
      <c r="E1808">
        <v>3305</v>
      </c>
      <c r="F1808" t="s">
        <v>8219</v>
      </c>
      <c r="G1808" t="s">
        <v>8224</v>
      </c>
      <c r="H1808" t="s">
        <v>8246</v>
      </c>
      <c r="I1808">
        <v>1433735400</v>
      </c>
      <c r="J1808">
        <v>1429306520</v>
      </c>
      <c r="K1808" t="b">
        <v>0</v>
      </c>
      <c r="L1808">
        <v>44</v>
      </c>
      <c r="M1808" t="b">
        <v>1</v>
      </c>
      <c r="N1808" t="s">
        <v>8276</v>
      </c>
      <c r="O1808" s="5">
        <f t="shared" si="252"/>
        <v>0.75642965204236001</v>
      </c>
      <c r="P1808" s="7">
        <f t="shared" si="253"/>
        <v>75.11363636363636</v>
      </c>
      <c r="Q1808" t="str">
        <f t="shared" si="254"/>
        <v>music</v>
      </c>
      <c r="R1808" t="str">
        <f t="shared" si="255"/>
        <v>rock</v>
      </c>
      <c r="S1808" s="10">
        <f t="shared" si="256"/>
        <v>42162.909722222219</v>
      </c>
      <c r="T1808" s="10">
        <f t="shared" si="257"/>
        <v>42111.649537037039</v>
      </c>
      <c r="U1808">
        <f t="shared" si="258"/>
        <v>2015</v>
      </c>
      <c r="V1808" s="11">
        <f t="shared" si="259"/>
        <v>42162.909722222219</v>
      </c>
      <c r="W1808" s="15">
        <f t="shared" si="260"/>
        <v>51.26018518517958</v>
      </c>
    </row>
    <row r="1809" spans="1:23" ht="28.8" x14ac:dyDescent="0.3">
      <c r="A1809">
        <v>2164</v>
      </c>
      <c r="B1809" s="3" t="s">
        <v>2165</v>
      </c>
      <c r="C1809" s="3" t="s">
        <v>6274</v>
      </c>
      <c r="D1809">
        <v>5500</v>
      </c>
      <c r="E1809">
        <v>5645</v>
      </c>
      <c r="F1809" t="s">
        <v>8219</v>
      </c>
      <c r="G1809" t="s">
        <v>8224</v>
      </c>
      <c r="H1809" t="s">
        <v>8246</v>
      </c>
      <c r="I1809">
        <v>1466827140</v>
      </c>
      <c r="J1809">
        <v>1464196414</v>
      </c>
      <c r="K1809" t="b">
        <v>0</v>
      </c>
      <c r="L1809">
        <v>83</v>
      </c>
      <c r="M1809" t="b">
        <v>1</v>
      </c>
      <c r="N1809" t="s">
        <v>8276</v>
      </c>
      <c r="O1809" s="5">
        <f t="shared" si="252"/>
        <v>0.97431355181576618</v>
      </c>
      <c r="P1809" s="7">
        <f t="shared" si="253"/>
        <v>68.01204819277109</v>
      </c>
      <c r="Q1809" t="str">
        <f t="shared" si="254"/>
        <v>music</v>
      </c>
      <c r="R1809" t="str">
        <f t="shared" si="255"/>
        <v>rock</v>
      </c>
      <c r="S1809" s="10">
        <f t="shared" si="256"/>
        <v>42545.915972222225</v>
      </c>
      <c r="T1809" s="10">
        <f t="shared" si="257"/>
        <v>42515.46775462963</v>
      </c>
      <c r="U1809">
        <f t="shared" si="258"/>
        <v>2016</v>
      </c>
      <c r="V1809" s="11">
        <f t="shared" si="259"/>
        <v>42545.915972222225</v>
      </c>
      <c r="W1809" s="15">
        <f t="shared" si="260"/>
        <v>30.448217592595029</v>
      </c>
    </row>
    <row r="1810" spans="1:23" ht="43.2" x14ac:dyDescent="0.3">
      <c r="A1810">
        <v>2165</v>
      </c>
      <c r="B1810" s="3" t="s">
        <v>2166</v>
      </c>
      <c r="C1810" s="3" t="s">
        <v>6275</v>
      </c>
      <c r="D1810">
        <v>2500</v>
      </c>
      <c r="E1810">
        <v>3466</v>
      </c>
      <c r="F1810" t="s">
        <v>8219</v>
      </c>
      <c r="G1810" t="s">
        <v>8230</v>
      </c>
      <c r="H1810" t="s">
        <v>8249</v>
      </c>
      <c r="I1810">
        <v>1460127635</v>
      </c>
      <c r="J1810">
        <v>1457539235</v>
      </c>
      <c r="K1810" t="b">
        <v>0</v>
      </c>
      <c r="L1810">
        <v>117</v>
      </c>
      <c r="M1810" t="b">
        <v>1</v>
      </c>
      <c r="N1810" t="s">
        <v>8276</v>
      </c>
      <c r="O1810" s="5">
        <f t="shared" si="252"/>
        <v>0.72129255626081934</v>
      </c>
      <c r="P1810" s="7">
        <f t="shared" si="253"/>
        <v>29.623931623931625</v>
      </c>
      <c r="Q1810" t="str">
        <f t="shared" si="254"/>
        <v>music</v>
      </c>
      <c r="R1810" t="str">
        <f t="shared" si="255"/>
        <v>rock</v>
      </c>
      <c r="S1810" s="10">
        <f t="shared" si="256"/>
        <v>42468.375405092593</v>
      </c>
      <c r="T1810" s="10">
        <f t="shared" si="257"/>
        <v>42438.417071759264</v>
      </c>
      <c r="U1810">
        <f t="shared" si="258"/>
        <v>2016</v>
      </c>
      <c r="V1810" s="11">
        <f t="shared" si="259"/>
        <v>42468.375405092593</v>
      </c>
      <c r="W1810" s="15">
        <f t="shared" si="260"/>
        <v>29.958333333328483</v>
      </c>
    </row>
    <row r="1811" spans="1:23" ht="57.6" x14ac:dyDescent="0.3">
      <c r="A1811">
        <v>2166</v>
      </c>
      <c r="B1811" s="3" t="s">
        <v>2167</v>
      </c>
      <c r="C1811" s="3" t="s">
        <v>6276</v>
      </c>
      <c r="D1811">
        <v>2000</v>
      </c>
      <c r="E1811">
        <v>2932</v>
      </c>
      <c r="F1811" t="s">
        <v>8219</v>
      </c>
      <c r="G1811" t="s">
        <v>8224</v>
      </c>
      <c r="H1811" t="s">
        <v>8246</v>
      </c>
      <c r="I1811">
        <v>1417813618</v>
      </c>
      <c r="J1811">
        <v>1413922018</v>
      </c>
      <c r="K1811" t="b">
        <v>0</v>
      </c>
      <c r="L1811">
        <v>32</v>
      </c>
      <c r="M1811" t="b">
        <v>1</v>
      </c>
      <c r="N1811" t="s">
        <v>8276</v>
      </c>
      <c r="O1811" s="5">
        <f t="shared" si="252"/>
        <v>0.68212824010914053</v>
      </c>
      <c r="P1811" s="7">
        <f t="shared" si="253"/>
        <v>91.625</v>
      </c>
      <c r="Q1811" t="str">
        <f t="shared" si="254"/>
        <v>music</v>
      </c>
      <c r="R1811" t="str">
        <f t="shared" si="255"/>
        <v>rock</v>
      </c>
      <c r="S1811" s="10">
        <f t="shared" si="256"/>
        <v>41978.629837962959</v>
      </c>
      <c r="T1811" s="10">
        <f t="shared" si="257"/>
        <v>41933.588171296295</v>
      </c>
      <c r="U1811">
        <f t="shared" si="258"/>
        <v>2014</v>
      </c>
      <c r="V1811" s="11">
        <f t="shared" si="259"/>
        <v>41978.629837962959</v>
      </c>
      <c r="W1811" s="15">
        <f t="shared" si="260"/>
        <v>45.041666666664241</v>
      </c>
    </row>
    <row r="1812" spans="1:23" ht="28.8" x14ac:dyDescent="0.3">
      <c r="A1812">
        <v>2167</v>
      </c>
      <c r="B1812" s="3" t="s">
        <v>2168</v>
      </c>
      <c r="C1812" s="3" t="s">
        <v>6277</v>
      </c>
      <c r="D1812">
        <v>150</v>
      </c>
      <c r="E1812">
        <v>180</v>
      </c>
      <c r="F1812" t="s">
        <v>8219</v>
      </c>
      <c r="G1812" t="s">
        <v>8224</v>
      </c>
      <c r="H1812" t="s">
        <v>8246</v>
      </c>
      <c r="I1812">
        <v>1347672937</v>
      </c>
      <c r="J1812">
        <v>1346463337</v>
      </c>
      <c r="K1812" t="b">
        <v>0</v>
      </c>
      <c r="L1812">
        <v>8</v>
      </c>
      <c r="M1812" t="b">
        <v>1</v>
      </c>
      <c r="N1812" t="s">
        <v>8276</v>
      </c>
      <c r="O1812" s="5">
        <f t="shared" si="252"/>
        <v>0.83333333333333337</v>
      </c>
      <c r="P1812" s="7">
        <f t="shared" si="253"/>
        <v>22.5</v>
      </c>
      <c r="Q1812" t="str">
        <f t="shared" si="254"/>
        <v>music</v>
      </c>
      <c r="R1812" t="str">
        <f t="shared" si="255"/>
        <v>rock</v>
      </c>
      <c r="S1812" s="10">
        <f t="shared" si="256"/>
        <v>41166.816400462965</v>
      </c>
      <c r="T1812" s="10">
        <f t="shared" si="257"/>
        <v>41152.816400462965</v>
      </c>
      <c r="U1812">
        <f t="shared" si="258"/>
        <v>2012</v>
      </c>
      <c r="V1812" s="11">
        <f t="shared" si="259"/>
        <v>41166.816400462965</v>
      </c>
      <c r="W1812" s="15">
        <f t="shared" si="260"/>
        <v>14</v>
      </c>
    </row>
    <row r="1813" spans="1:23" ht="28.8" x14ac:dyDescent="0.3">
      <c r="A1813">
        <v>2168</v>
      </c>
      <c r="B1813" s="3" t="s">
        <v>2169</v>
      </c>
      <c r="C1813" s="3" t="s">
        <v>6278</v>
      </c>
      <c r="D1813">
        <v>18000</v>
      </c>
      <c r="E1813">
        <v>21884.69</v>
      </c>
      <c r="F1813" t="s">
        <v>8219</v>
      </c>
      <c r="G1813" t="s">
        <v>8224</v>
      </c>
      <c r="H1813" t="s">
        <v>8246</v>
      </c>
      <c r="I1813">
        <v>1486702800</v>
      </c>
      <c r="J1813">
        <v>1484058261</v>
      </c>
      <c r="K1813" t="b">
        <v>0</v>
      </c>
      <c r="L1813">
        <v>340</v>
      </c>
      <c r="M1813" t="b">
        <v>1</v>
      </c>
      <c r="N1813" t="s">
        <v>8276</v>
      </c>
      <c r="O1813" s="5">
        <f t="shared" si="252"/>
        <v>0.82249280204563102</v>
      </c>
      <c r="P1813" s="7">
        <f t="shared" si="253"/>
        <v>64.366735294117646</v>
      </c>
      <c r="Q1813" t="str">
        <f t="shared" si="254"/>
        <v>music</v>
      </c>
      <c r="R1813" t="str">
        <f t="shared" si="255"/>
        <v>rock</v>
      </c>
      <c r="S1813" s="10">
        <f t="shared" si="256"/>
        <v>42775.958333333328</v>
      </c>
      <c r="T1813" s="10">
        <f t="shared" si="257"/>
        <v>42745.350243055553</v>
      </c>
      <c r="U1813">
        <f t="shared" si="258"/>
        <v>2017</v>
      </c>
      <c r="V1813" s="11">
        <f t="shared" si="259"/>
        <v>42775.958333333328</v>
      </c>
      <c r="W1813" s="15">
        <f t="shared" si="260"/>
        <v>30.608090277775773</v>
      </c>
    </row>
    <row r="1814" spans="1:23" ht="57.6" x14ac:dyDescent="0.3">
      <c r="A1814">
        <v>2169</v>
      </c>
      <c r="B1814" s="3" t="s">
        <v>2170</v>
      </c>
      <c r="C1814" s="3" t="s">
        <v>6279</v>
      </c>
      <c r="D1814">
        <v>153</v>
      </c>
      <c r="E1814">
        <v>153</v>
      </c>
      <c r="F1814" t="s">
        <v>8219</v>
      </c>
      <c r="G1814" t="s">
        <v>8224</v>
      </c>
      <c r="H1814" t="s">
        <v>8246</v>
      </c>
      <c r="I1814">
        <v>1488473351</v>
      </c>
      <c r="J1814">
        <v>1488214151</v>
      </c>
      <c r="K1814" t="b">
        <v>0</v>
      </c>
      <c r="L1814">
        <v>7</v>
      </c>
      <c r="M1814" t="b">
        <v>1</v>
      </c>
      <c r="N1814" t="s">
        <v>8276</v>
      </c>
      <c r="O1814" s="5">
        <f t="shared" si="252"/>
        <v>1</v>
      </c>
      <c r="P1814" s="7">
        <f t="shared" si="253"/>
        <v>21.857142857142858</v>
      </c>
      <c r="Q1814" t="str">
        <f t="shared" si="254"/>
        <v>music</v>
      </c>
      <c r="R1814" t="str">
        <f t="shared" si="255"/>
        <v>rock</v>
      </c>
      <c r="S1814" s="10">
        <f t="shared" si="256"/>
        <v>42796.450821759259</v>
      </c>
      <c r="T1814" s="10">
        <f t="shared" si="257"/>
        <v>42793.450821759259</v>
      </c>
      <c r="U1814">
        <f t="shared" si="258"/>
        <v>2017</v>
      </c>
      <c r="V1814" s="11">
        <f t="shared" si="259"/>
        <v>42796.450821759259</v>
      </c>
      <c r="W1814" s="15">
        <f t="shared" si="260"/>
        <v>3</v>
      </c>
    </row>
    <row r="1815" spans="1:23" ht="43.2" x14ac:dyDescent="0.3">
      <c r="A1815">
        <v>2170</v>
      </c>
      <c r="B1815" s="3" t="s">
        <v>2171</v>
      </c>
      <c r="C1815" s="3" t="s">
        <v>6280</v>
      </c>
      <c r="D1815">
        <v>350</v>
      </c>
      <c r="E1815">
        <v>633</v>
      </c>
      <c r="F1815" t="s">
        <v>8219</v>
      </c>
      <c r="G1815" t="s">
        <v>8224</v>
      </c>
      <c r="H1815" t="s">
        <v>8246</v>
      </c>
      <c r="I1815">
        <v>1440266422</v>
      </c>
      <c r="J1815">
        <v>1436810422</v>
      </c>
      <c r="K1815" t="b">
        <v>0</v>
      </c>
      <c r="L1815">
        <v>19</v>
      </c>
      <c r="M1815" t="b">
        <v>1</v>
      </c>
      <c r="N1815" t="s">
        <v>8276</v>
      </c>
      <c r="O1815" s="5">
        <f t="shared" si="252"/>
        <v>0.55292259083728279</v>
      </c>
      <c r="P1815" s="7">
        <f t="shared" si="253"/>
        <v>33.315789473684212</v>
      </c>
      <c r="Q1815" t="str">
        <f t="shared" si="254"/>
        <v>music</v>
      </c>
      <c r="R1815" t="str">
        <f t="shared" si="255"/>
        <v>rock</v>
      </c>
      <c r="S1815" s="10">
        <f t="shared" si="256"/>
        <v>42238.500254629631</v>
      </c>
      <c r="T1815" s="10">
        <f t="shared" si="257"/>
        <v>42198.500254629631</v>
      </c>
      <c r="U1815">
        <f t="shared" si="258"/>
        <v>2015</v>
      </c>
      <c r="V1815" s="11">
        <f t="shared" si="259"/>
        <v>42238.500254629631</v>
      </c>
      <c r="W1815" s="15">
        <f t="shared" si="260"/>
        <v>40</v>
      </c>
    </row>
    <row r="1816" spans="1:23" ht="43.2" x14ac:dyDescent="0.3">
      <c r="A1816">
        <v>2171</v>
      </c>
      <c r="B1816" s="3" t="s">
        <v>2172</v>
      </c>
      <c r="C1816" s="3" t="s">
        <v>6281</v>
      </c>
      <c r="D1816">
        <v>4000</v>
      </c>
      <c r="E1816">
        <v>4243</v>
      </c>
      <c r="F1816" t="s">
        <v>8219</v>
      </c>
      <c r="G1816" t="s">
        <v>8224</v>
      </c>
      <c r="H1816" t="s">
        <v>8246</v>
      </c>
      <c r="I1816">
        <v>1434949200</v>
      </c>
      <c r="J1816">
        <v>1431903495</v>
      </c>
      <c r="K1816" t="b">
        <v>0</v>
      </c>
      <c r="L1816">
        <v>47</v>
      </c>
      <c r="M1816" t="b">
        <v>1</v>
      </c>
      <c r="N1816" t="s">
        <v>8276</v>
      </c>
      <c r="O1816" s="5">
        <f t="shared" si="252"/>
        <v>0.94272920103700208</v>
      </c>
      <c r="P1816" s="7">
        <f t="shared" si="253"/>
        <v>90.276595744680847</v>
      </c>
      <c r="Q1816" t="str">
        <f t="shared" si="254"/>
        <v>music</v>
      </c>
      <c r="R1816" t="str">
        <f t="shared" si="255"/>
        <v>rock</v>
      </c>
      <c r="S1816" s="10">
        <f t="shared" si="256"/>
        <v>42176.958333333328</v>
      </c>
      <c r="T1816" s="10">
        <f t="shared" si="257"/>
        <v>42141.70711805555</v>
      </c>
      <c r="U1816">
        <f t="shared" si="258"/>
        <v>2015</v>
      </c>
      <c r="V1816" s="11">
        <f t="shared" si="259"/>
        <v>42176.958333333328</v>
      </c>
      <c r="W1816" s="15">
        <f t="shared" si="260"/>
        <v>35.251215277778101</v>
      </c>
    </row>
    <row r="1817" spans="1:23" ht="43.2" x14ac:dyDescent="0.3">
      <c r="A1817">
        <v>2172</v>
      </c>
      <c r="B1817" s="3" t="s">
        <v>2173</v>
      </c>
      <c r="C1817" s="3" t="s">
        <v>6282</v>
      </c>
      <c r="D1817">
        <v>1000</v>
      </c>
      <c r="E1817">
        <v>1000</v>
      </c>
      <c r="F1817" t="s">
        <v>8219</v>
      </c>
      <c r="G1817" t="s">
        <v>8224</v>
      </c>
      <c r="H1817" t="s">
        <v>8246</v>
      </c>
      <c r="I1817">
        <v>1429365320</v>
      </c>
      <c r="J1817">
        <v>1426773320</v>
      </c>
      <c r="K1817" t="b">
        <v>0</v>
      </c>
      <c r="L1817">
        <v>13</v>
      </c>
      <c r="M1817" t="b">
        <v>1</v>
      </c>
      <c r="N1817" t="s">
        <v>8276</v>
      </c>
      <c r="O1817" s="5">
        <f t="shared" si="252"/>
        <v>1</v>
      </c>
      <c r="P1817" s="7">
        <f t="shared" si="253"/>
        <v>76.92307692307692</v>
      </c>
      <c r="Q1817" t="str">
        <f t="shared" si="254"/>
        <v>music</v>
      </c>
      <c r="R1817" t="str">
        <f t="shared" si="255"/>
        <v>rock</v>
      </c>
      <c r="S1817" s="10">
        <f t="shared" si="256"/>
        <v>42112.330092592587</v>
      </c>
      <c r="T1817" s="10">
        <f t="shared" si="257"/>
        <v>42082.330092592587</v>
      </c>
      <c r="U1817">
        <f t="shared" si="258"/>
        <v>2015</v>
      </c>
      <c r="V1817" s="11">
        <f t="shared" si="259"/>
        <v>42112.330092592587</v>
      </c>
      <c r="W1817" s="15">
        <f t="shared" si="260"/>
        <v>30</v>
      </c>
    </row>
    <row r="1818" spans="1:23" ht="43.2" x14ac:dyDescent="0.3">
      <c r="A1818">
        <v>2173</v>
      </c>
      <c r="B1818" s="3" t="s">
        <v>2174</v>
      </c>
      <c r="C1818" s="3" t="s">
        <v>6283</v>
      </c>
      <c r="D1818">
        <v>4200</v>
      </c>
      <c r="E1818">
        <v>5331</v>
      </c>
      <c r="F1818" t="s">
        <v>8219</v>
      </c>
      <c r="G1818" t="s">
        <v>8224</v>
      </c>
      <c r="H1818" t="s">
        <v>8246</v>
      </c>
      <c r="I1818">
        <v>1378785540</v>
      </c>
      <c r="J1818">
        <v>1376066243</v>
      </c>
      <c r="K1818" t="b">
        <v>0</v>
      </c>
      <c r="L1818">
        <v>90</v>
      </c>
      <c r="M1818" t="b">
        <v>1</v>
      </c>
      <c r="N1818" t="s">
        <v>8276</v>
      </c>
      <c r="O1818" s="5">
        <f t="shared" si="252"/>
        <v>0.78784468204839619</v>
      </c>
      <c r="P1818" s="7">
        <f t="shared" si="253"/>
        <v>59.233333333333334</v>
      </c>
      <c r="Q1818" t="str">
        <f t="shared" si="254"/>
        <v>music</v>
      </c>
      <c r="R1818" t="str">
        <f t="shared" si="255"/>
        <v>rock</v>
      </c>
      <c r="S1818" s="10">
        <f t="shared" si="256"/>
        <v>41526.915972222225</v>
      </c>
      <c r="T1818" s="10">
        <f t="shared" si="257"/>
        <v>41495.442627314813</v>
      </c>
      <c r="U1818">
        <f t="shared" si="258"/>
        <v>2013</v>
      </c>
      <c r="V1818" s="11">
        <f t="shared" si="259"/>
        <v>41526.915972222225</v>
      </c>
      <c r="W1818" s="15">
        <f t="shared" si="260"/>
        <v>31.473344907411956</v>
      </c>
    </row>
    <row r="1819" spans="1:23" ht="57.6" x14ac:dyDescent="0.3">
      <c r="A1819">
        <v>2174</v>
      </c>
      <c r="B1819" s="3" t="s">
        <v>2175</v>
      </c>
      <c r="C1819" s="3" t="s">
        <v>6284</v>
      </c>
      <c r="D1819">
        <v>4000</v>
      </c>
      <c r="E1819">
        <v>4119</v>
      </c>
      <c r="F1819" t="s">
        <v>8219</v>
      </c>
      <c r="G1819" t="s">
        <v>8225</v>
      </c>
      <c r="H1819" t="s">
        <v>8247</v>
      </c>
      <c r="I1819">
        <v>1462453307</v>
      </c>
      <c r="J1819">
        <v>1459861307</v>
      </c>
      <c r="K1819" t="b">
        <v>0</v>
      </c>
      <c r="L1819">
        <v>63</v>
      </c>
      <c r="M1819" t="b">
        <v>1</v>
      </c>
      <c r="N1819" t="s">
        <v>8276</v>
      </c>
      <c r="O1819" s="5">
        <f t="shared" si="252"/>
        <v>0.97110949259529011</v>
      </c>
      <c r="P1819" s="7">
        <f t="shared" si="253"/>
        <v>65.38095238095238</v>
      </c>
      <c r="Q1819" t="str">
        <f t="shared" si="254"/>
        <v>music</v>
      </c>
      <c r="R1819" t="str">
        <f t="shared" si="255"/>
        <v>rock</v>
      </c>
      <c r="S1819" s="10">
        <f t="shared" si="256"/>
        <v>42495.292905092589</v>
      </c>
      <c r="T1819" s="10">
        <f t="shared" si="257"/>
        <v>42465.292905092589</v>
      </c>
      <c r="U1819">
        <f t="shared" si="258"/>
        <v>2016</v>
      </c>
      <c r="V1819" s="11">
        <f t="shared" si="259"/>
        <v>42495.292905092589</v>
      </c>
      <c r="W1819" s="15">
        <f t="shared" si="260"/>
        <v>30</v>
      </c>
    </row>
    <row r="1820" spans="1:23" ht="43.2" x14ac:dyDescent="0.3">
      <c r="A1820">
        <v>2175</v>
      </c>
      <c r="B1820" s="3" t="s">
        <v>2176</v>
      </c>
      <c r="C1820" s="3" t="s">
        <v>6285</v>
      </c>
      <c r="D1820">
        <v>700</v>
      </c>
      <c r="E1820">
        <v>1750</v>
      </c>
      <c r="F1820" t="s">
        <v>8219</v>
      </c>
      <c r="G1820" t="s">
        <v>8224</v>
      </c>
      <c r="H1820" t="s">
        <v>8246</v>
      </c>
      <c r="I1820">
        <v>1469059986</v>
      </c>
      <c r="J1820">
        <v>1468455186</v>
      </c>
      <c r="K1820" t="b">
        <v>0</v>
      </c>
      <c r="L1820">
        <v>26</v>
      </c>
      <c r="M1820" t="b">
        <v>1</v>
      </c>
      <c r="N1820" t="s">
        <v>8276</v>
      </c>
      <c r="O1820" s="5">
        <f t="shared" si="252"/>
        <v>0.4</v>
      </c>
      <c r="P1820" s="7">
        <f t="shared" si="253"/>
        <v>67.307692307692307</v>
      </c>
      <c r="Q1820" t="str">
        <f t="shared" si="254"/>
        <v>music</v>
      </c>
      <c r="R1820" t="str">
        <f t="shared" si="255"/>
        <v>rock</v>
      </c>
      <c r="S1820" s="10">
        <f t="shared" si="256"/>
        <v>42571.759097222224</v>
      </c>
      <c r="T1820" s="10">
        <f t="shared" si="257"/>
        <v>42564.759097222224</v>
      </c>
      <c r="U1820">
        <f t="shared" si="258"/>
        <v>2016</v>
      </c>
      <c r="V1820" s="11">
        <f t="shared" si="259"/>
        <v>42571.759097222224</v>
      </c>
      <c r="W1820" s="15">
        <f t="shared" si="260"/>
        <v>7</v>
      </c>
    </row>
    <row r="1821" spans="1:23" ht="43.2" x14ac:dyDescent="0.3">
      <c r="A1821">
        <v>2176</v>
      </c>
      <c r="B1821" s="3" t="s">
        <v>2177</v>
      </c>
      <c r="C1821" s="3" t="s">
        <v>6286</v>
      </c>
      <c r="D1821">
        <v>5000</v>
      </c>
      <c r="E1821">
        <v>6301</v>
      </c>
      <c r="F1821" t="s">
        <v>8219</v>
      </c>
      <c r="G1821" t="s">
        <v>8224</v>
      </c>
      <c r="H1821" t="s">
        <v>8246</v>
      </c>
      <c r="I1821">
        <v>1430579509</v>
      </c>
      <c r="J1821">
        <v>1427987509</v>
      </c>
      <c r="K1821" t="b">
        <v>0</v>
      </c>
      <c r="L1821">
        <v>71</v>
      </c>
      <c r="M1821" t="b">
        <v>1</v>
      </c>
      <c r="N1821" t="s">
        <v>8276</v>
      </c>
      <c r="O1821" s="5">
        <f t="shared" si="252"/>
        <v>0.79352483732740831</v>
      </c>
      <c r="P1821" s="7">
        <f t="shared" si="253"/>
        <v>88.74647887323944</v>
      </c>
      <c r="Q1821" t="str">
        <f t="shared" si="254"/>
        <v>music</v>
      </c>
      <c r="R1821" t="str">
        <f t="shared" si="255"/>
        <v>rock</v>
      </c>
      <c r="S1821" s="10">
        <f t="shared" si="256"/>
        <v>42126.383206018523</v>
      </c>
      <c r="T1821" s="10">
        <f t="shared" si="257"/>
        <v>42096.383206018523</v>
      </c>
      <c r="U1821">
        <f t="shared" si="258"/>
        <v>2015</v>
      </c>
      <c r="V1821" s="11">
        <f t="shared" si="259"/>
        <v>42126.383206018523</v>
      </c>
      <c r="W1821" s="15">
        <f t="shared" si="260"/>
        <v>30</v>
      </c>
    </row>
    <row r="1822" spans="1:23" ht="72" x14ac:dyDescent="0.3">
      <c r="A1822">
        <v>2177</v>
      </c>
      <c r="B1822" s="3" t="s">
        <v>2178</v>
      </c>
      <c r="C1822" s="3" t="s">
        <v>6287</v>
      </c>
      <c r="D1822">
        <v>2500</v>
      </c>
      <c r="E1822">
        <v>2503</v>
      </c>
      <c r="F1822" t="s">
        <v>8219</v>
      </c>
      <c r="G1822" t="s">
        <v>8224</v>
      </c>
      <c r="H1822" t="s">
        <v>8246</v>
      </c>
      <c r="I1822">
        <v>1465192867</v>
      </c>
      <c r="J1822">
        <v>1463032867</v>
      </c>
      <c r="K1822" t="b">
        <v>0</v>
      </c>
      <c r="L1822">
        <v>38</v>
      </c>
      <c r="M1822" t="b">
        <v>1</v>
      </c>
      <c r="N1822" t="s">
        <v>8276</v>
      </c>
      <c r="O1822" s="5">
        <f t="shared" si="252"/>
        <v>0.99880143827407109</v>
      </c>
      <c r="P1822" s="7">
        <f t="shared" si="253"/>
        <v>65.868421052631575</v>
      </c>
      <c r="Q1822" t="str">
        <f t="shared" si="254"/>
        <v>music</v>
      </c>
      <c r="R1822" t="str">
        <f t="shared" si="255"/>
        <v>rock</v>
      </c>
      <c r="S1822" s="10">
        <f t="shared" si="256"/>
        <v>42527.000775462962</v>
      </c>
      <c r="T1822" s="10">
        <f t="shared" si="257"/>
        <v>42502.000775462962</v>
      </c>
      <c r="U1822">
        <f t="shared" si="258"/>
        <v>2016</v>
      </c>
      <c r="V1822" s="11">
        <f t="shared" si="259"/>
        <v>42527.000775462962</v>
      </c>
      <c r="W1822" s="15">
        <f t="shared" si="260"/>
        <v>25</v>
      </c>
    </row>
    <row r="1823" spans="1:23" ht="43.2" x14ac:dyDescent="0.3">
      <c r="A1823">
        <v>2178</v>
      </c>
      <c r="B1823" s="3" t="s">
        <v>2179</v>
      </c>
      <c r="C1823" s="3" t="s">
        <v>6288</v>
      </c>
      <c r="D1823">
        <v>25000</v>
      </c>
      <c r="E1823">
        <v>34660</v>
      </c>
      <c r="F1823" t="s">
        <v>8219</v>
      </c>
      <c r="G1823" t="s">
        <v>8224</v>
      </c>
      <c r="H1823" t="s">
        <v>8246</v>
      </c>
      <c r="I1823">
        <v>1484752597</v>
      </c>
      <c r="J1823">
        <v>1482160597</v>
      </c>
      <c r="K1823" t="b">
        <v>0</v>
      </c>
      <c r="L1823">
        <v>859</v>
      </c>
      <c r="M1823" t="b">
        <v>1</v>
      </c>
      <c r="N1823" t="s">
        <v>8276</v>
      </c>
      <c r="O1823" s="5">
        <f t="shared" si="252"/>
        <v>0.72129255626081934</v>
      </c>
      <c r="P1823" s="7">
        <f t="shared" si="253"/>
        <v>40.349243306169967</v>
      </c>
      <c r="Q1823" t="str">
        <f t="shared" si="254"/>
        <v>music</v>
      </c>
      <c r="R1823" t="str">
        <f t="shared" si="255"/>
        <v>rock</v>
      </c>
      <c r="S1823" s="10">
        <f t="shared" si="256"/>
        <v>42753.38653935185</v>
      </c>
      <c r="T1823" s="10">
        <f t="shared" si="257"/>
        <v>42723.38653935185</v>
      </c>
      <c r="U1823">
        <f t="shared" si="258"/>
        <v>2017</v>
      </c>
      <c r="V1823" s="11">
        <f t="shared" si="259"/>
        <v>42753.38653935185</v>
      </c>
      <c r="W1823" s="15">
        <f t="shared" si="260"/>
        <v>30</v>
      </c>
    </row>
    <row r="1824" spans="1:23" ht="43.2" x14ac:dyDescent="0.3">
      <c r="A1824">
        <v>2179</v>
      </c>
      <c r="B1824" s="3" t="s">
        <v>2180</v>
      </c>
      <c r="C1824" s="3" t="s">
        <v>6289</v>
      </c>
      <c r="D1824">
        <v>1000</v>
      </c>
      <c r="E1824">
        <v>1614</v>
      </c>
      <c r="F1824" t="s">
        <v>8219</v>
      </c>
      <c r="G1824" t="s">
        <v>8224</v>
      </c>
      <c r="H1824" t="s">
        <v>8246</v>
      </c>
      <c r="I1824">
        <v>1428725192</v>
      </c>
      <c r="J1824">
        <v>1426133192</v>
      </c>
      <c r="K1824" t="b">
        <v>0</v>
      </c>
      <c r="L1824">
        <v>21</v>
      </c>
      <c r="M1824" t="b">
        <v>1</v>
      </c>
      <c r="N1824" t="s">
        <v>8276</v>
      </c>
      <c r="O1824" s="5">
        <f t="shared" si="252"/>
        <v>0.61957868649318459</v>
      </c>
      <c r="P1824" s="7">
        <f t="shared" si="253"/>
        <v>76.857142857142861</v>
      </c>
      <c r="Q1824" t="str">
        <f t="shared" si="254"/>
        <v>music</v>
      </c>
      <c r="R1824" t="str">
        <f t="shared" si="255"/>
        <v>rock</v>
      </c>
      <c r="S1824" s="10">
        <f t="shared" si="256"/>
        <v>42104.921203703707</v>
      </c>
      <c r="T1824" s="10">
        <f t="shared" si="257"/>
        <v>42074.921203703707</v>
      </c>
      <c r="U1824">
        <f t="shared" si="258"/>
        <v>2015</v>
      </c>
      <c r="V1824" s="11">
        <f t="shared" si="259"/>
        <v>42104.921203703707</v>
      </c>
      <c r="W1824" s="15">
        <f t="shared" si="260"/>
        <v>30</v>
      </c>
    </row>
    <row r="1825" spans="1:23" ht="28.8" x14ac:dyDescent="0.3">
      <c r="A1825">
        <v>2180</v>
      </c>
      <c r="B1825" s="3" t="s">
        <v>2181</v>
      </c>
      <c r="C1825" s="3" t="s">
        <v>6290</v>
      </c>
      <c r="D1825">
        <v>5000</v>
      </c>
      <c r="E1825">
        <v>5359.21</v>
      </c>
      <c r="F1825" t="s">
        <v>8219</v>
      </c>
      <c r="G1825" t="s">
        <v>8224</v>
      </c>
      <c r="H1825" t="s">
        <v>8246</v>
      </c>
      <c r="I1825">
        <v>1447434268</v>
      </c>
      <c r="J1825">
        <v>1443801868</v>
      </c>
      <c r="K1825" t="b">
        <v>0</v>
      </c>
      <c r="L1825">
        <v>78</v>
      </c>
      <c r="M1825" t="b">
        <v>1</v>
      </c>
      <c r="N1825" t="s">
        <v>8276</v>
      </c>
      <c r="O1825" s="5">
        <f t="shared" si="252"/>
        <v>0.93297333002438787</v>
      </c>
      <c r="P1825" s="7">
        <f t="shared" si="253"/>
        <v>68.707820512820518</v>
      </c>
      <c r="Q1825" t="str">
        <f t="shared" si="254"/>
        <v>music</v>
      </c>
      <c r="R1825" t="str">
        <f t="shared" si="255"/>
        <v>rock</v>
      </c>
      <c r="S1825" s="10">
        <f t="shared" si="256"/>
        <v>42321.461435185185</v>
      </c>
      <c r="T1825" s="10">
        <f t="shared" si="257"/>
        <v>42279.419768518521</v>
      </c>
      <c r="U1825">
        <f t="shared" si="258"/>
        <v>2015</v>
      </c>
      <c r="V1825" s="11">
        <f t="shared" si="259"/>
        <v>42321.461435185185</v>
      </c>
      <c r="W1825" s="15">
        <f t="shared" si="260"/>
        <v>42.041666666664241</v>
      </c>
    </row>
    <row r="1826" spans="1:23" ht="57.6" x14ac:dyDescent="0.3">
      <c r="A1826">
        <v>2181</v>
      </c>
      <c r="B1826" s="3" t="s">
        <v>2182</v>
      </c>
      <c r="C1826" s="3" t="s">
        <v>6291</v>
      </c>
      <c r="D1826">
        <v>2000</v>
      </c>
      <c r="E1826">
        <v>3062</v>
      </c>
      <c r="F1826" t="s">
        <v>8219</v>
      </c>
      <c r="G1826" t="s">
        <v>8224</v>
      </c>
      <c r="H1826" t="s">
        <v>8246</v>
      </c>
      <c r="I1826">
        <v>1487635653</v>
      </c>
      <c r="J1826">
        <v>1486426053</v>
      </c>
      <c r="K1826" t="b">
        <v>0</v>
      </c>
      <c r="L1826">
        <v>53</v>
      </c>
      <c r="M1826" t="b">
        <v>1</v>
      </c>
      <c r="N1826" t="s">
        <v>8297</v>
      </c>
      <c r="O1826" s="5">
        <f t="shared" si="252"/>
        <v>0.6531678641410843</v>
      </c>
      <c r="P1826" s="7">
        <f t="shared" si="253"/>
        <v>57.773584905660378</v>
      </c>
      <c r="Q1826" t="str">
        <f t="shared" si="254"/>
        <v>games</v>
      </c>
      <c r="R1826" t="str">
        <f t="shared" si="255"/>
        <v>tabletop games</v>
      </c>
      <c r="S1826" s="10">
        <f t="shared" si="256"/>
        <v>42786.755243055552</v>
      </c>
      <c r="T1826" s="10">
        <f t="shared" si="257"/>
        <v>42772.755243055552</v>
      </c>
      <c r="U1826">
        <f t="shared" si="258"/>
        <v>2017</v>
      </c>
      <c r="V1826" s="11">
        <f t="shared" si="259"/>
        <v>42786.755243055552</v>
      </c>
      <c r="W1826" s="15">
        <f t="shared" si="260"/>
        <v>14</v>
      </c>
    </row>
    <row r="1827" spans="1:23" ht="43.2" x14ac:dyDescent="0.3">
      <c r="A1827">
        <v>2182</v>
      </c>
      <c r="B1827" s="3" t="s">
        <v>2183</v>
      </c>
      <c r="C1827" s="3" t="s">
        <v>6292</v>
      </c>
      <c r="D1827">
        <v>3000</v>
      </c>
      <c r="E1827">
        <v>15725</v>
      </c>
      <c r="F1827" t="s">
        <v>8219</v>
      </c>
      <c r="G1827" t="s">
        <v>8229</v>
      </c>
      <c r="H1827" t="s">
        <v>8251</v>
      </c>
      <c r="I1827">
        <v>1412285825</v>
      </c>
      <c r="J1827">
        <v>1409261825</v>
      </c>
      <c r="K1827" t="b">
        <v>0</v>
      </c>
      <c r="L1827">
        <v>356</v>
      </c>
      <c r="M1827" t="b">
        <v>1</v>
      </c>
      <c r="N1827" t="s">
        <v>8297</v>
      </c>
      <c r="O1827" s="5">
        <f t="shared" si="252"/>
        <v>0.19077901430842609</v>
      </c>
      <c r="P1827" s="7">
        <f t="shared" si="253"/>
        <v>44.171348314606739</v>
      </c>
      <c r="Q1827" t="str">
        <f t="shared" si="254"/>
        <v>games</v>
      </c>
      <c r="R1827" t="str">
        <f t="shared" si="255"/>
        <v>tabletop games</v>
      </c>
      <c r="S1827" s="10">
        <f t="shared" si="256"/>
        <v>41914.650752314818</v>
      </c>
      <c r="T1827" s="10">
        <f t="shared" si="257"/>
        <v>41879.650752314818</v>
      </c>
      <c r="U1827">
        <f t="shared" si="258"/>
        <v>2014</v>
      </c>
      <c r="V1827" s="11">
        <f t="shared" si="259"/>
        <v>41914.650752314818</v>
      </c>
      <c r="W1827" s="15">
        <f t="shared" si="260"/>
        <v>35</v>
      </c>
    </row>
    <row r="1828" spans="1:23" ht="43.2" x14ac:dyDescent="0.3">
      <c r="A1828">
        <v>2183</v>
      </c>
      <c r="B1828" s="3" t="s">
        <v>2184</v>
      </c>
      <c r="C1828" s="3" t="s">
        <v>6293</v>
      </c>
      <c r="D1828">
        <v>1800</v>
      </c>
      <c r="E1828">
        <v>8807</v>
      </c>
      <c r="F1828" t="s">
        <v>8219</v>
      </c>
      <c r="G1828" t="s">
        <v>8224</v>
      </c>
      <c r="H1828" t="s">
        <v>8246</v>
      </c>
      <c r="I1828">
        <v>1486616400</v>
      </c>
      <c r="J1828">
        <v>1484037977</v>
      </c>
      <c r="K1828" t="b">
        <v>0</v>
      </c>
      <c r="L1828">
        <v>279</v>
      </c>
      <c r="M1828" t="b">
        <v>1</v>
      </c>
      <c r="N1828" t="s">
        <v>8297</v>
      </c>
      <c r="O1828" s="5">
        <f t="shared" si="252"/>
        <v>0.2043828772567276</v>
      </c>
      <c r="P1828" s="7">
        <f t="shared" si="253"/>
        <v>31.566308243727597</v>
      </c>
      <c r="Q1828" t="str">
        <f t="shared" si="254"/>
        <v>games</v>
      </c>
      <c r="R1828" t="str">
        <f t="shared" si="255"/>
        <v>tabletop games</v>
      </c>
      <c r="S1828" s="10">
        <f t="shared" si="256"/>
        <v>42774.958333333328</v>
      </c>
      <c r="T1828" s="10">
        <f t="shared" si="257"/>
        <v>42745.115474537044</v>
      </c>
      <c r="U1828">
        <f t="shared" si="258"/>
        <v>2017</v>
      </c>
      <c r="V1828" s="11">
        <f t="shared" si="259"/>
        <v>42774.958333333328</v>
      </c>
      <c r="W1828" s="15">
        <f t="shared" si="260"/>
        <v>29.842858796284418</v>
      </c>
    </row>
    <row r="1829" spans="1:23" ht="43.2" x14ac:dyDescent="0.3">
      <c r="A1829">
        <v>2185</v>
      </c>
      <c r="B1829" s="3" t="s">
        <v>2186</v>
      </c>
      <c r="C1829" s="3" t="s">
        <v>6295</v>
      </c>
      <c r="D1829">
        <v>5000</v>
      </c>
      <c r="E1829">
        <v>92848.5</v>
      </c>
      <c r="F1829" t="s">
        <v>8219</v>
      </c>
      <c r="G1829" t="s">
        <v>8225</v>
      </c>
      <c r="H1829" t="s">
        <v>8247</v>
      </c>
      <c r="I1829">
        <v>1364286239</v>
      </c>
      <c r="J1829">
        <v>1360830239</v>
      </c>
      <c r="K1829" t="b">
        <v>0</v>
      </c>
      <c r="L1829">
        <v>623</v>
      </c>
      <c r="M1829" t="b">
        <v>1</v>
      </c>
      <c r="N1829" t="s">
        <v>8297</v>
      </c>
      <c r="O1829" s="5">
        <f t="shared" si="252"/>
        <v>5.3851166147002916E-2</v>
      </c>
      <c r="P1829" s="7">
        <f t="shared" si="253"/>
        <v>149.03451043338683</v>
      </c>
      <c r="Q1829" t="str">
        <f t="shared" si="254"/>
        <v>games</v>
      </c>
      <c r="R1829" t="str">
        <f t="shared" si="255"/>
        <v>tabletop games</v>
      </c>
      <c r="S1829" s="10">
        <f t="shared" si="256"/>
        <v>41359.099988425929</v>
      </c>
      <c r="T1829" s="10">
        <f t="shared" si="257"/>
        <v>41319.099988425929</v>
      </c>
      <c r="U1829">
        <f t="shared" si="258"/>
        <v>2013</v>
      </c>
      <c r="V1829" s="11">
        <f t="shared" si="259"/>
        <v>41359.099988425929</v>
      </c>
      <c r="W1829" s="15">
        <f t="shared" si="260"/>
        <v>40</v>
      </c>
    </row>
    <row r="1830" spans="1:23" ht="43.2" x14ac:dyDescent="0.3">
      <c r="A1830">
        <v>2186</v>
      </c>
      <c r="B1830" s="3" t="s">
        <v>2187</v>
      </c>
      <c r="C1830" s="3" t="s">
        <v>6296</v>
      </c>
      <c r="D1830">
        <v>20000</v>
      </c>
      <c r="E1830">
        <v>21935</v>
      </c>
      <c r="F1830" t="s">
        <v>8219</v>
      </c>
      <c r="G1830" t="s">
        <v>8224</v>
      </c>
      <c r="H1830" t="s">
        <v>8246</v>
      </c>
      <c r="I1830">
        <v>1473213600</v>
      </c>
      <c r="J1830">
        <v>1470062743</v>
      </c>
      <c r="K1830" t="b">
        <v>0</v>
      </c>
      <c r="L1830">
        <v>392</v>
      </c>
      <c r="M1830" t="b">
        <v>1</v>
      </c>
      <c r="N1830" t="s">
        <v>8297</v>
      </c>
      <c r="O1830" s="5">
        <f t="shared" si="252"/>
        <v>0.91178481878276729</v>
      </c>
      <c r="P1830" s="7">
        <f t="shared" si="253"/>
        <v>55.956632653061227</v>
      </c>
      <c r="Q1830" t="str">
        <f t="shared" si="254"/>
        <v>games</v>
      </c>
      <c r="R1830" t="str">
        <f t="shared" si="255"/>
        <v>tabletop games</v>
      </c>
      <c r="S1830" s="10">
        <f t="shared" si="256"/>
        <v>42619.833333333328</v>
      </c>
      <c r="T1830" s="10">
        <f t="shared" si="257"/>
        <v>42583.365081018521</v>
      </c>
      <c r="U1830">
        <f t="shared" si="258"/>
        <v>2016</v>
      </c>
      <c r="V1830" s="11">
        <f t="shared" si="259"/>
        <v>42619.833333333328</v>
      </c>
      <c r="W1830" s="15">
        <f t="shared" si="260"/>
        <v>36.468252314807614</v>
      </c>
    </row>
    <row r="1831" spans="1:23" ht="43.2" x14ac:dyDescent="0.3">
      <c r="A1831">
        <v>2188</v>
      </c>
      <c r="B1831" s="3" t="s">
        <v>2189</v>
      </c>
      <c r="C1831" s="3" t="s">
        <v>6298</v>
      </c>
      <c r="D1831">
        <v>5494</v>
      </c>
      <c r="E1831">
        <v>22645</v>
      </c>
      <c r="F1831" t="s">
        <v>8219</v>
      </c>
      <c r="G1831" t="s">
        <v>8226</v>
      </c>
      <c r="H1831" t="s">
        <v>8248</v>
      </c>
      <c r="I1831">
        <v>1477414800</v>
      </c>
      <c r="J1831">
        <v>1474380241</v>
      </c>
      <c r="K1831" t="b">
        <v>0</v>
      </c>
      <c r="L1831">
        <v>514</v>
      </c>
      <c r="M1831" t="b">
        <v>1</v>
      </c>
      <c r="N1831" t="s">
        <v>8297</v>
      </c>
      <c r="O1831" s="5">
        <f t="shared" si="252"/>
        <v>0.24261426363435637</v>
      </c>
      <c r="P1831" s="7">
        <f t="shared" si="253"/>
        <v>44.056420233463037</v>
      </c>
      <c r="Q1831" t="str">
        <f t="shared" si="254"/>
        <v>games</v>
      </c>
      <c r="R1831" t="str">
        <f t="shared" si="255"/>
        <v>tabletop games</v>
      </c>
      <c r="S1831" s="10">
        <f t="shared" si="256"/>
        <v>42668.458333333328</v>
      </c>
      <c r="T1831" s="10">
        <f t="shared" si="257"/>
        <v>42633.336122685185</v>
      </c>
      <c r="U1831">
        <f t="shared" si="258"/>
        <v>2016</v>
      </c>
      <c r="V1831" s="11">
        <f t="shared" si="259"/>
        <v>42668.458333333328</v>
      </c>
      <c r="W1831" s="15">
        <f t="shared" si="260"/>
        <v>35.122210648143664</v>
      </c>
    </row>
    <row r="1832" spans="1:23" ht="43.2" x14ac:dyDescent="0.3">
      <c r="A1832">
        <v>2189</v>
      </c>
      <c r="B1832" s="3" t="s">
        <v>2190</v>
      </c>
      <c r="C1832" s="3" t="s">
        <v>6299</v>
      </c>
      <c r="D1832">
        <v>1200</v>
      </c>
      <c r="E1832">
        <v>6039</v>
      </c>
      <c r="F1832" t="s">
        <v>8219</v>
      </c>
      <c r="G1832" t="s">
        <v>8225</v>
      </c>
      <c r="H1832" t="s">
        <v>8247</v>
      </c>
      <c r="I1832">
        <v>1461276000</v>
      </c>
      <c r="J1832">
        <v>1460055300</v>
      </c>
      <c r="K1832" t="b">
        <v>0</v>
      </c>
      <c r="L1832">
        <v>88</v>
      </c>
      <c r="M1832" t="b">
        <v>1</v>
      </c>
      <c r="N1832" t="s">
        <v>8297</v>
      </c>
      <c r="O1832" s="5">
        <f t="shared" si="252"/>
        <v>0.19870839542970692</v>
      </c>
      <c r="P1832" s="7">
        <f t="shared" si="253"/>
        <v>68.625</v>
      </c>
      <c r="Q1832" t="str">
        <f t="shared" si="254"/>
        <v>games</v>
      </c>
      <c r="R1832" t="str">
        <f t="shared" si="255"/>
        <v>tabletop games</v>
      </c>
      <c r="S1832" s="10">
        <f t="shared" si="256"/>
        <v>42481.666666666672</v>
      </c>
      <c r="T1832" s="10">
        <f t="shared" si="257"/>
        <v>42467.538194444445</v>
      </c>
      <c r="U1832">
        <f t="shared" si="258"/>
        <v>2016</v>
      </c>
      <c r="V1832" s="11">
        <f t="shared" si="259"/>
        <v>42481.666666666672</v>
      </c>
      <c r="W1832" s="15">
        <f t="shared" si="260"/>
        <v>14.128472222226264</v>
      </c>
    </row>
    <row r="1833" spans="1:23" ht="43.2" x14ac:dyDescent="0.3">
      <c r="A1833">
        <v>2190</v>
      </c>
      <c r="B1833" s="3" t="s">
        <v>2191</v>
      </c>
      <c r="C1833" s="3" t="s">
        <v>6300</v>
      </c>
      <c r="D1833">
        <v>19000</v>
      </c>
      <c r="E1833">
        <v>35076</v>
      </c>
      <c r="F1833" t="s">
        <v>8219</v>
      </c>
      <c r="G1833" t="s">
        <v>8224</v>
      </c>
      <c r="H1833" t="s">
        <v>8246</v>
      </c>
      <c r="I1833">
        <v>1458716340</v>
      </c>
      <c r="J1833">
        <v>1455721204</v>
      </c>
      <c r="K1833" t="b">
        <v>0</v>
      </c>
      <c r="L1833">
        <v>537</v>
      </c>
      <c r="M1833" t="b">
        <v>1</v>
      </c>
      <c r="N1833" t="s">
        <v>8297</v>
      </c>
      <c r="O1833" s="5">
        <f t="shared" si="252"/>
        <v>0.54168092142775692</v>
      </c>
      <c r="P1833" s="7">
        <f t="shared" si="253"/>
        <v>65.318435754189949</v>
      </c>
      <c r="Q1833" t="str">
        <f t="shared" si="254"/>
        <v>games</v>
      </c>
      <c r="R1833" t="str">
        <f t="shared" si="255"/>
        <v>tabletop games</v>
      </c>
      <c r="S1833" s="10">
        <f t="shared" si="256"/>
        <v>42452.040972222225</v>
      </c>
      <c r="T1833" s="10">
        <f t="shared" si="257"/>
        <v>42417.375046296293</v>
      </c>
      <c r="U1833">
        <f t="shared" si="258"/>
        <v>2016</v>
      </c>
      <c r="V1833" s="11">
        <f t="shared" si="259"/>
        <v>42452.040972222225</v>
      </c>
      <c r="W1833" s="15">
        <f t="shared" si="260"/>
        <v>34.665925925932243</v>
      </c>
    </row>
    <row r="1834" spans="1:23" ht="43.2" x14ac:dyDescent="0.3">
      <c r="A1834">
        <v>2191</v>
      </c>
      <c r="B1834" s="3" t="s">
        <v>2192</v>
      </c>
      <c r="C1834" s="3" t="s">
        <v>6301</v>
      </c>
      <c r="D1834">
        <v>750</v>
      </c>
      <c r="E1834">
        <v>898</v>
      </c>
      <c r="F1834" t="s">
        <v>8219</v>
      </c>
      <c r="G1834" t="s">
        <v>8225</v>
      </c>
      <c r="H1834" t="s">
        <v>8247</v>
      </c>
      <c r="I1834">
        <v>1487102427</v>
      </c>
      <c r="J1834">
        <v>1486065627</v>
      </c>
      <c r="K1834" t="b">
        <v>0</v>
      </c>
      <c r="L1834">
        <v>25</v>
      </c>
      <c r="M1834" t="b">
        <v>1</v>
      </c>
      <c r="N1834" t="s">
        <v>8297</v>
      </c>
      <c r="O1834" s="5">
        <f t="shared" si="252"/>
        <v>0.83518930957683746</v>
      </c>
      <c r="P1834" s="7">
        <f t="shared" si="253"/>
        <v>35.92</v>
      </c>
      <c r="Q1834" t="str">
        <f t="shared" si="254"/>
        <v>games</v>
      </c>
      <c r="R1834" t="str">
        <f t="shared" si="255"/>
        <v>tabletop games</v>
      </c>
      <c r="S1834" s="10">
        <f t="shared" si="256"/>
        <v>42780.583645833336</v>
      </c>
      <c r="T1834" s="10">
        <f t="shared" si="257"/>
        <v>42768.583645833336</v>
      </c>
      <c r="U1834">
        <f t="shared" si="258"/>
        <v>2017</v>
      </c>
      <c r="V1834" s="11">
        <f t="shared" si="259"/>
        <v>42780.583645833336</v>
      </c>
      <c r="W1834" s="15">
        <f t="shared" si="260"/>
        <v>12</v>
      </c>
    </row>
    <row r="1835" spans="1:23" ht="43.2" x14ac:dyDescent="0.3">
      <c r="A1835">
        <v>2192</v>
      </c>
      <c r="B1835" s="3" t="s">
        <v>2193</v>
      </c>
      <c r="C1835" s="3" t="s">
        <v>6302</v>
      </c>
      <c r="D1835">
        <v>12000</v>
      </c>
      <c r="E1835">
        <v>129748.82</v>
      </c>
      <c r="F1835" t="s">
        <v>8219</v>
      </c>
      <c r="G1835" t="s">
        <v>8225</v>
      </c>
      <c r="H1835" t="s">
        <v>8247</v>
      </c>
      <c r="I1835">
        <v>1481842800</v>
      </c>
      <c r="J1835">
        <v>1479414344</v>
      </c>
      <c r="K1835" t="b">
        <v>0</v>
      </c>
      <c r="L1835">
        <v>3238</v>
      </c>
      <c r="M1835" t="b">
        <v>1</v>
      </c>
      <c r="N1835" t="s">
        <v>8297</v>
      </c>
      <c r="O1835" s="5">
        <f t="shared" si="252"/>
        <v>9.2486390242315877E-2</v>
      </c>
      <c r="P1835" s="7">
        <f t="shared" si="253"/>
        <v>40.070667078443485</v>
      </c>
      <c r="Q1835" t="str">
        <f t="shared" si="254"/>
        <v>games</v>
      </c>
      <c r="R1835" t="str">
        <f t="shared" si="255"/>
        <v>tabletop games</v>
      </c>
      <c r="S1835" s="10">
        <f t="shared" si="256"/>
        <v>42719.708333333328</v>
      </c>
      <c r="T1835" s="10">
        <f t="shared" si="257"/>
        <v>42691.6012037037</v>
      </c>
      <c r="U1835">
        <f t="shared" si="258"/>
        <v>2016</v>
      </c>
      <c r="V1835" s="11">
        <f t="shared" si="259"/>
        <v>42719.708333333328</v>
      </c>
      <c r="W1835" s="15">
        <f t="shared" si="260"/>
        <v>28.107129629628616</v>
      </c>
    </row>
    <row r="1836" spans="1:23" ht="57.6" x14ac:dyDescent="0.3">
      <c r="A1836">
        <v>2193</v>
      </c>
      <c r="B1836" s="3" t="s">
        <v>2194</v>
      </c>
      <c r="C1836" s="3" t="s">
        <v>6303</v>
      </c>
      <c r="D1836">
        <v>15000</v>
      </c>
      <c r="E1836">
        <v>67856</v>
      </c>
      <c r="F1836" t="s">
        <v>8219</v>
      </c>
      <c r="G1836" t="s">
        <v>8224</v>
      </c>
      <c r="H1836" t="s">
        <v>8246</v>
      </c>
      <c r="I1836">
        <v>1479704340</v>
      </c>
      <c r="J1836">
        <v>1477043072</v>
      </c>
      <c r="K1836" t="b">
        <v>0</v>
      </c>
      <c r="L1836">
        <v>897</v>
      </c>
      <c r="M1836" t="b">
        <v>1</v>
      </c>
      <c r="N1836" t="s">
        <v>8297</v>
      </c>
      <c r="O1836" s="5">
        <f t="shared" si="252"/>
        <v>0.2210563546333412</v>
      </c>
      <c r="P1836" s="7">
        <f t="shared" si="253"/>
        <v>75.647714604236342</v>
      </c>
      <c r="Q1836" t="str">
        <f t="shared" si="254"/>
        <v>games</v>
      </c>
      <c r="R1836" t="str">
        <f t="shared" si="255"/>
        <v>tabletop games</v>
      </c>
      <c r="S1836" s="10">
        <f t="shared" si="256"/>
        <v>42694.957638888889</v>
      </c>
      <c r="T1836" s="10">
        <f t="shared" si="257"/>
        <v>42664.155925925923</v>
      </c>
      <c r="U1836">
        <f t="shared" si="258"/>
        <v>2016</v>
      </c>
      <c r="V1836" s="11">
        <f t="shared" si="259"/>
        <v>42694.957638888889</v>
      </c>
      <c r="W1836" s="15">
        <f t="shared" si="260"/>
        <v>30.801712962966121</v>
      </c>
    </row>
    <row r="1837" spans="1:23" ht="57.6" x14ac:dyDescent="0.3">
      <c r="A1837">
        <v>2194</v>
      </c>
      <c r="B1837" s="3" t="s">
        <v>2195</v>
      </c>
      <c r="C1837" s="3" t="s">
        <v>6304</v>
      </c>
      <c r="D1837">
        <v>10000</v>
      </c>
      <c r="E1837">
        <v>53737</v>
      </c>
      <c r="F1837" t="s">
        <v>8219</v>
      </c>
      <c r="G1837" t="s">
        <v>8224</v>
      </c>
      <c r="H1837" t="s">
        <v>8246</v>
      </c>
      <c r="I1837">
        <v>1459012290</v>
      </c>
      <c r="J1837">
        <v>1456423890</v>
      </c>
      <c r="K1837" t="b">
        <v>0</v>
      </c>
      <c r="L1837">
        <v>878</v>
      </c>
      <c r="M1837" t="b">
        <v>1</v>
      </c>
      <c r="N1837" t="s">
        <v>8297</v>
      </c>
      <c r="O1837" s="5">
        <f t="shared" si="252"/>
        <v>0.18609151980944227</v>
      </c>
      <c r="P1837" s="7">
        <f t="shared" si="253"/>
        <v>61.203872437357631</v>
      </c>
      <c r="Q1837" t="str">
        <f t="shared" si="254"/>
        <v>games</v>
      </c>
      <c r="R1837" t="str">
        <f t="shared" si="255"/>
        <v>tabletop games</v>
      </c>
      <c r="S1837" s="10">
        <f t="shared" si="256"/>
        <v>42455.466319444444</v>
      </c>
      <c r="T1837" s="10">
        <f t="shared" si="257"/>
        <v>42425.507986111115</v>
      </c>
      <c r="U1837">
        <f t="shared" si="258"/>
        <v>2016</v>
      </c>
      <c r="V1837" s="11">
        <f t="shared" si="259"/>
        <v>42455.466319444444</v>
      </c>
      <c r="W1837" s="15">
        <f t="shared" si="260"/>
        <v>29.958333333328483</v>
      </c>
    </row>
    <row r="1838" spans="1:23" ht="28.8" x14ac:dyDescent="0.3">
      <c r="A1838">
        <v>2195</v>
      </c>
      <c r="B1838" s="3" t="s">
        <v>2196</v>
      </c>
      <c r="C1838" s="3" t="s">
        <v>6305</v>
      </c>
      <c r="D1838">
        <v>4600</v>
      </c>
      <c r="E1838">
        <v>5535</v>
      </c>
      <c r="F1838" t="s">
        <v>8219</v>
      </c>
      <c r="G1838" t="s">
        <v>8224</v>
      </c>
      <c r="H1838" t="s">
        <v>8246</v>
      </c>
      <c r="I1838">
        <v>1439317900</v>
      </c>
      <c r="J1838">
        <v>1436725900</v>
      </c>
      <c r="K1838" t="b">
        <v>0</v>
      </c>
      <c r="L1838">
        <v>115</v>
      </c>
      <c r="M1838" t="b">
        <v>1</v>
      </c>
      <c r="N1838" t="s">
        <v>8297</v>
      </c>
      <c r="O1838" s="5">
        <f t="shared" si="252"/>
        <v>0.83107497741644087</v>
      </c>
      <c r="P1838" s="7">
        <f t="shared" si="253"/>
        <v>48.130434782608695</v>
      </c>
      <c r="Q1838" t="str">
        <f t="shared" si="254"/>
        <v>games</v>
      </c>
      <c r="R1838" t="str">
        <f t="shared" si="255"/>
        <v>tabletop games</v>
      </c>
      <c r="S1838" s="10">
        <f t="shared" si="256"/>
        <v>42227.521990740745</v>
      </c>
      <c r="T1838" s="10">
        <f t="shared" si="257"/>
        <v>42197.521990740745</v>
      </c>
      <c r="U1838">
        <f t="shared" si="258"/>
        <v>2015</v>
      </c>
      <c r="V1838" s="11">
        <f t="shared" si="259"/>
        <v>42227.521990740745</v>
      </c>
      <c r="W1838" s="15">
        <f t="shared" si="260"/>
        <v>30</v>
      </c>
    </row>
    <row r="1839" spans="1:23" ht="28.8" x14ac:dyDescent="0.3">
      <c r="A1839">
        <v>2196</v>
      </c>
      <c r="B1839" s="3" t="s">
        <v>2197</v>
      </c>
      <c r="C1839" s="3" t="s">
        <v>6306</v>
      </c>
      <c r="D1839">
        <v>14000</v>
      </c>
      <c r="E1839">
        <v>15937</v>
      </c>
      <c r="F1839" t="s">
        <v>8219</v>
      </c>
      <c r="G1839" t="s">
        <v>8224</v>
      </c>
      <c r="H1839" t="s">
        <v>8246</v>
      </c>
      <c r="I1839">
        <v>1480662000</v>
      </c>
      <c r="J1839">
        <v>1478000502</v>
      </c>
      <c r="K1839" t="b">
        <v>0</v>
      </c>
      <c r="L1839">
        <v>234</v>
      </c>
      <c r="M1839" t="b">
        <v>1</v>
      </c>
      <c r="N1839" t="s">
        <v>8297</v>
      </c>
      <c r="O1839" s="5">
        <f t="shared" si="252"/>
        <v>0.87845893204492687</v>
      </c>
      <c r="P1839" s="7">
        <f t="shared" si="253"/>
        <v>68.106837606837601</v>
      </c>
      <c r="Q1839" t="str">
        <f t="shared" si="254"/>
        <v>games</v>
      </c>
      <c r="R1839" t="str">
        <f t="shared" si="255"/>
        <v>tabletop games</v>
      </c>
      <c r="S1839" s="10">
        <f t="shared" si="256"/>
        <v>42706.041666666672</v>
      </c>
      <c r="T1839" s="10">
        <f t="shared" si="257"/>
        <v>42675.237291666665</v>
      </c>
      <c r="U1839">
        <f t="shared" si="258"/>
        <v>2016</v>
      </c>
      <c r="V1839" s="11">
        <f t="shared" si="259"/>
        <v>42706.041666666672</v>
      </c>
      <c r="W1839" s="15">
        <f t="shared" si="260"/>
        <v>30.804375000006985</v>
      </c>
    </row>
    <row r="1840" spans="1:23" ht="43.2" x14ac:dyDescent="0.3">
      <c r="A1840">
        <v>2197</v>
      </c>
      <c r="B1840" s="3" t="s">
        <v>2198</v>
      </c>
      <c r="C1840" s="3" t="s">
        <v>6307</v>
      </c>
      <c r="D1840">
        <v>30000</v>
      </c>
      <c r="E1840">
        <v>285309.33</v>
      </c>
      <c r="F1840" t="s">
        <v>8219</v>
      </c>
      <c r="G1840" t="s">
        <v>8224</v>
      </c>
      <c r="H1840" t="s">
        <v>8246</v>
      </c>
      <c r="I1840">
        <v>1425132059</v>
      </c>
      <c r="J1840">
        <v>1422540059</v>
      </c>
      <c r="K1840" t="b">
        <v>0</v>
      </c>
      <c r="L1840">
        <v>4330</v>
      </c>
      <c r="M1840" t="b">
        <v>1</v>
      </c>
      <c r="N1840" t="s">
        <v>8297</v>
      </c>
      <c r="O1840" s="5">
        <f t="shared" si="252"/>
        <v>0.10514903245540549</v>
      </c>
      <c r="P1840" s="7">
        <f t="shared" si="253"/>
        <v>65.891300230946882</v>
      </c>
      <c r="Q1840" t="str">
        <f t="shared" si="254"/>
        <v>games</v>
      </c>
      <c r="R1840" t="str">
        <f t="shared" si="255"/>
        <v>tabletop games</v>
      </c>
      <c r="S1840" s="10">
        <f t="shared" si="256"/>
        <v>42063.334016203706</v>
      </c>
      <c r="T1840" s="10">
        <f t="shared" si="257"/>
        <v>42033.334016203706</v>
      </c>
      <c r="U1840">
        <f t="shared" si="258"/>
        <v>2015</v>
      </c>
      <c r="V1840" s="11">
        <f t="shared" si="259"/>
        <v>42063.334016203706</v>
      </c>
      <c r="W1840" s="15">
        <f t="shared" si="260"/>
        <v>30</v>
      </c>
    </row>
    <row r="1841" spans="1:23" ht="43.2" x14ac:dyDescent="0.3">
      <c r="A1841">
        <v>2198</v>
      </c>
      <c r="B1841" s="3" t="s">
        <v>2199</v>
      </c>
      <c r="C1841" s="3" t="s">
        <v>6308</v>
      </c>
      <c r="D1841">
        <v>40000</v>
      </c>
      <c r="E1841">
        <v>53157</v>
      </c>
      <c r="F1841" t="s">
        <v>8219</v>
      </c>
      <c r="G1841" t="s">
        <v>8224</v>
      </c>
      <c r="H1841" t="s">
        <v>8246</v>
      </c>
      <c r="I1841">
        <v>1447507200</v>
      </c>
      <c r="J1841">
        <v>1444911600</v>
      </c>
      <c r="K1841" t="b">
        <v>0</v>
      </c>
      <c r="L1841">
        <v>651</v>
      </c>
      <c r="M1841" t="b">
        <v>1</v>
      </c>
      <c r="N1841" t="s">
        <v>8297</v>
      </c>
      <c r="O1841" s="5">
        <f t="shared" si="252"/>
        <v>0.75248791316289487</v>
      </c>
      <c r="P1841" s="7">
        <f t="shared" si="253"/>
        <v>81.654377880184327</v>
      </c>
      <c r="Q1841" t="str">
        <f t="shared" si="254"/>
        <v>games</v>
      </c>
      <c r="R1841" t="str">
        <f t="shared" si="255"/>
        <v>tabletop games</v>
      </c>
      <c r="S1841" s="10">
        <f t="shared" si="256"/>
        <v>42322.305555555555</v>
      </c>
      <c r="T1841" s="10">
        <f t="shared" si="257"/>
        <v>42292.263888888891</v>
      </c>
      <c r="U1841">
        <f t="shared" si="258"/>
        <v>2015</v>
      </c>
      <c r="V1841" s="11">
        <f t="shared" si="259"/>
        <v>42322.305555555555</v>
      </c>
      <c r="W1841" s="15">
        <f t="shared" si="260"/>
        <v>30.041666666664241</v>
      </c>
    </row>
    <row r="1842" spans="1:23" ht="43.2" x14ac:dyDescent="0.3">
      <c r="A1842">
        <v>2200</v>
      </c>
      <c r="B1842" s="3" t="s">
        <v>2201</v>
      </c>
      <c r="C1842" s="3" t="s">
        <v>6310</v>
      </c>
      <c r="D1842">
        <v>2000</v>
      </c>
      <c r="E1842">
        <v>10843</v>
      </c>
      <c r="F1842" t="s">
        <v>8219</v>
      </c>
      <c r="G1842" t="s">
        <v>8225</v>
      </c>
      <c r="H1842" t="s">
        <v>8247</v>
      </c>
      <c r="I1842">
        <v>1436151600</v>
      </c>
      <c r="J1842">
        <v>1433775668</v>
      </c>
      <c r="K1842" t="b">
        <v>0</v>
      </c>
      <c r="L1842">
        <v>263</v>
      </c>
      <c r="M1842" t="b">
        <v>1</v>
      </c>
      <c r="N1842" t="s">
        <v>8297</v>
      </c>
      <c r="O1842" s="5">
        <f t="shared" si="252"/>
        <v>0.18445079774970027</v>
      </c>
      <c r="P1842" s="7">
        <f t="shared" si="253"/>
        <v>41.228136882129277</v>
      </c>
      <c r="Q1842" t="str">
        <f t="shared" si="254"/>
        <v>games</v>
      </c>
      <c r="R1842" t="str">
        <f t="shared" si="255"/>
        <v>tabletop games</v>
      </c>
      <c r="S1842" s="10">
        <f t="shared" si="256"/>
        <v>42190.875</v>
      </c>
      <c r="T1842" s="10">
        <f t="shared" si="257"/>
        <v>42163.375787037032</v>
      </c>
      <c r="U1842">
        <f t="shared" si="258"/>
        <v>2015</v>
      </c>
      <c r="V1842" s="11">
        <f t="shared" si="259"/>
        <v>42190.875</v>
      </c>
      <c r="W1842" s="15">
        <f t="shared" si="260"/>
        <v>27.499212962968159</v>
      </c>
    </row>
    <row r="1843" spans="1:23" ht="43.2" x14ac:dyDescent="0.3">
      <c r="A1843">
        <v>2201</v>
      </c>
      <c r="B1843" s="3" t="s">
        <v>2202</v>
      </c>
      <c r="C1843" s="3" t="s">
        <v>6311</v>
      </c>
      <c r="D1843">
        <v>110</v>
      </c>
      <c r="E1843">
        <v>420.99</v>
      </c>
      <c r="F1843" t="s">
        <v>8219</v>
      </c>
      <c r="G1843" t="s">
        <v>8225</v>
      </c>
      <c r="H1843" t="s">
        <v>8247</v>
      </c>
      <c r="I1843">
        <v>1358367565</v>
      </c>
      <c r="J1843">
        <v>1357157965</v>
      </c>
      <c r="K1843" t="b">
        <v>0</v>
      </c>
      <c r="L1843">
        <v>28</v>
      </c>
      <c r="M1843" t="b">
        <v>1</v>
      </c>
      <c r="N1843" t="s">
        <v>8280</v>
      </c>
      <c r="O1843" s="5">
        <f t="shared" si="252"/>
        <v>0.26128886671892443</v>
      </c>
      <c r="P1843" s="7">
        <f t="shared" si="253"/>
        <v>15.035357142857142</v>
      </c>
      <c r="Q1843" t="str">
        <f t="shared" si="254"/>
        <v>music</v>
      </c>
      <c r="R1843" t="str">
        <f t="shared" si="255"/>
        <v>electronic music</v>
      </c>
      <c r="S1843" s="10">
        <f t="shared" si="256"/>
        <v>41290.596817129634</v>
      </c>
      <c r="T1843" s="10">
        <f t="shared" si="257"/>
        <v>41276.596817129634</v>
      </c>
      <c r="U1843">
        <f t="shared" si="258"/>
        <v>2013</v>
      </c>
      <c r="V1843" s="11">
        <f t="shared" si="259"/>
        <v>41290.596817129634</v>
      </c>
      <c r="W1843" s="15">
        <f t="shared" si="260"/>
        <v>14</v>
      </c>
    </row>
    <row r="1844" spans="1:23" ht="28.8" x14ac:dyDescent="0.3">
      <c r="A1844">
        <v>2202</v>
      </c>
      <c r="B1844" s="3" t="s">
        <v>2203</v>
      </c>
      <c r="C1844" s="3" t="s">
        <v>6312</v>
      </c>
      <c r="D1844">
        <v>4000</v>
      </c>
      <c r="E1844">
        <v>28167.25</v>
      </c>
      <c r="F1844" t="s">
        <v>8219</v>
      </c>
      <c r="G1844" t="s">
        <v>8224</v>
      </c>
      <c r="H1844" t="s">
        <v>8246</v>
      </c>
      <c r="I1844">
        <v>1351801368</v>
      </c>
      <c r="J1844">
        <v>1349209368</v>
      </c>
      <c r="K1844" t="b">
        <v>0</v>
      </c>
      <c r="L1844">
        <v>721</v>
      </c>
      <c r="M1844" t="b">
        <v>1</v>
      </c>
      <c r="N1844" t="s">
        <v>8280</v>
      </c>
      <c r="O1844" s="5">
        <f t="shared" si="252"/>
        <v>0.14200889330694336</v>
      </c>
      <c r="P1844" s="7">
        <f t="shared" si="253"/>
        <v>39.066920943134534</v>
      </c>
      <c r="Q1844" t="str">
        <f t="shared" si="254"/>
        <v>music</v>
      </c>
      <c r="R1844" t="str">
        <f t="shared" si="255"/>
        <v>electronic music</v>
      </c>
      <c r="S1844" s="10">
        <f t="shared" si="256"/>
        <v>41214.599166666667</v>
      </c>
      <c r="T1844" s="10">
        <f t="shared" si="257"/>
        <v>41184.599166666667</v>
      </c>
      <c r="U1844">
        <f t="shared" si="258"/>
        <v>2012</v>
      </c>
      <c r="V1844" s="11">
        <f t="shared" si="259"/>
        <v>41214.599166666667</v>
      </c>
      <c r="W1844" s="15">
        <f t="shared" si="260"/>
        <v>30</v>
      </c>
    </row>
    <row r="1845" spans="1:23" ht="43.2" x14ac:dyDescent="0.3">
      <c r="A1845">
        <v>2203</v>
      </c>
      <c r="B1845" s="3" t="s">
        <v>2204</v>
      </c>
      <c r="C1845" s="3" t="s">
        <v>6313</v>
      </c>
      <c r="D1845">
        <v>2000</v>
      </c>
      <c r="E1845">
        <v>2191</v>
      </c>
      <c r="F1845" t="s">
        <v>8219</v>
      </c>
      <c r="G1845" t="s">
        <v>8229</v>
      </c>
      <c r="H1845" t="s">
        <v>8251</v>
      </c>
      <c r="I1845">
        <v>1443127082</v>
      </c>
      <c r="J1845">
        <v>1440535082</v>
      </c>
      <c r="K1845" t="b">
        <v>0</v>
      </c>
      <c r="L1845">
        <v>50</v>
      </c>
      <c r="M1845" t="b">
        <v>1</v>
      </c>
      <c r="N1845" t="s">
        <v>8280</v>
      </c>
      <c r="O1845" s="5">
        <f t="shared" si="252"/>
        <v>0.91282519397535367</v>
      </c>
      <c r="P1845" s="7">
        <f t="shared" si="253"/>
        <v>43.82</v>
      </c>
      <c r="Q1845" t="str">
        <f t="shared" si="254"/>
        <v>music</v>
      </c>
      <c r="R1845" t="str">
        <f t="shared" si="255"/>
        <v>electronic music</v>
      </c>
      <c r="S1845" s="10">
        <f t="shared" si="256"/>
        <v>42271.60974537037</v>
      </c>
      <c r="T1845" s="10">
        <f t="shared" si="257"/>
        <v>42241.60974537037</v>
      </c>
      <c r="U1845">
        <f t="shared" si="258"/>
        <v>2015</v>
      </c>
      <c r="V1845" s="11">
        <f t="shared" si="259"/>
        <v>42271.60974537037</v>
      </c>
      <c r="W1845" s="15">
        <f t="shared" si="260"/>
        <v>30</v>
      </c>
    </row>
    <row r="1846" spans="1:23" ht="43.2" x14ac:dyDescent="0.3">
      <c r="A1846">
        <v>2204</v>
      </c>
      <c r="B1846" s="3" t="s">
        <v>2205</v>
      </c>
      <c r="C1846" s="3" t="s">
        <v>6314</v>
      </c>
      <c r="D1846">
        <v>1500</v>
      </c>
      <c r="E1846">
        <v>1993</v>
      </c>
      <c r="F1846" t="s">
        <v>8219</v>
      </c>
      <c r="G1846" t="s">
        <v>8224</v>
      </c>
      <c r="H1846" t="s">
        <v>8246</v>
      </c>
      <c r="I1846">
        <v>1362814119</v>
      </c>
      <c r="J1846">
        <v>1360222119</v>
      </c>
      <c r="K1846" t="b">
        <v>0</v>
      </c>
      <c r="L1846">
        <v>73</v>
      </c>
      <c r="M1846" t="b">
        <v>1</v>
      </c>
      <c r="N1846" t="s">
        <v>8280</v>
      </c>
      <c r="O1846" s="5">
        <f t="shared" si="252"/>
        <v>0.7526342197691922</v>
      </c>
      <c r="P1846" s="7">
        <f t="shared" si="253"/>
        <v>27.301369863013697</v>
      </c>
      <c r="Q1846" t="str">
        <f t="shared" si="254"/>
        <v>music</v>
      </c>
      <c r="R1846" t="str">
        <f t="shared" si="255"/>
        <v>electronic music</v>
      </c>
      <c r="S1846" s="10">
        <f t="shared" si="256"/>
        <v>41342.061562499999</v>
      </c>
      <c r="T1846" s="10">
        <f t="shared" si="257"/>
        <v>41312.061562499999</v>
      </c>
      <c r="U1846">
        <f t="shared" si="258"/>
        <v>2013</v>
      </c>
      <c r="V1846" s="11">
        <f t="shared" si="259"/>
        <v>41342.061562499999</v>
      </c>
      <c r="W1846" s="15">
        <f t="shared" si="260"/>
        <v>30</v>
      </c>
    </row>
    <row r="1847" spans="1:23" ht="43.2" x14ac:dyDescent="0.3">
      <c r="A1847">
        <v>2205</v>
      </c>
      <c r="B1847" s="3" t="s">
        <v>2206</v>
      </c>
      <c r="C1847" s="3" t="s">
        <v>6315</v>
      </c>
      <c r="D1847">
        <v>750</v>
      </c>
      <c r="E1847">
        <v>1140</v>
      </c>
      <c r="F1847" t="s">
        <v>8219</v>
      </c>
      <c r="G1847" t="s">
        <v>8224</v>
      </c>
      <c r="H1847" t="s">
        <v>8246</v>
      </c>
      <c r="I1847">
        <v>1338579789</v>
      </c>
      <c r="J1847">
        <v>1335987789</v>
      </c>
      <c r="K1847" t="b">
        <v>0</v>
      </c>
      <c r="L1847">
        <v>27</v>
      </c>
      <c r="M1847" t="b">
        <v>1</v>
      </c>
      <c r="N1847" t="s">
        <v>8280</v>
      </c>
      <c r="O1847" s="5">
        <f t="shared" si="252"/>
        <v>0.65789473684210531</v>
      </c>
      <c r="P1847" s="7">
        <f t="shared" si="253"/>
        <v>42.222222222222221</v>
      </c>
      <c r="Q1847" t="str">
        <f t="shared" si="254"/>
        <v>music</v>
      </c>
      <c r="R1847" t="str">
        <f t="shared" si="255"/>
        <v>electronic music</v>
      </c>
      <c r="S1847" s="10">
        <f t="shared" si="256"/>
        <v>41061.57163194444</v>
      </c>
      <c r="T1847" s="10">
        <f t="shared" si="257"/>
        <v>41031.57163194444</v>
      </c>
      <c r="U1847">
        <f t="shared" si="258"/>
        <v>2012</v>
      </c>
      <c r="V1847" s="11">
        <f t="shared" si="259"/>
        <v>41061.57163194444</v>
      </c>
      <c r="W1847" s="15">
        <f t="shared" si="260"/>
        <v>30</v>
      </c>
    </row>
    <row r="1848" spans="1:23" ht="43.2" x14ac:dyDescent="0.3">
      <c r="A1848">
        <v>2206</v>
      </c>
      <c r="B1848" s="3" t="s">
        <v>2207</v>
      </c>
      <c r="C1848" s="3" t="s">
        <v>6316</v>
      </c>
      <c r="D1848">
        <v>1100</v>
      </c>
      <c r="E1848">
        <v>1130</v>
      </c>
      <c r="F1848" t="s">
        <v>8219</v>
      </c>
      <c r="G1848" t="s">
        <v>8224</v>
      </c>
      <c r="H1848" t="s">
        <v>8246</v>
      </c>
      <c r="I1848">
        <v>1334556624</v>
      </c>
      <c r="J1848">
        <v>1333001424</v>
      </c>
      <c r="K1848" t="b">
        <v>0</v>
      </c>
      <c r="L1848">
        <v>34</v>
      </c>
      <c r="M1848" t="b">
        <v>1</v>
      </c>
      <c r="N1848" t="s">
        <v>8280</v>
      </c>
      <c r="O1848" s="5">
        <f t="shared" si="252"/>
        <v>0.97345132743362828</v>
      </c>
      <c r="P1848" s="7">
        <f t="shared" si="253"/>
        <v>33.235294117647058</v>
      </c>
      <c r="Q1848" t="str">
        <f t="shared" si="254"/>
        <v>music</v>
      </c>
      <c r="R1848" t="str">
        <f t="shared" si="255"/>
        <v>electronic music</v>
      </c>
      <c r="S1848" s="10">
        <f t="shared" si="256"/>
        <v>41015.007222222222</v>
      </c>
      <c r="T1848" s="10">
        <f t="shared" si="257"/>
        <v>40997.007222222222</v>
      </c>
      <c r="U1848">
        <f t="shared" si="258"/>
        <v>2012</v>
      </c>
      <c r="V1848" s="11">
        <f t="shared" si="259"/>
        <v>41015.007222222222</v>
      </c>
      <c r="W1848" s="15">
        <f t="shared" si="260"/>
        <v>18</v>
      </c>
    </row>
    <row r="1849" spans="1:23" ht="43.2" x14ac:dyDescent="0.3">
      <c r="A1849">
        <v>2207</v>
      </c>
      <c r="B1849" s="3" t="s">
        <v>2208</v>
      </c>
      <c r="C1849" s="3" t="s">
        <v>6317</v>
      </c>
      <c r="D1849">
        <v>2000</v>
      </c>
      <c r="E1849">
        <v>2000</v>
      </c>
      <c r="F1849" t="s">
        <v>8219</v>
      </c>
      <c r="G1849" t="s">
        <v>8224</v>
      </c>
      <c r="H1849" t="s">
        <v>8246</v>
      </c>
      <c r="I1849">
        <v>1384580373</v>
      </c>
      <c r="J1849">
        <v>1381984773</v>
      </c>
      <c r="K1849" t="b">
        <v>0</v>
      </c>
      <c r="L1849">
        <v>7</v>
      </c>
      <c r="M1849" t="b">
        <v>1</v>
      </c>
      <c r="N1849" t="s">
        <v>8280</v>
      </c>
      <c r="O1849" s="5">
        <f t="shared" si="252"/>
        <v>1</v>
      </c>
      <c r="P1849" s="7">
        <f t="shared" si="253"/>
        <v>285.71428571428572</v>
      </c>
      <c r="Q1849" t="str">
        <f t="shared" si="254"/>
        <v>music</v>
      </c>
      <c r="R1849" t="str">
        <f t="shared" si="255"/>
        <v>electronic music</v>
      </c>
      <c r="S1849" s="10">
        <f t="shared" si="256"/>
        <v>41593.985798611109</v>
      </c>
      <c r="T1849" s="10">
        <f t="shared" si="257"/>
        <v>41563.944131944445</v>
      </c>
      <c r="U1849">
        <f t="shared" si="258"/>
        <v>2013</v>
      </c>
      <c r="V1849" s="11">
        <f t="shared" si="259"/>
        <v>41593.985798611109</v>
      </c>
      <c r="W1849" s="15">
        <f t="shared" si="260"/>
        <v>30.041666666664241</v>
      </c>
    </row>
    <row r="1850" spans="1:23" ht="43.2" x14ac:dyDescent="0.3">
      <c r="A1850">
        <v>2208</v>
      </c>
      <c r="B1850" s="3" t="s">
        <v>2209</v>
      </c>
      <c r="C1850" s="3" t="s">
        <v>6318</v>
      </c>
      <c r="D1850">
        <v>1000</v>
      </c>
      <c r="E1850">
        <v>1016</v>
      </c>
      <c r="F1850" t="s">
        <v>8219</v>
      </c>
      <c r="G1850" t="s">
        <v>8224</v>
      </c>
      <c r="H1850" t="s">
        <v>8246</v>
      </c>
      <c r="I1850">
        <v>1333771200</v>
      </c>
      <c r="J1850">
        <v>1328649026</v>
      </c>
      <c r="K1850" t="b">
        <v>0</v>
      </c>
      <c r="L1850">
        <v>24</v>
      </c>
      <c r="M1850" t="b">
        <v>1</v>
      </c>
      <c r="N1850" t="s">
        <v>8280</v>
      </c>
      <c r="O1850" s="5">
        <f t="shared" si="252"/>
        <v>0.98425196850393704</v>
      </c>
      <c r="P1850" s="7">
        <f t="shared" si="253"/>
        <v>42.333333333333336</v>
      </c>
      <c r="Q1850" t="str">
        <f t="shared" si="254"/>
        <v>music</v>
      </c>
      <c r="R1850" t="str">
        <f t="shared" si="255"/>
        <v>electronic music</v>
      </c>
      <c r="S1850" s="10">
        <f t="shared" si="256"/>
        <v>41005.916666666664</v>
      </c>
      <c r="T1850" s="10">
        <f t="shared" si="257"/>
        <v>40946.632245370369</v>
      </c>
      <c r="U1850">
        <f t="shared" si="258"/>
        <v>2012</v>
      </c>
      <c r="V1850" s="11">
        <f t="shared" si="259"/>
        <v>41005.916666666664</v>
      </c>
      <c r="W1850" s="15">
        <f t="shared" si="260"/>
        <v>59.284421296295477</v>
      </c>
    </row>
    <row r="1851" spans="1:23" ht="28.8" x14ac:dyDescent="0.3">
      <c r="A1851">
        <v>2209</v>
      </c>
      <c r="B1851" s="3" t="s">
        <v>2210</v>
      </c>
      <c r="C1851" s="3" t="s">
        <v>6319</v>
      </c>
      <c r="D1851">
        <v>500</v>
      </c>
      <c r="E1851">
        <v>754</v>
      </c>
      <c r="F1851" t="s">
        <v>8219</v>
      </c>
      <c r="G1851" t="s">
        <v>8225</v>
      </c>
      <c r="H1851" t="s">
        <v>8247</v>
      </c>
      <c r="I1851">
        <v>1397516400</v>
      </c>
      <c r="J1851">
        <v>1396524644</v>
      </c>
      <c r="K1851" t="b">
        <v>0</v>
      </c>
      <c r="L1851">
        <v>15</v>
      </c>
      <c r="M1851" t="b">
        <v>1</v>
      </c>
      <c r="N1851" t="s">
        <v>8280</v>
      </c>
      <c r="O1851" s="5">
        <f t="shared" si="252"/>
        <v>0.66312997347480107</v>
      </c>
      <c r="P1851" s="7">
        <f t="shared" si="253"/>
        <v>50.266666666666666</v>
      </c>
      <c r="Q1851" t="str">
        <f t="shared" si="254"/>
        <v>music</v>
      </c>
      <c r="R1851" t="str">
        <f t="shared" si="255"/>
        <v>electronic music</v>
      </c>
      <c r="S1851" s="10">
        <f t="shared" si="256"/>
        <v>41743.708333333336</v>
      </c>
      <c r="T1851" s="10">
        <f t="shared" si="257"/>
        <v>41732.229675925926</v>
      </c>
      <c r="U1851">
        <f t="shared" si="258"/>
        <v>2014</v>
      </c>
      <c r="V1851" s="11">
        <f t="shared" si="259"/>
        <v>41743.708333333336</v>
      </c>
      <c r="W1851" s="15">
        <f t="shared" si="260"/>
        <v>11.478657407409628</v>
      </c>
    </row>
    <row r="1852" spans="1:23" ht="43.2" x14ac:dyDescent="0.3">
      <c r="A1852">
        <v>2210</v>
      </c>
      <c r="B1852" s="3" t="s">
        <v>2211</v>
      </c>
      <c r="C1852" s="3" t="s">
        <v>6320</v>
      </c>
      <c r="D1852">
        <v>4000</v>
      </c>
      <c r="E1852">
        <v>4457</v>
      </c>
      <c r="F1852" t="s">
        <v>8219</v>
      </c>
      <c r="G1852" t="s">
        <v>8224</v>
      </c>
      <c r="H1852" t="s">
        <v>8246</v>
      </c>
      <c r="I1852">
        <v>1334424960</v>
      </c>
      <c r="J1852">
        <v>1329442510</v>
      </c>
      <c r="K1852" t="b">
        <v>0</v>
      </c>
      <c r="L1852">
        <v>72</v>
      </c>
      <c r="M1852" t="b">
        <v>1</v>
      </c>
      <c r="N1852" t="s">
        <v>8280</v>
      </c>
      <c r="O1852" s="5">
        <f t="shared" si="252"/>
        <v>0.89746466232892075</v>
      </c>
      <c r="P1852" s="7">
        <f t="shared" si="253"/>
        <v>61.902777777777779</v>
      </c>
      <c r="Q1852" t="str">
        <f t="shared" si="254"/>
        <v>music</v>
      </c>
      <c r="R1852" t="str">
        <f t="shared" si="255"/>
        <v>electronic music</v>
      </c>
      <c r="S1852" s="10">
        <f t="shared" si="256"/>
        <v>41013.48333333333</v>
      </c>
      <c r="T1852" s="10">
        <f t="shared" si="257"/>
        <v>40955.816087962965</v>
      </c>
      <c r="U1852">
        <f t="shared" si="258"/>
        <v>2012</v>
      </c>
      <c r="V1852" s="11">
        <f t="shared" si="259"/>
        <v>41013.48333333333</v>
      </c>
      <c r="W1852" s="15">
        <f t="shared" si="260"/>
        <v>57.667245370364981</v>
      </c>
    </row>
    <row r="1853" spans="1:23" ht="43.2" x14ac:dyDescent="0.3">
      <c r="A1853">
        <v>2211</v>
      </c>
      <c r="B1853" s="3" t="s">
        <v>2212</v>
      </c>
      <c r="C1853" s="3" t="s">
        <v>6321</v>
      </c>
      <c r="D1853">
        <v>2500</v>
      </c>
      <c r="E1853">
        <v>4890</v>
      </c>
      <c r="F1853" t="s">
        <v>8219</v>
      </c>
      <c r="G1853" t="s">
        <v>8224</v>
      </c>
      <c r="H1853" t="s">
        <v>8246</v>
      </c>
      <c r="I1853">
        <v>1397113140</v>
      </c>
      <c r="J1853">
        <v>1395168625</v>
      </c>
      <c r="K1853" t="b">
        <v>0</v>
      </c>
      <c r="L1853">
        <v>120</v>
      </c>
      <c r="M1853" t="b">
        <v>1</v>
      </c>
      <c r="N1853" t="s">
        <v>8280</v>
      </c>
      <c r="O1853" s="5">
        <f t="shared" si="252"/>
        <v>0.5112474437627812</v>
      </c>
      <c r="P1853" s="7">
        <f t="shared" si="253"/>
        <v>40.75</v>
      </c>
      <c r="Q1853" t="str">
        <f t="shared" si="254"/>
        <v>music</v>
      </c>
      <c r="R1853" t="str">
        <f t="shared" si="255"/>
        <v>electronic music</v>
      </c>
      <c r="S1853" s="10">
        <f t="shared" si="256"/>
        <v>41739.040972222225</v>
      </c>
      <c r="T1853" s="10">
        <f t="shared" si="257"/>
        <v>41716.535011574073</v>
      </c>
      <c r="U1853">
        <f t="shared" si="258"/>
        <v>2014</v>
      </c>
      <c r="V1853" s="11">
        <f t="shared" si="259"/>
        <v>41739.040972222225</v>
      </c>
      <c r="W1853" s="15">
        <f t="shared" si="260"/>
        <v>22.505960648151813</v>
      </c>
    </row>
    <row r="1854" spans="1:23" ht="43.2" x14ac:dyDescent="0.3">
      <c r="A1854">
        <v>2212</v>
      </c>
      <c r="B1854" s="3" t="s">
        <v>2213</v>
      </c>
      <c r="C1854" s="3" t="s">
        <v>6322</v>
      </c>
      <c r="D1854">
        <v>6000</v>
      </c>
      <c r="E1854">
        <v>6863</v>
      </c>
      <c r="F1854" t="s">
        <v>8219</v>
      </c>
      <c r="G1854" t="s">
        <v>8224</v>
      </c>
      <c r="H1854" t="s">
        <v>8246</v>
      </c>
      <c r="I1854">
        <v>1383526800</v>
      </c>
      <c r="J1854">
        <v>1380650177</v>
      </c>
      <c r="K1854" t="b">
        <v>0</v>
      </c>
      <c r="L1854">
        <v>123</v>
      </c>
      <c r="M1854" t="b">
        <v>1</v>
      </c>
      <c r="N1854" t="s">
        <v>8280</v>
      </c>
      <c r="O1854" s="5">
        <f t="shared" si="252"/>
        <v>0.87425324202243915</v>
      </c>
      <c r="P1854" s="7">
        <f t="shared" si="253"/>
        <v>55.796747967479675</v>
      </c>
      <c r="Q1854" t="str">
        <f t="shared" si="254"/>
        <v>music</v>
      </c>
      <c r="R1854" t="str">
        <f t="shared" si="255"/>
        <v>electronic music</v>
      </c>
      <c r="S1854" s="10">
        <f t="shared" si="256"/>
        <v>41581.791666666664</v>
      </c>
      <c r="T1854" s="10">
        <f t="shared" si="257"/>
        <v>41548.497418981482</v>
      </c>
      <c r="U1854">
        <f t="shared" si="258"/>
        <v>2013</v>
      </c>
      <c r="V1854" s="11">
        <f t="shared" si="259"/>
        <v>41581.791666666664</v>
      </c>
      <c r="W1854" s="15">
        <f t="shared" si="260"/>
        <v>33.294247685182199</v>
      </c>
    </row>
    <row r="1855" spans="1:23" ht="57.6" x14ac:dyDescent="0.3">
      <c r="A1855">
        <v>2213</v>
      </c>
      <c r="B1855" s="3" t="s">
        <v>2214</v>
      </c>
      <c r="C1855" s="3" t="s">
        <v>6323</v>
      </c>
      <c r="D1855">
        <v>5</v>
      </c>
      <c r="E1855">
        <v>10</v>
      </c>
      <c r="F1855" t="s">
        <v>8219</v>
      </c>
      <c r="G1855" t="s">
        <v>8224</v>
      </c>
      <c r="H1855" t="s">
        <v>8246</v>
      </c>
      <c r="I1855">
        <v>1431719379</v>
      </c>
      <c r="J1855">
        <v>1429127379</v>
      </c>
      <c r="K1855" t="b">
        <v>0</v>
      </c>
      <c r="L1855">
        <v>1</v>
      </c>
      <c r="M1855" t="b">
        <v>1</v>
      </c>
      <c r="N1855" t="s">
        <v>8280</v>
      </c>
      <c r="O1855" s="5">
        <f t="shared" si="252"/>
        <v>0.5</v>
      </c>
      <c r="P1855" s="7">
        <f t="shared" si="253"/>
        <v>10</v>
      </c>
      <c r="Q1855" t="str">
        <f t="shared" si="254"/>
        <v>music</v>
      </c>
      <c r="R1855" t="str">
        <f t="shared" si="255"/>
        <v>electronic music</v>
      </c>
      <c r="S1855" s="10">
        <f t="shared" si="256"/>
        <v>42139.576145833329</v>
      </c>
      <c r="T1855" s="10">
        <f t="shared" si="257"/>
        <v>42109.576145833329</v>
      </c>
      <c r="U1855">
        <f t="shared" si="258"/>
        <v>2015</v>
      </c>
      <c r="V1855" s="11">
        <f t="shared" si="259"/>
        <v>42139.576145833329</v>
      </c>
      <c r="W1855" s="15">
        <f t="shared" si="260"/>
        <v>30</v>
      </c>
    </row>
    <row r="1856" spans="1:23" ht="43.2" x14ac:dyDescent="0.3">
      <c r="A1856">
        <v>2214</v>
      </c>
      <c r="B1856" s="3" t="s">
        <v>2215</v>
      </c>
      <c r="C1856" s="3" t="s">
        <v>6324</v>
      </c>
      <c r="D1856">
        <v>600</v>
      </c>
      <c r="E1856">
        <v>1755.01</v>
      </c>
      <c r="F1856" t="s">
        <v>8219</v>
      </c>
      <c r="G1856" t="s">
        <v>8224</v>
      </c>
      <c r="H1856" t="s">
        <v>8246</v>
      </c>
      <c r="I1856">
        <v>1391713248</v>
      </c>
      <c r="J1856">
        <v>1389121248</v>
      </c>
      <c r="K1856" t="b">
        <v>0</v>
      </c>
      <c r="L1856">
        <v>24</v>
      </c>
      <c r="M1856" t="b">
        <v>1</v>
      </c>
      <c r="N1856" t="s">
        <v>8280</v>
      </c>
      <c r="O1856" s="5">
        <f t="shared" si="252"/>
        <v>0.34187839385530566</v>
      </c>
      <c r="P1856" s="7">
        <f t="shared" si="253"/>
        <v>73.125416666666666</v>
      </c>
      <c r="Q1856" t="str">
        <f t="shared" si="254"/>
        <v>music</v>
      </c>
      <c r="R1856" t="str">
        <f t="shared" si="255"/>
        <v>electronic music</v>
      </c>
      <c r="S1856" s="10">
        <f t="shared" si="256"/>
        <v>41676.542222222226</v>
      </c>
      <c r="T1856" s="10">
        <f t="shared" si="257"/>
        <v>41646.542222222226</v>
      </c>
      <c r="U1856">
        <f t="shared" si="258"/>
        <v>2014</v>
      </c>
      <c r="V1856" s="11">
        <f t="shared" si="259"/>
        <v>41676.542222222226</v>
      </c>
      <c r="W1856" s="15">
        <f t="shared" si="260"/>
        <v>30</v>
      </c>
    </row>
    <row r="1857" spans="1:23" ht="28.8" x14ac:dyDescent="0.3">
      <c r="A1857">
        <v>2215</v>
      </c>
      <c r="B1857" s="3" t="s">
        <v>2216</v>
      </c>
      <c r="C1857" s="3" t="s">
        <v>6325</v>
      </c>
      <c r="D1857">
        <v>550</v>
      </c>
      <c r="E1857">
        <v>860</v>
      </c>
      <c r="F1857" t="s">
        <v>8219</v>
      </c>
      <c r="G1857" t="s">
        <v>8224</v>
      </c>
      <c r="H1857" t="s">
        <v>8246</v>
      </c>
      <c r="I1857">
        <v>1331621940</v>
      </c>
      <c r="J1857">
        <v>1329671572</v>
      </c>
      <c r="K1857" t="b">
        <v>0</v>
      </c>
      <c r="L1857">
        <v>33</v>
      </c>
      <c r="M1857" t="b">
        <v>1</v>
      </c>
      <c r="N1857" t="s">
        <v>8280</v>
      </c>
      <c r="O1857" s="5">
        <f t="shared" si="252"/>
        <v>0.63953488372093026</v>
      </c>
      <c r="P1857" s="7">
        <f t="shared" si="253"/>
        <v>26.060606060606062</v>
      </c>
      <c r="Q1857" t="str">
        <f t="shared" si="254"/>
        <v>music</v>
      </c>
      <c r="R1857" t="str">
        <f t="shared" si="255"/>
        <v>electronic music</v>
      </c>
      <c r="S1857" s="10">
        <f t="shared" si="256"/>
        <v>40981.040972222225</v>
      </c>
      <c r="T1857" s="10">
        <f t="shared" si="257"/>
        <v>40958.467268518521</v>
      </c>
      <c r="U1857">
        <f t="shared" si="258"/>
        <v>2012</v>
      </c>
      <c r="V1857" s="11">
        <f t="shared" si="259"/>
        <v>40981.040972222225</v>
      </c>
      <c r="W1857" s="15">
        <f t="shared" si="260"/>
        <v>22.573703703703359</v>
      </c>
    </row>
    <row r="1858" spans="1:23" ht="43.2" x14ac:dyDescent="0.3">
      <c r="A1858">
        <v>2216</v>
      </c>
      <c r="B1858" s="3" t="s">
        <v>2217</v>
      </c>
      <c r="C1858" s="3" t="s">
        <v>6326</v>
      </c>
      <c r="D1858">
        <v>300</v>
      </c>
      <c r="E1858">
        <v>317</v>
      </c>
      <c r="F1858" t="s">
        <v>8219</v>
      </c>
      <c r="G1858" t="s">
        <v>8224</v>
      </c>
      <c r="H1858" t="s">
        <v>8246</v>
      </c>
      <c r="I1858">
        <v>1437674545</v>
      </c>
      <c r="J1858">
        <v>1436464945</v>
      </c>
      <c r="K1858" t="b">
        <v>0</v>
      </c>
      <c r="L1858">
        <v>14</v>
      </c>
      <c r="M1858" t="b">
        <v>1</v>
      </c>
      <c r="N1858" t="s">
        <v>8280</v>
      </c>
      <c r="O1858" s="5">
        <f t="shared" ref="O1858:O1921" si="261">$D1858/$E1858</f>
        <v>0.94637223974763407</v>
      </c>
      <c r="P1858" s="7">
        <f t="shared" ref="P1858:P1921" si="262">$E1858/$L1858</f>
        <v>22.642857142857142</v>
      </c>
      <c r="Q1858" t="str">
        <f t="shared" ref="Q1858:Q1921" si="263">LEFT($N1858,SEARCH("/",$N1858,1)-1)</f>
        <v>music</v>
      </c>
      <c r="R1858" t="str">
        <f t="shared" ref="R1858:R1921" si="264">MID($N1858,FIND("/",$N1858)+1,256)</f>
        <v>electronic music</v>
      </c>
      <c r="S1858" s="10">
        <f t="shared" ref="S1858:S1921" si="265">((($I1858/60)/60)/24)+DATE(1970,1,1)+(-6/24)</f>
        <v>42208.501678240747</v>
      </c>
      <c r="T1858" s="10">
        <f t="shared" ref="T1858:T1921" si="266">((($J1858/60)/60)/24)+DATE(1970,1,1)+(-6/24)</f>
        <v>42194.501678240747</v>
      </c>
      <c r="U1858">
        <f t="shared" ref="U1858:U1921" si="267">YEAR(S1858)</f>
        <v>2015</v>
      </c>
      <c r="V1858" s="11">
        <f t="shared" ref="V1858:V1921" si="268">S1858</f>
        <v>42208.501678240747</v>
      </c>
      <c r="W1858" s="15">
        <f t="shared" si="260"/>
        <v>14</v>
      </c>
    </row>
    <row r="1859" spans="1:23" ht="43.2" x14ac:dyDescent="0.3">
      <c r="A1859">
        <v>2217</v>
      </c>
      <c r="B1859" s="3" t="s">
        <v>2218</v>
      </c>
      <c r="C1859" s="3" t="s">
        <v>6327</v>
      </c>
      <c r="D1859">
        <v>420</v>
      </c>
      <c r="E1859">
        <v>425</v>
      </c>
      <c r="F1859" t="s">
        <v>8219</v>
      </c>
      <c r="G1859" t="s">
        <v>8224</v>
      </c>
      <c r="H1859" t="s">
        <v>8246</v>
      </c>
      <c r="I1859">
        <v>1446451200</v>
      </c>
      <c r="J1859">
        <v>1445539113</v>
      </c>
      <c r="K1859" t="b">
        <v>0</v>
      </c>
      <c r="L1859">
        <v>9</v>
      </c>
      <c r="M1859" t="b">
        <v>1</v>
      </c>
      <c r="N1859" t="s">
        <v>8280</v>
      </c>
      <c r="O1859" s="5">
        <f t="shared" si="261"/>
        <v>0.9882352941176471</v>
      </c>
      <c r="P1859" s="7">
        <f t="shared" si="262"/>
        <v>47.222222222222221</v>
      </c>
      <c r="Q1859" t="str">
        <f t="shared" si="263"/>
        <v>music</v>
      </c>
      <c r="R1859" t="str">
        <f t="shared" si="264"/>
        <v>electronic music</v>
      </c>
      <c r="S1859" s="10">
        <f t="shared" si="265"/>
        <v>42310.083333333328</v>
      </c>
      <c r="T1859" s="10">
        <f t="shared" si="266"/>
        <v>42299.526770833334</v>
      </c>
      <c r="U1859">
        <f t="shared" si="267"/>
        <v>2015</v>
      </c>
      <c r="V1859" s="11">
        <f t="shared" si="268"/>
        <v>42310.083333333328</v>
      </c>
      <c r="W1859" s="15">
        <f t="shared" ref="W1859:W1922" si="269">S1859-T1859</f>
        <v>10.55656249999447</v>
      </c>
    </row>
    <row r="1860" spans="1:23" ht="43.2" x14ac:dyDescent="0.3">
      <c r="A1860">
        <v>2218</v>
      </c>
      <c r="B1860" s="3" t="s">
        <v>2219</v>
      </c>
      <c r="C1860" s="3" t="s">
        <v>6328</v>
      </c>
      <c r="D1860">
        <v>2000</v>
      </c>
      <c r="E1860">
        <v>2456.66</v>
      </c>
      <c r="F1860" t="s">
        <v>8219</v>
      </c>
      <c r="G1860" t="s">
        <v>8224</v>
      </c>
      <c r="H1860" t="s">
        <v>8246</v>
      </c>
      <c r="I1860">
        <v>1346198400</v>
      </c>
      <c r="J1860">
        <v>1344281383</v>
      </c>
      <c r="K1860" t="b">
        <v>0</v>
      </c>
      <c r="L1860">
        <v>76</v>
      </c>
      <c r="M1860" t="b">
        <v>1</v>
      </c>
      <c r="N1860" t="s">
        <v>8280</v>
      </c>
      <c r="O1860" s="5">
        <f t="shared" si="261"/>
        <v>0.81411347113560695</v>
      </c>
      <c r="P1860" s="7">
        <f t="shared" si="262"/>
        <v>32.324473684210524</v>
      </c>
      <c r="Q1860" t="str">
        <f t="shared" si="263"/>
        <v>music</v>
      </c>
      <c r="R1860" t="str">
        <f t="shared" si="264"/>
        <v>electronic music</v>
      </c>
      <c r="S1860" s="10">
        <f t="shared" si="265"/>
        <v>41149.75</v>
      </c>
      <c r="T1860" s="10">
        <f t="shared" si="266"/>
        <v>41127.562303240738</v>
      </c>
      <c r="U1860">
        <f t="shared" si="267"/>
        <v>2012</v>
      </c>
      <c r="V1860" s="11">
        <f t="shared" si="268"/>
        <v>41149.75</v>
      </c>
      <c r="W1860" s="15">
        <f t="shared" si="269"/>
        <v>22.187696759261598</v>
      </c>
    </row>
    <row r="1861" spans="1:23" ht="43.2" x14ac:dyDescent="0.3">
      <c r="A1861">
        <v>2219</v>
      </c>
      <c r="B1861" s="3" t="s">
        <v>2220</v>
      </c>
      <c r="C1861" s="3" t="s">
        <v>6329</v>
      </c>
      <c r="D1861">
        <v>1000</v>
      </c>
      <c r="E1861">
        <v>1015</v>
      </c>
      <c r="F1861" t="s">
        <v>8219</v>
      </c>
      <c r="G1861" t="s">
        <v>8224</v>
      </c>
      <c r="H1861" t="s">
        <v>8246</v>
      </c>
      <c r="I1861">
        <v>1440004512</v>
      </c>
      <c r="J1861">
        <v>1437412512</v>
      </c>
      <c r="K1861" t="b">
        <v>0</v>
      </c>
      <c r="L1861">
        <v>19</v>
      </c>
      <c r="M1861" t="b">
        <v>1</v>
      </c>
      <c r="N1861" t="s">
        <v>8280</v>
      </c>
      <c r="O1861" s="5">
        <f t="shared" si="261"/>
        <v>0.98522167487684731</v>
      </c>
      <c r="P1861" s="7">
        <f t="shared" si="262"/>
        <v>53.421052631578945</v>
      </c>
      <c r="Q1861" t="str">
        <f t="shared" si="263"/>
        <v>music</v>
      </c>
      <c r="R1861" t="str">
        <f t="shared" si="264"/>
        <v>electronic music</v>
      </c>
      <c r="S1861" s="10">
        <f t="shared" si="265"/>
        <v>42235.468888888892</v>
      </c>
      <c r="T1861" s="10">
        <f t="shared" si="266"/>
        <v>42205.468888888892</v>
      </c>
      <c r="U1861">
        <f t="shared" si="267"/>
        <v>2015</v>
      </c>
      <c r="V1861" s="11">
        <f t="shared" si="268"/>
        <v>42235.468888888892</v>
      </c>
      <c r="W1861" s="15">
        <f t="shared" si="269"/>
        <v>30</v>
      </c>
    </row>
    <row r="1862" spans="1:23" ht="43.2" x14ac:dyDescent="0.3">
      <c r="A1862">
        <v>2220</v>
      </c>
      <c r="B1862" s="3" t="s">
        <v>2221</v>
      </c>
      <c r="C1862" s="3" t="s">
        <v>6330</v>
      </c>
      <c r="D1862">
        <v>3500</v>
      </c>
      <c r="E1862">
        <v>3540</v>
      </c>
      <c r="F1862" t="s">
        <v>8219</v>
      </c>
      <c r="G1862" t="s">
        <v>8224</v>
      </c>
      <c r="H1862" t="s">
        <v>8246</v>
      </c>
      <c r="I1862">
        <v>1374888436</v>
      </c>
      <c r="J1862">
        <v>1372296436</v>
      </c>
      <c r="K1862" t="b">
        <v>0</v>
      </c>
      <c r="L1862">
        <v>69</v>
      </c>
      <c r="M1862" t="b">
        <v>1</v>
      </c>
      <c r="N1862" t="s">
        <v>8280</v>
      </c>
      <c r="O1862" s="5">
        <f t="shared" si="261"/>
        <v>0.98870056497175141</v>
      </c>
      <c r="P1862" s="7">
        <f t="shared" si="262"/>
        <v>51.304347826086953</v>
      </c>
      <c r="Q1862" t="str">
        <f t="shared" si="263"/>
        <v>music</v>
      </c>
      <c r="R1862" t="str">
        <f t="shared" si="264"/>
        <v>electronic music</v>
      </c>
      <c r="S1862" s="10">
        <f t="shared" si="265"/>
        <v>41481.810601851852</v>
      </c>
      <c r="T1862" s="10">
        <f t="shared" si="266"/>
        <v>41451.810601851852</v>
      </c>
      <c r="U1862">
        <f t="shared" si="267"/>
        <v>2013</v>
      </c>
      <c r="V1862" s="11">
        <f t="shared" si="268"/>
        <v>41481.810601851852</v>
      </c>
      <c r="W1862" s="15">
        <f t="shared" si="269"/>
        <v>30</v>
      </c>
    </row>
    <row r="1863" spans="1:23" ht="43.2" x14ac:dyDescent="0.3">
      <c r="A1863">
        <v>2221</v>
      </c>
      <c r="B1863" s="3" t="s">
        <v>2222</v>
      </c>
      <c r="C1863" s="3" t="s">
        <v>6331</v>
      </c>
      <c r="D1863">
        <v>7500</v>
      </c>
      <c r="E1863">
        <v>8109</v>
      </c>
      <c r="F1863" t="s">
        <v>8219</v>
      </c>
      <c r="G1863" t="s">
        <v>8224</v>
      </c>
      <c r="H1863" t="s">
        <v>8246</v>
      </c>
      <c r="I1863">
        <v>1461369600</v>
      </c>
      <c r="J1863">
        <v>1458748809</v>
      </c>
      <c r="K1863" t="b">
        <v>0</v>
      </c>
      <c r="L1863">
        <v>218</v>
      </c>
      <c r="M1863" t="b">
        <v>1</v>
      </c>
      <c r="N1863" t="s">
        <v>8297</v>
      </c>
      <c r="O1863" s="5">
        <f t="shared" si="261"/>
        <v>0.92489826119126894</v>
      </c>
      <c r="P1863" s="7">
        <f t="shared" si="262"/>
        <v>37.197247706422019</v>
      </c>
      <c r="Q1863" t="str">
        <f t="shared" si="263"/>
        <v>games</v>
      </c>
      <c r="R1863" t="str">
        <f t="shared" si="264"/>
        <v>tabletop games</v>
      </c>
      <c r="S1863" s="10">
        <f t="shared" si="265"/>
        <v>42482.75</v>
      </c>
      <c r="T1863" s="10">
        <f t="shared" si="266"/>
        <v>42452.416770833333</v>
      </c>
      <c r="U1863">
        <f t="shared" si="267"/>
        <v>2016</v>
      </c>
      <c r="V1863" s="11">
        <f t="shared" si="268"/>
        <v>42482.75</v>
      </c>
      <c r="W1863" s="15">
        <f t="shared" si="269"/>
        <v>30.33322916666657</v>
      </c>
    </row>
    <row r="1864" spans="1:23" ht="43.2" x14ac:dyDescent="0.3">
      <c r="A1864">
        <v>2222</v>
      </c>
      <c r="B1864" s="3" t="s">
        <v>2223</v>
      </c>
      <c r="C1864" s="3" t="s">
        <v>6332</v>
      </c>
      <c r="D1864">
        <v>500</v>
      </c>
      <c r="E1864">
        <v>813</v>
      </c>
      <c r="F1864" t="s">
        <v>8219</v>
      </c>
      <c r="G1864" t="s">
        <v>8224</v>
      </c>
      <c r="H1864" t="s">
        <v>8246</v>
      </c>
      <c r="I1864">
        <v>1327776847</v>
      </c>
      <c r="J1864">
        <v>1325184847</v>
      </c>
      <c r="K1864" t="b">
        <v>0</v>
      </c>
      <c r="L1864">
        <v>30</v>
      </c>
      <c r="M1864" t="b">
        <v>1</v>
      </c>
      <c r="N1864" t="s">
        <v>8297</v>
      </c>
      <c r="O1864" s="5">
        <f t="shared" si="261"/>
        <v>0.61500615006150061</v>
      </c>
      <c r="P1864" s="7">
        <f t="shared" si="262"/>
        <v>27.1</v>
      </c>
      <c r="Q1864" t="str">
        <f t="shared" si="263"/>
        <v>games</v>
      </c>
      <c r="R1864" t="str">
        <f t="shared" si="264"/>
        <v>tabletop games</v>
      </c>
      <c r="S1864" s="10">
        <f t="shared" si="265"/>
        <v>40936.537581018521</v>
      </c>
      <c r="T1864" s="10">
        <f t="shared" si="266"/>
        <v>40906.537581018521</v>
      </c>
      <c r="U1864">
        <f t="shared" si="267"/>
        <v>2012</v>
      </c>
      <c r="V1864" s="11">
        <f t="shared" si="268"/>
        <v>40936.537581018521</v>
      </c>
      <c r="W1864" s="15">
        <f t="shared" si="269"/>
        <v>30</v>
      </c>
    </row>
    <row r="1865" spans="1:23" ht="57.6" x14ac:dyDescent="0.3">
      <c r="A1865">
        <v>2223</v>
      </c>
      <c r="B1865" s="3" t="s">
        <v>2224</v>
      </c>
      <c r="C1865" s="3" t="s">
        <v>6333</v>
      </c>
      <c r="D1865">
        <v>19500</v>
      </c>
      <c r="E1865">
        <v>20631</v>
      </c>
      <c r="F1865" t="s">
        <v>8219</v>
      </c>
      <c r="G1865" t="s">
        <v>8229</v>
      </c>
      <c r="H1865" t="s">
        <v>8251</v>
      </c>
      <c r="I1865">
        <v>1435418568</v>
      </c>
      <c r="J1865">
        <v>1432826568</v>
      </c>
      <c r="K1865" t="b">
        <v>0</v>
      </c>
      <c r="L1865">
        <v>100</v>
      </c>
      <c r="M1865" t="b">
        <v>1</v>
      </c>
      <c r="N1865" t="s">
        <v>8297</v>
      </c>
      <c r="O1865" s="5">
        <f t="shared" si="261"/>
        <v>0.94517958412098302</v>
      </c>
      <c r="P1865" s="7">
        <f t="shared" si="262"/>
        <v>206.31</v>
      </c>
      <c r="Q1865" t="str">
        <f t="shared" si="263"/>
        <v>games</v>
      </c>
      <c r="R1865" t="str">
        <f t="shared" si="264"/>
        <v>tabletop games</v>
      </c>
      <c r="S1865" s="10">
        <f t="shared" si="265"/>
        <v>42182.390833333338</v>
      </c>
      <c r="T1865" s="10">
        <f t="shared" si="266"/>
        <v>42152.390833333338</v>
      </c>
      <c r="U1865">
        <f t="shared" si="267"/>
        <v>2015</v>
      </c>
      <c r="V1865" s="11">
        <f t="shared" si="268"/>
        <v>42182.390833333338</v>
      </c>
      <c r="W1865" s="15">
        <f t="shared" si="269"/>
        <v>30</v>
      </c>
    </row>
    <row r="1866" spans="1:23" ht="43.2" x14ac:dyDescent="0.3">
      <c r="A1866">
        <v>2224</v>
      </c>
      <c r="B1866" s="3" t="s">
        <v>2225</v>
      </c>
      <c r="C1866" s="3" t="s">
        <v>6334</v>
      </c>
      <c r="D1866">
        <v>10000</v>
      </c>
      <c r="E1866">
        <v>24315</v>
      </c>
      <c r="F1866" t="s">
        <v>8219</v>
      </c>
      <c r="G1866" t="s">
        <v>8224</v>
      </c>
      <c r="H1866" t="s">
        <v>8246</v>
      </c>
      <c r="I1866">
        <v>1477767600</v>
      </c>
      <c r="J1866">
        <v>1475337675</v>
      </c>
      <c r="K1866" t="b">
        <v>0</v>
      </c>
      <c r="L1866">
        <v>296</v>
      </c>
      <c r="M1866" t="b">
        <v>1</v>
      </c>
      <c r="N1866" t="s">
        <v>8297</v>
      </c>
      <c r="O1866" s="5">
        <f t="shared" si="261"/>
        <v>0.41126876413736374</v>
      </c>
      <c r="P1866" s="7">
        <f t="shared" si="262"/>
        <v>82.145270270270274</v>
      </c>
      <c r="Q1866" t="str">
        <f t="shared" si="263"/>
        <v>games</v>
      </c>
      <c r="R1866" t="str">
        <f t="shared" si="264"/>
        <v>tabletop games</v>
      </c>
      <c r="S1866" s="10">
        <f t="shared" si="265"/>
        <v>42672.541666666672</v>
      </c>
      <c r="T1866" s="10">
        <f t="shared" si="266"/>
        <v>42644.417534722219</v>
      </c>
      <c r="U1866">
        <f t="shared" si="267"/>
        <v>2016</v>
      </c>
      <c r="V1866" s="11">
        <f t="shared" si="268"/>
        <v>42672.541666666672</v>
      </c>
      <c r="W1866" s="15">
        <f t="shared" si="269"/>
        <v>28.124131944452529</v>
      </c>
    </row>
    <row r="1867" spans="1:23" ht="43.2" x14ac:dyDescent="0.3">
      <c r="A1867">
        <v>2225</v>
      </c>
      <c r="B1867" s="3" t="s">
        <v>2226</v>
      </c>
      <c r="C1867" s="3" t="s">
        <v>6335</v>
      </c>
      <c r="D1867">
        <v>21000</v>
      </c>
      <c r="E1867">
        <v>198415.01</v>
      </c>
      <c r="F1867" t="s">
        <v>8219</v>
      </c>
      <c r="G1867" t="s">
        <v>8225</v>
      </c>
      <c r="H1867" t="s">
        <v>8247</v>
      </c>
      <c r="I1867">
        <v>1411326015</v>
      </c>
      <c r="J1867">
        <v>1408734015</v>
      </c>
      <c r="K1867" t="b">
        <v>0</v>
      </c>
      <c r="L1867">
        <v>1204</v>
      </c>
      <c r="M1867" t="b">
        <v>1</v>
      </c>
      <c r="N1867" t="s">
        <v>8297</v>
      </c>
      <c r="O1867" s="5">
        <f t="shared" si="261"/>
        <v>0.10583876693602969</v>
      </c>
      <c r="P1867" s="7">
        <f t="shared" si="262"/>
        <v>164.79651993355483</v>
      </c>
      <c r="Q1867" t="str">
        <f t="shared" si="263"/>
        <v>games</v>
      </c>
      <c r="R1867" t="str">
        <f t="shared" si="264"/>
        <v>tabletop games</v>
      </c>
      <c r="S1867" s="10">
        <f t="shared" si="265"/>
        <v>41903.54184027778</v>
      </c>
      <c r="T1867" s="10">
        <f t="shared" si="266"/>
        <v>41873.54184027778</v>
      </c>
      <c r="U1867">
        <f t="shared" si="267"/>
        <v>2014</v>
      </c>
      <c r="V1867" s="11">
        <f t="shared" si="268"/>
        <v>41903.54184027778</v>
      </c>
      <c r="W1867" s="15">
        <f t="shared" si="269"/>
        <v>30</v>
      </c>
    </row>
    <row r="1868" spans="1:23" ht="43.2" x14ac:dyDescent="0.3">
      <c r="A1868">
        <v>2226</v>
      </c>
      <c r="B1868" s="3" t="s">
        <v>2227</v>
      </c>
      <c r="C1868" s="3" t="s">
        <v>6336</v>
      </c>
      <c r="D1868">
        <v>18000</v>
      </c>
      <c r="E1868">
        <v>19523.310000000001</v>
      </c>
      <c r="F1868" t="s">
        <v>8219</v>
      </c>
      <c r="G1868" t="s">
        <v>8224</v>
      </c>
      <c r="H1868" t="s">
        <v>8246</v>
      </c>
      <c r="I1868">
        <v>1455253140</v>
      </c>
      <c r="J1868">
        <v>1452625822</v>
      </c>
      <c r="K1868" t="b">
        <v>0</v>
      </c>
      <c r="L1868">
        <v>321</v>
      </c>
      <c r="M1868" t="b">
        <v>1</v>
      </c>
      <c r="N1868" t="s">
        <v>8297</v>
      </c>
      <c r="O1868" s="5">
        <f t="shared" si="261"/>
        <v>0.92197480857498026</v>
      </c>
      <c r="P1868" s="7">
        <f t="shared" si="262"/>
        <v>60.820280373831778</v>
      </c>
      <c r="Q1868" t="str">
        <f t="shared" si="263"/>
        <v>games</v>
      </c>
      <c r="R1868" t="str">
        <f t="shared" si="264"/>
        <v>tabletop games</v>
      </c>
      <c r="S1868" s="10">
        <f t="shared" si="265"/>
        <v>42411.957638888889</v>
      </c>
      <c r="T1868" s="10">
        <f t="shared" si="266"/>
        <v>42381.54886574074</v>
      </c>
      <c r="U1868">
        <f t="shared" si="267"/>
        <v>2016</v>
      </c>
      <c r="V1868" s="11">
        <f t="shared" si="268"/>
        <v>42411.957638888889</v>
      </c>
      <c r="W1868" s="15">
        <f t="shared" si="269"/>
        <v>30.408773148148612</v>
      </c>
    </row>
    <row r="1869" spans="1:23" ht="43.2" x14ac:dyDescent="0.3">
      <c r="A1869">
        <v>2227</v>
      </c>
      <c r="B1869" s="3" t="s">
        <v>2228</v>
      </c>
      <c r="C1869" s="3" t="s">
        <v>6337</v>
      </c>
      <c r="D1869">
        <v>13000</v>
      </c>
      <c r="E1869">
        <v>20459</v>
      </c>
      <c r="F1869" t="s">
        <v>8219</v>
      </c>
      <c r="G1869" t="s">
        <v>8225</v>
      </c>
      <c r="H1869" t="s">
        <v>8247</v>
      </c>
      <c r="I1869">
        <v>1384374155</v>
      </c>
      <c r="J1869">
        <v>1381778555</v>
      </c>
      <c r="K1869" t="b">
        <v>0</v>
      </c>
      <c r="L1869">
        <v>301</v>
      </c>
      <c r="M1869" t="b">
        <v>1</v>
      </c>
      <c r="N1869" t="s">
        <v>8297</v>
      </c>
      <c r="O1869" s="5">
        <f t="shared" si="261"/>
        <v>0.63541717581504475</v>
      </c>
      <c r="P1869" s="7">
        <f t="shared" si="262"/>
        <v>67.970099667774093</v>
      </c>
      <c r="Q1869" t="str">
        <f t="shared" si="263"/>
        <v>games</v>
      </c>
      <c r="R1869" t="str">
        <f t="shared" si="264"/>
        <v>tabletop games</v>
      </c>
      <c r="S1869" s="10">
        <f t="shared" si="265"/>
        <v>41591.599016203705</v>
      </c>
      <c r="T1869" s="10">
        <f t="shared" si="266"/>
        <v>41561.557349537034</v>
      </c>
      <c r="U1869">
        <f t="shared" si="267"/>
        <v>2013</v>
      </c>
      <c r="V1869" s="11">
        <f t="shared" si="268"/>
        <v>41591.599016203705</v>
      </c>
      <c r="W1869" s="15">
        <f t="shared" si="269"/>
        <v>30.041666666671517</v>
      </c>
    </row>
    <row r="1870" spans="1:23" ht="57.6" x14ac:dyDescent="0.3">
      <c r="A1870">
        <v>2228</v>
      </c>
      <c r="B1870" s="3" t="s">
        <v>2229</v>
      </c>
      <c r="C1870" s="3" t="s">
        <v>6338</v>
      </c>
      <c r="D1870">
        <v>1000</v>
      </c>
      <c r="E1870">
        <v>11744.9</v>
      </c>
      <c r="F1870" t="s">
        <v>8219</v>
      </c>
      <c r="G1870" t="s">
        <v>8236</v>
      </c>
      <c r="H1870" t="s">
        <v>8249</v>
      </c>
      <c r="I1870">
        <v>1439707236</v>
      </c>
      <c r="J1870">
        <v>1437115236</v>
      </c>
      <c r="K1870" t="b">
        <v>0</v>
      </c>
      <c r="L1870">
        <v>144</v>
      </c>
      <c r="M1870" t="b">
        <v>1</v>
      </c>
      <c r="N1870" t="s">
        <v>8297</v>
      </c>
      <c r="O1870" s="5">
        <f t="shared" si="261"/>
        <v>8.5143338810888133E-2</v>
      </c>
      <c r="P1870" s="7">
        <f t="shared" si="262"/>
        <v>81.561805555555551</v>
      </c>
      <c r="Q1870" t="str">
        <f t="shared" si="263"/>
        <v>games</v>
      </c>
      <c r="R1870" t="str">
        <f t="shared" si="264"/>
        <v>tabletop games</v>
      </c>
      <c r="S1870" s="10">
        <f t="shared" si="265"/>
        <v>42232.028194444443</v>
      </c>
      <c r="T1870" s="10">
        <f t="shared" si="266"/>
        <v>42202.028194444443</v>
      </c>
      <c r="U1870">
        <f t="shared" si="267"/>
        <v>2015</v>
      </c>
      <c r="V1870" s="11">
        <f t="shared" si="268"/>
        <v>42232.028194444443</v>
      </c>
      <c r="W1870" s="15">
        <f t="shared" si="269"/>
        <v>30</v>
      </c>
    </row>
    <row r="1871" spans="1:23" ht="43.2" x14ac:dyDescent="0.3">
      <c r="A1871">
        <v>2229</v>
      </c>
      <c r="B1871" s="3" t="s">
        <v>2230</v>
      </c>
      <c r="C1871" s="3" t="s">
        <v>6339</v>
      </c>
      <c r="D1871">
        <v>8012</v>
      </c>
      <c r="E1871">
        <v>13704.33</v>
      </c>
      <c r="F1871" t="s">
        <v>8219</v>
      </c>
      <c r="G1871" t="s">
        <v>8224</v>
      </c>
      <c r="H1871" t="s">
        <v>8246</v>
      </c>
      <c r="I1871">
        <v>1378180800</v>
      </c>
      <c r="J1871">
        <v>1375113391</v>
      </c>
      <c r="K1871" t="b">
        <v>0</v>
      </c>
      <c r="L1871">
        <v>539</v>
      </c>
      <c r="M1871" t="b">
        <v>1</v>
      </c>
      <c r="N1871" t="s">
        <v>8297</v>
      </c>
      <c r="O1871" s="5">
        <f t="shared" si="261"/>
        <v>0.58463274016314548</v>
      </c>
      <c r="P1871" s="7">
        <f t="shared" si="262"/>
        <v>25.42547309833024</v>
      </c>
      <c r="Q1871" t="str">
        <f t="shared" si="263"/>
        <v>games</v>
      </c>
      <c r="R1871" t="str">
        <f t="shared" si="264"/>
        <v>tabletop games</v>
      </c>
      <c r="S1871" s="10">
        <f t="shared" si="265"/>
        <v>41519.916666666664</v>
      </c>
      <c r="T1871" s="10">
        <f t="shared" si="266"/>
        <v>41484.414247685185</v>
      </c>
      <c r="U1871">
        <f t="shared" si="267"/>
        <v>2013</v>
      </c>
      <c r="V1871" s="11">
        <f t="shared" si="268"/>
        <v>41519.916666666664</v>
      </c>
      <c r="W1871" s="15">
        <f t="shared" si="269"/>
        <v>35.502418981479423</v>
      </c>
    </row>
    <row r="1872" spans="1:23" ht="43.2" x14ac:dyDescent="0.3">
      <c r="A1872">
        <v>2230</v>
      </c>
      <c r="B1872" s="3" t="s">
        <v>2231</v>
      </c>
      <c r="C1872" s="3" t="s">
        <v>6340</v>
      </c>
      <c r="D1872">
        <v>8500</v>
      </c>
      <c r="E1872">
        <v>10706</v>
      </c>
      <c r="F1872" t="s">
        <v>8219</v>
      </c>
      <c r="G1872" t="s">
        <v>8224</v>
      </c>
      <c r="H1872" t="s">
        <v>8246</v>
      </c>
      <c r="I1872">
        <v>1398460127</v>
      </c>
      <c r="J1872">
        <v>1395868127</v>
      </c>
      <c r="K1872" t="b">
        <v>0</v>
      </c>
      <c r="L1872">
        <v>498</v>
      </c>
      <c r="M1872" t="b">
        <v>1</v>
      </c>
      <c r="N1872" t="s">
        <v>8297</v>
      </c>
      <c r="O1872" s="5">
        <f t="shared" si="261"/>
        <v>0.79394731926022788</v>
      </c>
      <c r="P1872" s="7">
        <f t="shared" si="262"/>
        <v>21.497991967871485</v>
      </c>
      <c r="Q1872" t="str">
        <f t="shared" si="263"/>
        <v>games</v>
      </c>
      <c r="R1872" t="str">
        <f t="shared" si="264"/>
        <v>tabletop games</v>
      </c>
      <c r="S1872" s="10">
        <f t="shared" si="265"/>
        <v>41754.631099537037</v>
      </c>
      <c r="T1872" s="10">
        <f t="shared" si="266"/>
        <v>41724.631099537037</v>
      </c>
      <c r="U1872">
        <f t="shared" si="267"/>
        <v>2014</v>
      </c>
      <c r="V1872" s="11">
        <f t="shared" si="268"/>
        <v>41754.631099537037</v>
      </c>
      <c r="W1872" s="15">
        <f t="shared" si="269"/>
        <v>30</v>
      </c>
    </row>
    <row r="1873" spans="1:23" ht="43.2" x14ac:dyDescent="0.3">
      <c r="A1873">
        <v>2231</v>
      </c>
      <c r="B1873" s="3" t="s">
        <v>2232</v>
      </c>
      <c r="C1873" s="3" t="s">
        <v>6341</v>
      </c>
      <c r="D1873">
        <v>2500</v>
      </c>
      <c r="E1873">
        <v>30303.24</v>
      </c>
      <c r="F1873" t="s">
        <v>8219</v>
      </c>
      <c r="G1873" t="s">
        <v>8224</v>
      </c>
      <c r="H1873" t="s">
        <v>8246</v>
      </c>
      <c r="I1873">
        <v>1372136400</v>
      </c>
      <c r="J1873">
        <v>1369864301</v>
      </c>
      <c r="K1873" t="b">
        <v>0</v>
      </c>
      <c r="L1873">
        <v>1113</v>
      </c>
      <c r="M1873" t="b">
        <v>1</v>
      </c>
      <c r="N1873" t="s">
        <v>8297</v>
      </c>
      <c r="O1873" s="5">
        <f t="shared" si="261"/>
        <v>8.2499429103950597E-2</v>
      </c>
      <c r="P1873" s="7">
        <f t="shared" si="262"/>
        <v>27.226630727762803</v>
      </c>
      <c r="Q1873" t="str">
        <f t="shared" si="263"/>
        <v>games</v>
      </c>
      <c r="R1873" t="str">
        <f t="shared" si="264"/>
        <v>tabletop games</v>
      </c>
      <c r="S1873" s="10">
        <f t="shared" si="265"/>
        <v>41449.958333333336</v>
      </c>
      <c r="T1873" s="10">
        <f t="shared" si="266"/>
        <v>41423.660891203705</v>
      </c>
      <c r="U1873">
        <f t="shared" si="267"/>
        <v>2013</v>
      </c>
      <c r="V1873" s="11">
        <f t="shared" si="268"/>
        <v>41449.958333333336</v>
      </c>
      <c r="W1873" s="15">
        <f t="shared" si="269"/>
        <v>26.297442129631236</v>
      </c>
    </row>
    <row r="1874" spans="1:23" ht="43.2" x14ac:dyDescent="0.3">
      <c r="A1874">
        <v>2232</v>
      </c>
      <c r="B1874" s="3" t="s">
        <v>2233</v>
      </c>
      <c r="C1874" s="3" t="s">
        <v>6342</v>
      </c>
      <c r="D1874">
        <v>5000</v>
      </c>
      <c r="E1874">
        <v>24790</v>
      </c>
      <c r="F1874" t="s">
        <v>8219</v>
      </c>
      <c r="G1874" t="s">
        <v>8224</v>
      </c>
      <c r="H1874" t="s">
        <v>8246</v>
      </c>
      <c r="I1874">
        <v>1405738800</v>
      </c>
      <c r="J1874">
        <v>1402945408</v>
      </c>
      <c r="K1874" t="b">
        <v>0</v>
      </c>
      <c r="L1874">
        <v>988</v>
      </c>
      <c r="M1874" t="b">
        <v>1</v>
      </c>
      <c r="N1874" t="s">
        <v>8297</v>
      </c>
      <c r="O1874" s="5">
        <f t="shared" si="261"/>
        <v>0.20169423154497781</v>
      </c>
      <c r="P1874" s="7">
        <f t="shared" si="262"/>
        <v>25.091093117408906</v>
      </c>
      <c r="Q1874" t="str">
        <f t="shared" si="263"/>
        <v>games</v>
      </c>
      <c r="R1874" t="str">
        <f t="shared" si="264"/>
        <v>tabletop games</v>
      </c>
      <c r="S1874" s="10">
        <f t="shared" si="265"/>
        <v>41838.875</v>
      </c>
      <c r="T1874" s="10">
        <f t="shared" si="266"/>
        <v>41806.544074074074</v>
      </c>
      <c r="U1874">
        <f t="shared" si="267"/>
        <v>2014</v>
      </c>
      <c r="V1874" s="11">
        <f t="shared" si="268"/>
        <v>41838.875</v>
      </c>
      <c r="W1874" s="15">
        <f t="shared" si="269"/>
        <v>32.33092592592584</v>
      </c>
    </row>
    <row r="1875" spans="1:23" ht="43.2" x14ac:dyDescent="0.3">
      <c r="A1875">
        <v>2233</v>
      </c>
      <c r="B1875" s="3" t="s">
        <v>2234</v>
      </c>
      <c r="C1875" s="3" t="s">
        <v>6343</v>
      </c>
      <c r="D1875">
        <v>2500</v>
      </c>
      <c r="E1875">
        <v>8301</v>
      </c>
      <c r="F1875" t="s">
        <v>8219</v>
      </c>
      <c r="G1875" t="s">
        <v>8225</v>
      </c>
      <c r="H1875" t="s">
        <v>8247</v>
      </c>
      <c r="I1875">
        <v>1450051200</v>
      </c>
      <c r="J1875">
        <v>1448269539</v>
      </c>
      <c r="K1875" t="b">
        <v>0</v>
      </c>
      <c r="L1875">
        <v>391</v>
      </c>
      <c r="M1875" t="b">
        <v>1</v>
      </c>
      <c r="N1875" t="s">
        <v>8297</v>
      </c>
      <c r="O1875" s="5">
        <f t="shared" si="261"/>
        <v>0.30116853391157694</v>
      </c>
      <c r="P1875" s="7">
        <f t="shared" si="262"/>
        <v>21.230179028132991</v>
      </c>
      <c r="Q1875" t="str">
        <f t="shared" si="263"/>
        <v>games</v>
      </c>
      <c r="R1875" t="str">
        <f t="shared" si="264"/>
        <v>tabletop games</v>
      </c>
      <c r="S1875" s="10">
        <f t="shared" si="265"/>
        <v>42351.75</v>
      </c>
      <c r="T1875" s="10">
        <f t="shared" si="266"/>
        <v>42331.128923611104</v>
      </c>
      <c r="U1875">
        <f t="shared" si="267"/>
        <v>2015</v>
      </c>
      <c r="V1875" s="11">
        <f t="shared" si="268"/>
        <v>42351.75</v>
      </c>
      <c r="W1875" s="15">
        <f t="shared" si="269"/>
        <v>20.621076388895744</v>
      </c>
    </row>
    <row r="1876" spans="1:23" ht="43.2" x14ac:dyDescent="0.3">
      <c r="A1876">
        <v>2234</v>
      </c>
      <c r="B1876" s="3" t="s">
        <v>2235</v>
      </c>
      <c r="C1876" s="3" t="s">
        <v>6344</v>
      </c>
      <c r="D1876">
        <v>100</v>
      </c>
      <c r="E1876">
        <v>1165</v>
      </c>
      <c r="F1876" t="s">
        <v>8219</v>
      </c>
      <c r="G1876" t="s">
        <v>8224</v>
      </c>
      <c r="H1876" t="s">
        <v>8246</v>
      </c>
      <c r="I1876">
        <v>1483645647</v>
      </c>
      <c r="J1876">
        <v>1481053647</v>
      </c>
      <c r="K1876" t="b">
        <v>0</v>
      </c>
      <c r="L1876">
        <v>28</v>
      </c>
      <c r="M1876" t="b">
        <v>1</v>
      </c>
      <c r="N1876" t="s">
        <v>8297</v>
      </c>
      <c r="O1876" s="5">
        <f t="shared" si="261"/>
        <v>8.5836909871244635E-2</v>
      </c>
      <c r="P1876" s="7">
        <f t="shared" si="262"/>
        <v>41.607142857142854</v>
      </c>
      <c r="Q1876" t="str">
        <f t="shared" si="263"/>
        <v>games</v>
      </c>
      <c r="R1876" t="str">
        <f t="shared" si="264"/>
        <v>tabletop games</v>
      </c>
      <c r="S1876" s="10">
        <f t="shared" si="265"/>
        <v>42740.574618055558</v>
      </c>
      <c r="T1876" s="10">
        <f t="shared" si="266"/>
        <v>42710.574618055558</v>
      </c>
      <c r="U1876">
        <f t="shared" si="267"/>
        <v>2017</v>
      </c>
      <c r="V1876" s="11">
        <f t="shared" si="268"/>
        <v>42740.574618055558</v>
      </c>
      <c r="W1876" s="15">
        <f t="shared" si="269"/>
        <v>30</v>
      </c>
    </row>
    <row r="1877" spans="1:23" ht="28.8" x14ac:dyDescent="0.3">
      <c r="A1877">
        <v>2235</v>
      </c>
      <c r="B1877" s="3" t="s">
        <v>2236</v>
      </c>
      <c r="C1877" s="3" t="s">
        <v>6345</v>
      </c>
      <c r="D1877">
        <v>13000</v>
      </c>
      <c r="E1877">
        <v>19931</v>
      </c>
      <c r="F1877" t="s">
        <v>8219</v>
      </c>
      <c r="G1877" t="s">
        <v>8229</v>
      </c>
      <c r="H1877" t="s">
        <v>8251</v>
      </c>
      <c r="I1877">
        <v>1427585511</v>
      </c>
      <c r="J1877">
        <v>1424997111</v>
      </c>
      <c r="K1877" t="b">
        <v>0</v>
      </c>
      <c r="L1877">
        <v>147</v>
      </c>
      <c r="M1877" t="b">
        <v>1</v>
      </c>
      <c r="N1877" t="s">
        <v>8297</v>
      </c>
      <c r="O1877" s="5">
        <f t="shared" si="261"/>
        <v>0.65225026340876024</v>
      </c>
      <c r="P1877" s="7">
        <f t="shared" si="262"/>
        <v>135.58503401360545</v>
      </c>
      <c r="Q1877" t="str">
        <f t="shared" si="263"/>
        <v>games</v>
      </c>
      <c r="R1877" t="str">
        <f t="shared" si="264"/>
        <v>tabletop games</v>
      </c>
      <c r="S1877" s="10">
        <f t="shared" si="265"/>
        <v>42091.730451388896</v>
      </c>
      <c r="T1877" s="10">
        <f t="shared" si="266"/>
        <v>42061.772118055553</v>
      </c>
      <c r="U1877">
        <f t="shared" si="267"/>
        <v>2015</v>
      </c>
      <c r="V1877" s="11">
        <f t="shared" si="268"/>
        <v>42091.730451388896</v>
      </c>
      <c r="W1877" s="15">
        <f t="shared" si="269"/>
        <v>29.958333333343035</v>
      </c>
    </row>
    <row r="1878" spans="1:23" ht="43.2" x14ac:dyDescent="0.3">
      <c r="A1878">
        <v>2236</v>
      </c>
      <c r="B1878" s="3" t="s">
        <v>2237</v>
      </c>
      <c r="C1878" s="3" t="s">
        <v>6346</v>
      </c>
      <c r="D1878">
        <v>2800</v>
      </c>
      <c r="E1878">
        <v>15039</v>
      </c>
      <c r="F1878" t="s">
        <v>8219</v>
      </c>
      <c r="G1878" t="s">
        <v>8224</v>
      </c>
      <c r="H1878" t="s">
        <v>8246</v>
      </c>
      <c r="I1878">
        <v>1454338123</v>
      </c>
      <c r="J1878">
        <v>1451746123</v>
      </c>
      <c r="K1878" t="b">
        <v>0</v>
      </c>
      <c r="L1878">
        <v>680</v>
      </c>
      <c r="M1878" t="b">
        <v>1</v>
      </c>
      <c r="N1878" t="s">
        <v>8297</v>
      </c>
      <c r="O1878" s="5">
        <f t="shared" si="261"/>
        <v>0.18618259192765477</v>
      </c>
      <c r="P1878" s="7">
        <f t="shared" si="262"/>
        <v>22.116176470588236</v>
      </c>
      <c r="Q1878" t="str">
        <f t="shared" si="263"/>
        <v>games</v>
      </c>
      <c r="R1878" t="str">
        <f t="shared" si="264"/>
        <v>tabletop games</v>
      </c>
      <c r="S1878" s="10">
        <f t="shared" si="265"/>
        <v>42401.367164351846</v>
      </c>
      <c r="T1878" s="10">
        <f t="shared" si="266"/>
        <v>42371.367164351846</v>
      </c>
      <c r="U1878">
        <f t="shared" si="267"/>
        <v>2016</v>
      </c>
      <c r="V1878" s="11">
        <f t="shared" si="268"/>
        <v>42401.367164351846</v>
      </c>
      <c r="W1878" s="15">
        <f t="shared" si="269"/>
        <v>30</v>
      </c>
    </row>
    <row r="1879" spans="1:23" ht="43.2" x14ac:dyDescent="0.3">
      <c r="A1879">
        <v>2237</v>
      </c>
      <c r="B1879" s="3" t="s">
        <v>2238</v>
      </c>
      <c r="C1879" s="3" t="s">
        <v>6347</v>
      </c>
      <c r="D1879">
        <v>18000</v>
      </c>
      <c r="E1879">
        <v>63527</v>
      </c>
      <c r="F1879" t="s">
        <v>8219</v>
      </c>
      <c r="G1879" t="s">
        <v>8224</v>
      </c>
      <c r="H1879" t="s">
        <v>8246</v>
      </c>
      <c r="I1879">
        <v>1415779140</v>
      </c>
      <c r="J1879">
        <v>1412294683</v>
      </c>
      <c r="K1879" t="b">
        <v>0</v>
      </c>
      <c r="L1879">
        <v>983</v>
      </c>
      <c r="M1879" t="b">
        <v>1</v>
      </c>
      <c r="N1879" t="s">
        <v>8297</v>
      </c>
      <c r="O1879" s="5">
        <f t="shared" si="261"/>
        <v>0.28334408991452453</v>
      </c>
      <c r="P1879" s="7">
        <f t="shared" si="262"/>
        <v>64.625635808748726</v>
      </c>
      <c r="Q1879" t="str">
        <f t="shared" si="263"/>
        <v>games</v>
      </c>
      <c r="R1879" t="str">
        <f t="shared" si="264"/>
        <v>tabletop games</v>
      </c>
      <c r="S1879" s="10">
        <f t="shared" si="265"/>
        <v>41955.082638888889</v>
      </c>
      <c r="T1879" s="10">
        <f t="shared" si="266"/>
        <v>41914.753275462965</v>
      </c>
      <c r="U1879">
        <f t="shared" si="267"/>
        <v>2014</v>
      </c>
      <c r="V1879" s="11">
        <f t="shared" si="268"/>
        <v>41955.082638888889</v>
      </c>
      <c r="W1879" s="15">
        <f t="shared" si="269"/>
        <v>40.329363425924385</v>
      </c>
    </row>
    <row r="1880" spans="1:23" ht="28.8" x14ac:dyDescent="0.3">
      <c r="A1880">
        <v>2238</v>
      </c>
      <c r="B1880" s="3" t="s">
        <v>2239</v>
      </c>
      <c r="C1880" s="3" t="s">
        <v>6348</v>
      </c>
      <c r="D1880">
        <v>4000</v>
      </c>
      <c r="E1880">
        <v>5496</v>
      </c>
      <c r="F1880" t="s">
        <v>8219</v>
      </c>
      <c r="G1880" t="s">
        <v>8236</v>
      </c>
      <c r="H1880" t="s">
        <v>8249</v>
      </c>
      <c r="I1880">
        <v>1489157716</v>
      </c>
      <c r="J1880">
        <v>1486565716</v>
      </c>
      <c r="K1880" t="b">
        <v>0</v>
      </c>
      <c r="L1880">
        <v>79</v>
      </c>
      <c r="M1880" t="b">
        <v>1</v>
      </c>
      <c r="N1880" t="s">
        <v>8297</v>
      </c>
      <c r="O1880" s="5">
        <f t="shared" si="261"/>
        <v>0.72780203784570596</v>
      </c>
      <c r="P1880" s="7">
        <f t="shared" si="262"/>
        <v>69.569620253164558</v>
      </c>
      <c r="Q1880" t="str">
        <f t="shared" si="263"/>
        <v>games</v>
      </c>
      <c r="R1880" t="str">
        <f t="shared" si="264"/>
        <v>tabletop games</v>
      </c>
      <c r="S1880" s="10">
        <f t="shared" si="265"/>
        <v>42804.371712962966</v>
      </c>
      <c r="T1880" s="10">
        <f t="shared" si="266"/>
        <v>42774.371712962966</v>
      </c>
      <c r="U1880">
        <f t="shared" si="267"/>
        <v>2017</v>
      </c>
      <c r="V1880" s="11">
        <f t="shared" si="268"/>
        <v>42804.371712962966</v>
      </c>
      <c r="W1880" s="15">
        <f t="shared" si="269"/>
        <v>30</v>
      </c>
    </row>
    <row r="1881" spans="1:23" ht="28.8" x14ac:dyDescent="0.3">
      <c r="A1881">
        <v>2239</v>
      </c>
      <c r="B1881" s="3" t="s">
        <v>2240</v>
      </c>
      <c r="C1881" s="3" t="s">
        <v>6349</v>
      </c>
      <c r="D1881">
        <v>25000</v>
      </c>
      <c r="E1881">
        <v>32006.67</v>
      </c>
      <c r="F1881" t="s">
        <v>8219</v>
      </c>
      <c r="G1881" t="s">
        <v>8224</v>
      </c>
      <c r="H1881" t="s">
        <v>8246</v>
      </c>
      <c r="I1881">
        <v>1385870520</v>
      </c>
      <c r="J1881">
        <v>1382742014</v>
      </c>
      <c r="K1881" t="b">
        <v>0</v>
      </c>
      <c r="L1881">
        <v>426</v>
      </c>
      <c r="M1881" t="b">
        <v>1</v>
      </c>
      <c r="N1881" t="s">
        <v>8297</v>
      </c>
      <c r="O1881" s="5">
        <f t="shared" si="261"/>
        <v>0.78108719213838873</v>
      </c>
      <c r="P1881" s="7">
        <f t="shared" si="262"/>
        <v>75.133028169014082</v>
      </c>
      <c r="Q1881" t="str">
        <f t="shared" si="263"/>
        <v>games</v>
      </c>
      <c r="R1881" t="str">
        <f t="shared" si="264"/>
        <v>tabletop games</v>
      </c>
      <c r="S1881" s="10">
        <f t="shared" si="265"/>
        <v>41608.918055555558</v>
      </c>
      <c r="T1881" s="10">
        <f t="shared" si="266"/>
        <v>41572.708495370374</v>
      </c>
      <c r="U1881">
        <f t="shared" si="267"/>
        <v>2013</v>
      </c>
      <c r="V1881" s="11">
        <f t="shared" si="268"/>
        <v>41608.918055555558</v>
      </c>
      <c r="W1881" s="15">
        <f t="shared" si="269"/>
        <v>36.209560185183364</v>
      </c>
    </row>
    <row r="1882" spans="1:23" ht="43.2" x14ac:dyDescent="0.3">
      <c r="A1882">
        <v>2240</v>
      </c>
      <c r="B1882" s="3" t="s">
        <v>2241</v>
      </c>
      <c r="C1882" s="3" t="s">
        <v>6350</v>
      </c>
      <c r="D1882">
        <v>5000</v>
      </c>
      <c r="E1882">
        <v>13534</v>
      </c>
      <c r="F1882" t="s">
        <v>8219</v>
      </c>
      <c r="G1882" t="s">
        <v>8224</v>
      </c>
      <c r="H1882" t="s">
        <v>8246</v>
      </c>
      <c r="I1882">
        <v>1461354544</v>
      </c>
      <c r="J1882">
        <v>1458762544</v>
      </c>
      <c r="K1882" t="b">
        <v>0</v>
      </c>
      <c r="L1882">
        <v>96</v>
      </c>
      <c r="M1882" t="b">
        <v>1</v>
      </c>
      <c r="N1882" t="s">
        <v>8297</v>
      </c>
      <c r="O1882" s="5">
        <f t="shared" si="261"/>
        <v>0.36943992906753365</v>
      </c>
      <c r="P1882" s="7">
        <f t="shared" si="262"/>
        <v>140.97916666666666</v>
      </c>
      <c r="Q1882" t="str">
        <f t="shared" si="263"/>
        <v>games</v>
      </c>
      <c r="R1882" t="str">
        <f t="shared" si="264"/>
        <v>tabletop games</v>
      </c>
      <c r="S1882" s="10">
        <f t="shared" si="265"/>
        <v>42482.575740740736</v>
      </c>
      <c r="T1882" s="10">
        <f t="shared" si="266"/>
        <v>42452.575740740736</v>
      </c>
      <c r="U1882">
        <f t="shared" si="267"/>
        <v>2016</v>
      </c>
      <c r="V1882" s="11">
        <f t="shared" si="268"/>
        <v>42482.575740740736</v>
      </c>
      <c r="W1882" s="15">
        <f t="shared" si="269"/>
        <v>30</v>
      </c>
    </row>
    <row r="1883" spans="1:23" ht="43.2" x14ac:dyDescent="0.3">
      <c r="A1883">
        <v>2241</v>
      </c>
      <c r="B1883" s="3" t="s">
        <v>2242</v>
      </c>
      <c r="C1883" s="3" t="s">
        <v>6351</v>
      </c>
      <c r="D1883">
        <v>1000</v>
      </c>
      <c r="E1883">
        <v>8064</v>
      </c>
      <c r="F1883" t="s">
        <v>8219</v>
      </c>
      <c r="G1883" t="s">
        <v>8225</v>
      </c>
      <c r="H1883" t="s">
        <v>8247</v>
      </c>
      <c r="I1883">
        <v>1488484300</v>
      </c>
      <c r="J1883">
        <v>1485892300</v>
      </c>
      <c r="K1883" t="b">
        <v>0</v>
      </c>
      <c r="L1883">
        <v>163</v>
      </c>
      <c r="M1883" t="b">
        <v>1</v>
      </c>
      <c r="N1883" t="s">
        <v>8297</v>
      </c>
      <c r="O1883" s="5">
        <f t="shared" si="261"/>
        <v>0.12400793650793651</v>
      </c>
      <c r="P1883" s="7">
        <f t="shared" si="262"/>
        <v>49.472392638036808</v>
      </c>
      <c r="Q1883" t="str">
        <f t="shared" si="263"/>
        <v>games</v>
      </c>
      <c r="R1883" t="str">
        <f t="shared" si="264"/>
        <v>tabletop games</v>
      </c>
      <c r="S1883" s="10">
        <f t="shared" si="265"/>
        <v>42796.577546296292</v>
      </c>
      <c r="T1883" s="10">
        <f t="shared" si="266"/>
        <v>42766.577546296292</v>
      </c>
      <c r="U1883">
        <f t="shared" si="267"/>
        <v>2017</v>
      </c>
      <c r="V1883" s="11">
        <f t="shared" si="268"/>
        <v>42796.577546296292</v>
      </c>
      <c r="W1883" s="15">
        <f t="shared" si="269"/>
        <v>30</v>
      </c>
    </row>
    <row r="1884" spans="1:23" ht="28.8" x14ac:dyDescent="0.3">
      <c r="A1884">
        <v>2242</v>
      </c>
      <c r="B1884" s="3" t="s">
        <v>2243</v>
      </c>
      <c r="C1884" s="3" t="s">
        <v>6352</v>
      </c>
      <c r="D1884">
        <v>10000</v>
      </c>
      <c r="E1884">
        <v>136009.76</v>
      </c>
      <c r="F1884" t="s">
        <v>8219</v>
      </c>
      <c r="G1884" t="s">
        <v>8224</v>
      </c>
      <c r="H1884" t="s">
        <v>8246</v>
      </c>
      <c r="I1884">
        <v>1385521320</v>
      </c>
      <c r="J1884">
        <v>1382449733</v>
      </c>
      <c r="K1884" t="b">
        <v>0</v>
      </c>
      <c r="L1884">
        <v>2525</v>
      </c>
      <c r="M1884" t="b">
        <v>1</v>
      </c>
      <c r="N1884" t="s">
        <v>8297</v>
      </c>
      <c r="O1884" s="5">
        <f t="shared" si="261"/>
        <v>7.3524135326758902E-2</v>
      </c>
      <c r="P1884" s="7">
        <f t="shared" si="262"/>
        <v>53.865251485148519</v>
      </c>
      <c r="Q1884" t="str">
        <f t="shared" si="263"/>
        <v>games</v>
      </c>
      <c r="R1884" t="str">
        <f t="shared" si="264"/>
        <v>tabletop games</v>
      </c>
      <c r="S1884" s="10">
        <f t="shared" si="265"/>
        <v>41604.876388888886</v>
      </c>
      <c r="T1884" s="10">
        <f t="shared" si="266"/>
        <v>41569.325613425928</v>
      </c>
      <c r="U1884">
        <f t="shared" si="267"/>
        <v>2013</v>
      </c>
      <c r="V1884" s="11">
        <f t="shared" si="268"/>
        <v>41604.876388888886</v>
      </c>
      <c r="W1884" s="15">
        <f t="shared" si="269"/>
        <v>35.550775462957972</v>
      </c>
    </row>
    <row r="1885" spans="1:23" ht="43.2" x14ac:dyDescent="0.3">
      <c r="A1885">
        <v>2243</v>
      </c>
      <c r="B1885" s="3" t="s">
        <v>2244</v>
      </c>
      <c r="C1885" s="3" t="s">
        <v>6353</v>
      </c>
      <c r="D1885">
        <v>1</v>
      </c>
      <c r="E1885">
        <v>9302.5</v>
      </c>
      <c r="F1885" t="s">
        <v>8219</v>
      </c>
      <c r="G1885" t="s">
        <v>8224</v>
      </c>
      <c r="H1885" t="s">
        <v>8246</v>
      </c>
      <c r="I1885">
        <v>1489374000</v>
      </c>
      <c r="J1885">
        <v>1488823290</v>
      </c>
      <c r="K1885" t="b">
        <v>0</v>
      </c>
      <c r="L1885">
        <v>2035</v>
      </c>
      <c r="M1885" t="b">
        <v>1</v>
      </c>
      <c r="N1885" t="s">
        <v>8297</v>
      </c>
      <c r="O1885" s="5">
        <f t="shared" si="261"/>
        <v>1.0749798441279227E-4</v>
      </c>
      <c r="P1885" s="7">
        <f t="shared" si="262"/>
        <v>4.5712530712530715</v>
      </c>
      <c r="Q1885" t="str">
        <f t="shared" si="263"/>
        <v>games</v>
      </c>
      <c r="R1885" t="str">
        <f t="shared" si="264"/>
        <v>tabletop games</v>
      </c>
      <c r="S1885" s="10">
        <f t="shared" si="265"/>
        <v>42806.875</v>
      </c>
      <c r="T1885" s="10">
        <f t="shared" si="266"/>
        <v>42800.501041666663</v>
      </c>
      <c r="U1885">
        <f t="shared" si="267"/>
        <v>2017</v>
      </c>
      <c r="V1885" s="11">
        <f t="shared" si="268"/>
        <v>42806.875</v>
      </c>
      <c r="W1885" s="15">
        <f t="shared" si="269"/>
        <v>6.3739583333372138</v>
      </c>
    </row>
    <row r="1886" spans="1:23" ht="43.2" x14ac:dyDescent="0.3">
      <c r="A1886">
        <v>2244</v>
      </c>
      <c r="B1886" s="3" t="s">
        <v>2245</v>
      </c>
      <c r="C1886" s="3" t="s">
        <v>6354</v>
      </c>
      <c r="D1886">
        <v>5000</v>
      </c>
      <c r="E1886">
        <v>18851</v>
      </c>
      <c r="F1886" t="s">
        <v>8219</v>
      </c>
      <c r="G1886" t="s">
        <v>8224</v>
      </c>
      <c r="H1886" t="s">
        <v>8246</v>
      </c>
      <c r="I1886">
        <v>1476649800</v>
      </c>
      <c r="J1886">
        <v>1475609946</v>
      </c>
      <c r="K1886" t="b">
        <v>0</v>
      </c>
      <c r="L1886">
        <v>290</v>
      </c>
      <c r="M1886" t="b">
        <v>1</v>
      </c>
      <c r="N1886" t="s">
        <v>8297</v>
      </c>
      <c r="O1886" s="5">
        <f t="shared" si="261"/>
        <v>0.2652379184128163</v>
      </c>
      <c r="P1886" s="7">
        <f t="shared" si="262"/>
        <v>65.00344827586207</v>
      </c>
      <c r="Q1886" t="str">
        <f t="shared" si="263"/>
        <v>games</v>
      </c>
      <c r="R1886" t="str">
        <f t="shared" si="264"/>
        <v>tabletop games</v>
      </c>
      <c r="S1886" s="10">
        <f t="shared" si="265"/>
        <v>42659.604166666672</v>
      </c>
      <c r="T1886" s="10">
        <f t="shared" si="266"/>
        <v>42647.568819444445</v>
      </c>
      <c r="U1886">
        <f t="shared" si="267"/>
        <v>2016</v>
      </c>
      <c r="V1886" s="11">
        <f t="shared" si="268"/>
        <v>42659.604166666672</v>
      </c>
      <c r="W1886" s="15">
        <f t="shared" si="269"/>
        <v>12.035347222226846</v>
      </c>
    </row>
    <row r="1887" spans="1:23" ht="43.2" x14ac:dyDescent="0.3">
      <c r="A1887">
        <v>2245</v>
      </c>
      <c r="B1887" s="3" t="s">
        <v>2246</v>
      </c>
      <c r="C1887" s="3" t="s">
        <v>6355</v>
      </c>
      <c r="D1887">
        <v>4000</v>
      </c>
      <c r="E1887">
        <v>105881</v>
      </c>
      <c r="F1887" t="s">
        <v>8219</v>
      </c>
      <c r="G1887" t="s">
        <v>8224</v>
      </c>
      <c r="H1887" t="s">
        <v>8246</v>
      </c>
      <c r="I1887">
        <v>1393005600</v>
      </c>
      <c r="J1887">
        <v>1390323617</v>
      </c>
      <c r="K1887" t="b">
        <v>0</v>
      </c>
      <c r="L1887">
        <v>1980</v>
      </c>
      <c r="M1887" t="b">
        <v>1</v>
      </c>
      <c r="N1887" t="s">
        <v>8297</v>
      </c>
      <c r="O1887" s="5">
        <f t="shared" si="261"/>
        <v>3.7778260499995275E-2</v>
      </c>
      <c r="P1887" s="7">
        <f t="shared" si="262"/>
        <v>53.475252525252522</v>
      </c>
      <c r="Q1887" t="str">
        <f t="shared" si="263"/>
        <v>games</v>
      </c>
      <c r="R1887" t="str">
        <f t="shared" si="264"/>
        <v>tabletop games</v>
      </c>
      <c r="S1887" s="10">
        <f t="shared" si="265"/>
        <v>41691.5</v>
      </c>
      <c r="T1887" s="10">
        <f t="shared" si="266"/>
        <v>41660.458530092597</v>
      </c>
      <c r="U1887">
        <f t="shared" si="267"/>
        <v>2014</v>
      </c>
      <c r="V1887" s="11">
        <f t="shared" si="268"/>
        <v>41691.5</v>
      </c>
      <c r="W1887" s="15">
        <f t="shared" si="269"/>
        <v>31.041469907402643</v>
      </c>
    </row>
    <row r="1888" spans="1:23" ht="43.2" x14ac:dyDescent="0.3">
      <c r="A1888">
        <v>2246</v>
      </c>
      <c r="B1888" s="3" t="s">
        <v>2247</v>
      </c>
      <c r="C1888" s="3" t="s">
        <v>6356</v>
      </c>
      <c r="D1888">
        <v>2500</v>
      </c>
      <c r="E1888">
        <v>2503</v>
      </c>
      <c r="F1888" t="s">
        <v>8219</v>
      </c>
      <c r="G1888" t="s">
        <v>8225</v>
      </c>
      <c r="H1888" t="s">
        <v>8247</v>
      </c>
      <c r="I1888">
        <v>1441393210</v>
      </c>
      <c r="J1888">
        <v>1438801210</v>
      </c>
      <c r="K1888" t="b">
        <v>0</v>
      </c>
      <c r="L1888">
        <v>57</v>
      </c>
      <c r="M1888" t="b">
        <v>1</v>
      </c>
      <c r="N1888" t="s">
        <v>8297</v>
      </c>
      <c r="O1888" s="5">
        <f t="shared" si="261"/>
        <v>0.99880143827407109</v>
      </c>
      <c r="P1888" s="7">
        <f t="shared" si="262"/>
        <v>43.912280701754383</v>
      </c>
      <c r="Q1888" t="str">
        <f t="shared" si="263"/>
        <v>games</v>
      </c>
      <c r="R1888" t="str">
        <f t="shared" si="264"/>
        <v>tabletop games</v>
      </c>
      <c r="S1888" s="10">
        <f t="shared" si="265"/>
        <v>42251.54178240741</v>
      </c>
      <c r="T1888" s="10">
        <f t="shared" si="266"/>
        <v>42221.54178240741</v>
      </c>
      <c r="U1888">
        <f t="shared" si="267"/>
        <v>2015</v>
      </c>
      <c r="V1888" s="11">
        <f t="shared" si="268"/>
        <v>42251.54178240741</v>
      </c>
      <c r="W1888" s="15">
        <f t="shared" si="269"/>
        <v>30</v>
      </c>
    </row>
    <row r="1889" spans="1:23" ht="28.8" x14ac:dyDescent="0.3">
      <c r="A1889">
        <v>2247</v>
      </c>
      <c r="B1889" s="3" t="s">
        <v>2248</v>
      </c>
      <c r="C1889" s="3" t="s">
        <v>6357</v>
      </c>
      <c r="D1889">
        <v>18500</v>
      </c>
      <c r="E1889">
        <v>19324</v>
      </c>
      <c r="F1889" t="s">
        <v>8219</v>
      </c>
      <c r="G1889" t="s">
        <v>8224</v>
      </c>
      <c r="H1889" t="s">
        <v>8246</v>
      </c>
      <c r="I1889">
        <v>1438185565</v>
      </c>
      <c r="J1889">
        <v>1436975965</v>
      </c>
      <c r="K1889" t="b">
        <v>0</v>
      </c>
      <c r="L1889">
        <v>380</v>
      </c>
      <c r="M1889" t="b">
        <v>1</v>
      </c>
      <c r="N1889" t="s">
        <v>8297</v>
      </c>
      <c r="O1889" s="5">
        <f t="shared" si="261"/>
        <v>0.95735872490167662</v>
      </c>
      <c r="P1889" s="7">
        <f t="shared" si="262"/>
        <v>50.852631578947367</v>
      </c>
      <c r="Q1889" t="str">
        <f t="shared" si="263"/>
        <v>games</v>
      </c>
      <c r="R1889" t="str">
        <f t="shared" si="264"/>
        <v>tabletop games</v>
      </c>
      <c r="S1889" s="10">
        <f t="shared" si="265"/>
        <v>42214.416261574079</v>
      </c>
      <c r="T1889" s="10">
        <f t="shared" si="266"/>
        <v>42200.416261574079</v>
      </c>
      <c r="U1889">
        <f t="shared" si="267"/>
        <v>2015</v>
      </c>
      <c r="V1889" s="11">
        <f t="shared" si="268"/>
        <v>42214.416261574079</v>
      </c>
      <c r="W1889" s="15">
        <f t="shared" si="269"/>
        <v>14</v>
      </c>
    </row>
    <row r="1890" spans="1:23" ht="43.2" x14ac:dyDescent="0.3">
      <c r="A1890">
        <v>2248</v>
      </c>
      <c r="B1890" s="3" t="s">
        <v>2249</v>
      </c>
      <c r="C1890" s="3" t="s">
        <v>6358</v>
      </c>
      <c r="D1890">
        <v>7000</v>
      </c>
      <c r="E1890">
        <v>7505</v>
      </c>
      <c r="F1890" t="s">
        <v>8219</v>
      </c>
      <c r="G1890" t="s">
        <v>8225</v>
      </c>
      <c r="H1890" t="s">
        <v>8247</v>
      </c>
      <c r="I1890">
        <v>1481749278</v>
      </c>
      <c r="J1890">
        <v>1479157278</v>
      </c>
      <c r="K1890" t="b">
        <v>0</v>
      </c>
      <c r="L1890">
        <v>128</v>
      </c>
      <c r="M1890" t="b">
        <v>1</v>
      </c>
      <c r="N1890" t="s">
        <v>8297</v>
      </c>
      <c r="O1890" s="5">
        <f t="shared" si="261"/>
        <v>0.93271152564956694</v>
      </c>
      <c r="P1890" s="7">
        <f t="shared" si="262"/>
        <v>58.6328125</v>
      </c>
      <c r="Q1890" t="str">
        <f t="shared" si="263"/>
        <v>games</v>
      </c>
      <c r="R1890" t="str">
        <f t="shared" si="264"/>
        <v>tabletop games</v>
      </c>
      <c r="S1890" s="10">
        <f t="shared" si="265"/>
        <v>42718.625902777778</v>
      </c>
      <c r="T1890" s="10">
        <f t="shared" si="266"/>
        <v>42688.625902777778</v>
      </c>
      <c r="U1890">
        <f t="shared" si="267"/>
        <v>2016</v>
      </c>
      <c r="V1890" s="11">
        <f t="shared" si="268"/>
        <v>42718.625902777778</v>
      </c>
      <c r="W1890" s="15">
        <f t="shared" si="269"/>
        <v>30</v>
      </c>
    </row>
    <row r="1891" spans="1:23" ht="43.2" x14ac:dyDescent="0.3">
      <c r="A1891">
        <v>2249</v>
      </c>
      <c r="B1891" s="3" t="s">
        <v>2250</v>
      </c>
      <c r="C1891" s="3" t="s">
        <v>6359</v>
      </c>
      <c r="D1891">
        <v>3500</v>
      </c>
      <c r="E1891">
        <v>5907</v>
      </c>
      <c r="F1891" t="s">
        <v>8219</v>
      </c>
      <c r="G1891" t="s">
        <v>8224</v>
      </c>
      <c r="H1891" t="s">
        <v>8246</v>
      </c>
      <c r="I1891">
        <v>1364917965</v>
      </c>
      <c r="J1891">
        <v>1362329565</v>
      </c>
      <c r="K1891" t="b">
        <v>0</v>
      </c>
      <c r="L1891">
        <v>180</v>
      </c>
      <c r="M1891" t="b">
        <v>1</v>
      </c>
      <c r="N1891" t="s">
        <v>8297</v>
      </c>
      <c r="O1891" s="5">
        <f t="shared" si="261"/>
        <v>0.59251735229388858</v>
      </c>
      <c r="P1891" s="7">
        <f t="shared" si="262"/>
        <v>32.81666666666667</v>
      </c>
      <c r="Q1891" t="str">
        <f t="shared" si="263"/>
        <v>games</v>
      </c>
      <c r="R1891" t="str">
        <f t="shared" si="264"/>
        <v>tabletop games</v>
      </c>
      <c r="S1891" s="10">
        <f t="shared" si="265"/>
        <v>41366.411631944444</v>
      </c>
      <c r="T1891" s="10">
        <f t="shared" si="266"/>
        <v>41336.453298611108</v>
      </c>
      <c r="U1891">
        <f t="shared" si="267"/>
        <v>2013</v>
      </c>
      <c r="V1891" s="11">
        <f t="shared" si="268"/>
        <v>41366.411631944444</v>
      </c>
      <c r="W1891" s="15">
        <f t="shared" si="269"/>
        <v>29.958333333335759</v>
      </c>
    </row>
    <row r="1892" spans="1:23" ht="43.2" x14ac:dyDescent="0.3">
      <c r="A1892">
        <v>2250</v>
      </c>
      <c r="B1892" s="3" t="s">
        <v>2251</v>
      </c>
      <c r="C1892" s="3" t="s">
        <v>6360</v>
      </c>
      <c r="D1892">
        <v>25000</v>
      </c>
      <c r="E1892">
        <v>243778</v>
      </c>
      <c r="F1892" t="s">
        <v>8219</v>
      </c>
      <c r="G1892" t="s">
        <v>8224</v>
      </c>
      <c r="H1892" t="s">
        <v>8246</v>
      </c>
      <c r="I1892">
        <v>1480727273</v>
      </c>
      <c r="J1892">
        <v>1478131673</v>
      </c>
      <c r="K1892" t="b">
        <v>0</v>
      </c>
      <c r="L1892">
        <v>571</v>
      </c>
      <c r="M1892" t="b">
        <v>1</v>
      </c>
      <c r="N1892" t="s">
        <v>8297</v>
      </c>
      <c r="O1892" s="5">
        <f t="shared" si="261"/>
        <v>0.10255232219478377</v>
      </c>
      <c r="P1892" s="7">
        <f t="shared" si="262"/>
        <v>426.93169877408059</v>
      </c>
      <c r="Q1892" t="str">
        <f t="shared" si="263"/>
        <v>games</v>
      </c>
      <c r="R1892" t="str">
        <f t="shared" si="264"/>
        <v>tabletop games</v>
      </c>
      <c r="S1892" s="10">
        <f t="shared" si="265"/>
        <v>42706.7971412037</v>
      </c>
      <c r="T1892" s="10">
        <f t="shared" si="266"/>
        <v>42676.755474537036</v>
      </c>
      <c r="U1892">
        <f t="shared" si="267"/>
        <v>2016</v>
      </c>
      <c r="V1892" s="11">
        <f t="shared" si="268"/>
        <v>42706.7971412037</v>
      </c>
      <c r="W1892" s="15">
        <f t="shared" si="269"/>
        <v>30.041666666664241</v>
      </c>
    </row>
    <row r="1893" spans="1:23" ht="43.2" x14ac:dyDescent="0.3">
      <c r="A1893">
        <v>2251</v>
      </c>
      <c r="B1893" s="3" t="s">
        <v>2252</v>
      </c>
      <c r="C1893" s="3" t="s">
        <v>6361</v>
      </c>
      <c r="D1893">
        <v>8500</v>
      </c>
      <c r="E1893">
        <v>11428.19</v>
      </c>
      <c r="F1893" t="s">
        <v>8219</v>
      </c>
      <c r="G1893" t="s">
        <v>8224</v>
      </c>
      <c r="H1893" t="s">
        <v>8246</v>
      </c>
      <c r="I1893">
        <v>1408177077</v>
      </c>
      <c r="J1893">
        <v>1406362677</v>
      </c>
      <c r="K1893" t="b">
        <v>0</v>
      </c>
      <c r="L1893">
        <v>480</v>
      </c>
      <c r="M1893" t="b">
        <v>1</v>
      </c>
      <c r="N1893" t="s">
        <v>8297</v>
      </c>
      <c r="O1893" s="5">
        <f t="shared" si="261"/>
        <v>0.74377482348473378</v>
      </c>
      <c r="P1893" s="7">
        <f t="shared" si="262"/>
        <v>23.808729166666669</v>
      </c>
      <c r="Q1893" t="str">
        <f t="shared" si="263"/>
        <v>games</v>
      </c>
      <c r="R1893" t="str">
        <f t="shared" si="264"/>
        <v>tabletop games</v>
      </c>
      <c r="S1893" s="10">
        <f t="shared" si="265"/>
        <v>41867.09579861111</v>
      </c>
      <c r="T1893" s="10">
        <f t="shared" si="266"/>
        <v>41846.09579861111</v>
      </c>
      <c r="U1893">
        <f t="shared" si="267"/>
        <v>2014</v>
      </c>
      <c r="V1893" s="11">
        <f t="shared" si="268"/>
        <v>41867.09579861111</v>
      </c>
      <c r="W1893" s="15">
        <f t="shared" si="269"/>
        <v>21</v>
      </c>
    </row>
    <row r="1894" spans="1:23" ht="43.2" x14ac:dyDescent="0.3">
      <c r="A1894">
        <v>2252</v>
      </c>
      <c r="B1894" s="3" t="s">
        <v>2253</v>
      </c>
      <c r="C1894" s="3" t="s">
        <v>6362</v>
      </c>
      <c r="D1894">
        <v>9000</v>
      </c>
      <c r="E1894">
        <v>24505</v>
      </c>
      <c r="F1894" t="s">
        <v>8219</v>
      </c>
      <c r="G1894" t="s">
        <v>8227</v>
      </c>
      <c r="H1894" t="s">
        <v>8249</v>
      </c>
      <c r="I1894">
        <v>1470469938</v>
      </c>
      <c r="J1894">
        <v>1469173938</v>
      </c>
      <c r="K1894" t="b">
        <v>0</v>
      </c>
      <c r="L1894">
        <v>249</v>
      </c>
      <c r="M1894" t="b">
        <v>1</v>
      </c>
      <c r="N1894" t="s">
        <v>8297</v>
      </c>
      <c r="O1894" s="5">
        <f t="shared" si="261"/>
        <v>0.36727198530912059</v>
      </c>
      <c r="P1894" s="7">
        <f t="shared" si="262"/>
        <v>98.413654618473899</v>
      </c>
      <c r="Q1894" t="str">
        <f t="shared" si="263"/>
        <v>games</v>
      </c>
      <c r="R1894" t="str">
        <f t="shared" si="264"/>
        <v>tabletop games</v>
      </c>
      <c r="S1894" s="10">
        <f t="shared" si="265"/>
        <v>42588.077986111108</v>
      </c>
      <c r="T1894" s="10">
        <f t="shared" si="266"/>
        <v>42573.077986111108</v>
      </c>
      <c r="U1894">
        <f t="shared" si="267"/>
        <v>2016</v>
      </c>
      <c r="V1894" s="11">
        <f t="shared" si="268"/>
        <v>42588.077986111108</v>
      </c>
      <c r="W1894" s="15">
        <f t="shared" si="269"/>
        <v>15</v>
      </c>
    </row>
    <row r="1895" spans="1:23" ht="43.2" x14ac:dyDescent="0.3">
      <c r="A1895">
        <v>2253</v>
      </c>
      <c r="B1895" s="3" t="s">
        <v>2254</v>
      </c>
      <c r="C1895" s="3" t="s">
        <v>6363</v>
      </c>
      <c r="D1895">
        <v>8000</v>
      </c>
      <c r="E1895">
        <v>9015</v>
      </c>
      <c r="F1895" t="s">
        <v>8219</v>
      </c>
      <c r="G1895" t="s">
        <v>8224</v>
      </c>
      <c r="H1895" t="s">
        <v>8246</v>
      </c>
      <c r="I1895">
        <v>1447862947</v>
      </c>
      <c r="J1895">
        <v>1445267347</v>
      </c>
      <c r="K1895" t="b">
        <v>0</v>
      </c>
      <c r="L1895">
        <v>84</v>
      </c>
      <c r="M1895" t="b">
        <v>1</v>
      </c>
      <c r="N1895" t="s">
        <v>8297</v>
      </c>
      <c r="O1895" s="5">
        <f t="shared" si="261"/>
        <v>0.88740987243483083</v>
      </c>
      <c r="P1895" s="7">
        <f t="shared" si="262"/>
        <v>107.32142857142857</v>
      </c>
      <c r="Q1895" t="str">
        <f t="shared" si="263"/>
        <v>games</v>
      </c>
      <c r="R1895" t="str">
        <f t="shared" si="264"/>
        <v>tabletop games</v>
      </c>
      <c r="S1895" s="10">
        <f t="shared" si="265"/>
        <v>42326.422997685186</v>
      </c>
      <c r="T1895" s="10">
        <f t="shared" si="266"/>
        <v>42296.381331018521</v>
      </c>
      <c r="U1895">
        <f t="shared" si="267"/>
        <v>2015</v>
      </c>
      <c r="V1895" s="11">
        <f t="shared" si="268"/>
        <v>42326.422997685186</v>
      </c>
      <c r="W1895" s="15">
        <f t="shared" si="269"/>
        <v>30.041666666664241</v>
      </c>
    </row>
    <row r="1896" spans="1:23" ht="43.2" x14ac:dyDescent="0.3">
      <c r="A1896">
        <v>2254</v>
      </c>
      <c r="B1896" s="3" t="s">
        <v>2255</v>
      </c>
      <c r="C1896" s="3" t="s">
        <v>6364</v>
      </c>
      <c r="D1896">
        <v>500</v>
      </c>
      <c r="E1896">
        <v>2299</v>
      </c>
      <c r="F1896" t="s">
        <v>8219</v>
      </c>
      <c r="G1896" t="s">
        <v>8224</v>
      </c>
      <c r="H1896" t="s">
        <v>8246</v>
      </c>
      <c r="I1896">
        <v>1485271968</v>
      </c>
      <c r="J1896">
        <v>1484667168</v>
      </c>
      <c r="K1896" t="b">
        <v>0</v>
      </c>
      <c r="L1896">
        <v>197</v>
      </c>
      <c r="M1896" t="b">
        <v>1</v>
      </c>
      <c r="N1896" t="s">
        <v>8297</v>
      </c>
      <c r="O1896" s="5">
        <f t="shared" si="261"/>
        <v>0.21748586341887777</v>
      </c>
      <c r="P1896" s="7">
        <f t="shared" si="262"/>
        <v>11.67005076142132</v>
      </c>
      <c r="Q1896" t="str">
        <f t="shared" si="263"/>
        <v>games</v>
      </c>
      <c r="R1896" t="str">
        <f t="shared" si="264"/>
        <v>tabletop games</v>
      </c>
      <c r="S1896" s="10">
        <f t="shared" si="265"/>
        <v>42759.397777777776</v>
      </c>
      <c r="T1896" s="10">
        <f t="shared" si="266"/>
        <v>42752.397777777776</v>
      </c>
      <c r="U1896">
        <f t="shared" si="267"/>
        <v>2017</v>
      </c>
      <c r="V1896" s="11">
        <f t="shared" si="268"/>
        <v>42759.397777777776</v>
      </c>
      <c r="W1896" s="15">
        <f t="shared" si="269"/>
        <v>7</v>
      </c>
    </row>
    <row r="1897" spans="1:23" ht="28.8" x14ac:dyDescent="0.3">
      <c r="A1897">
        <v>2255</v>
      </c>
      <c r="B1897" s="3" t="s">
        <v>2256</v>
      </c>
      <c r="C1897" s="3" t="s">
        <v>6365</v>
      </c>
      <c r="D1897">
        <v>3950</v>
      </c>
      <c r="E1897">
        <v>11323</v>
      </c>
      <c r="F1897" t="s">
        <v>8219</v>
      </c>
      <c r="G1897" t="s">
        <v>8224</v>
      </c>
      <c r="H1897" t="s">
        <v>8246</v>
      </c>
      <c r="I1897">
        <v>1462661451</v>
      </c>
      <c r="J1897">
        <v>1460069451</v>
      </c>
      <c r="K1897" t="b">
        <v>0</v>
      </c>
      <c r="L1897">
        <v>271</v>
      </c>
      <c r="M1897" t="b">
        <v>1</v>
      </c>
      <c r="N1897" t="s">
        <v>8297</v>
      </c>
      <c r="O1897" s="5">
        <f t="shared" si="261"/>
        <v>0.34884747858341431</v>
      </c>
      <c r="P1897" s="7">
        <f t="shared" si="262"/>
        <v>41.782287822878232</v>
      </c>
      <c r="Q1897" t="str">
        <f t="shared" si="263"/>
        <v>games</v>
      </c>
      <c r="R1897" t="str">
        <f t="shared" si="264"/>
        <v>tabletop games</v>
      </c>
      <c r="S1897" s="10">
        <f t="shared" si="265"/>
        <v>42497.701979166668</v>
      </c>
      <c r="T1897" s="10">
        <f t="shared" si="266"/>
        <v>42467.701979166668</v>
      </c>
      <c r="U1897">
        <f t="shared" si="267"/>
        <v>2016</v>
      </c>
      <c r="V1897" s="11">
        <f t="shared" si="268"/>
        <v>42497.701979166668</v>
      </c>
      <c r="W1897" s="15">
        <f t="shared" si="269"/>
        <v>30</v>
      </c>
    </row>
    <row r="1898" spans="1:23" ht="43.2" x14ac:dyDescent="0.3">
      <c r="A1898">
        <v>2256</v>
      </c>
      <c r="B1898" s="3" t="s">
        <v>2257</v>
      </c>
      <c r="C1898" s="3" t="s">
        <v>6366</v>
      </c>
      <c r="D1898">
        <v>480</v>
      </c>
      <c r="E1898">
        <v>1069</v>
      </c>
      <c r="F1898" t="s">
        <v>8219</v>
      </c>
      <c r="G1898" t="s">
        <v>8225</v>
      </c>
      <c r="H1898" t="s">
        <v>8247</v>
      </c>
      <c r="I1898">
        <v>1479811846</v>
      </c>
      <c r="J1898">
        <v>1478602246</v>
      </c>
      <c r="K1898" t="b">
        <v>0</v>
      </c>
      <c r="L1898">
        <v>50</v>
      </c>
      <c r="M1898" t="b">
        <v>1</v>
      </c>
      <c r="N1898" t="s">
        <v>8297</v>
      </c>
      <c r="O1898" s="5">
        <f t="shared" si="261"/>
        <v>0.44901777362020578</v>
      </c>
      <c r="P1898" s="7">
        <f t="shared" si="262"/>
        <v>21.38</v>
      </c>
      <c r="Q1898" t="str">
        <f t="shared" si="263"/>
        <v>games</v>
      </c>
      <c r="R1898" t="str">
        <f t="shared" si="264"/>
        <v>tabletop games</v>
      </c>
      <c r="S1898" s="10">
        <f t="shared" si="265"/>
        <v>42696.201921296291</v>
      </c>
      <c r="T1898" s="10">
        <f t="shared" si="266"/>
        <v>42682.201921296291</v>
      </c>
      <c r="U1898">
        <f t="shared" si="267"/>
        <v>2016</v>
      </c>
      <c r="V1898" s="11">
        <f t="shared" si="268"/>
        <v>42696.201921296291</v>
      </c>
      <c r="W1898" s="15">
        <f t="shared" si="269"/>
        <v>14</v>
      </c>
    </row>
    <row r="1899" spans="1:23" ht="57.6" x14ac:dyDescent="0.3">
      <c r="A1899">
        <v>2257</v>
      </c>
      <c r="B1899" s="3" t="s">
        <v>2258</v>
      </c>
      <c r="C1899" s="3" t="s">
        <v>6367</v>
      </c>
      <c r="D1899">
        <v>2500</v>
      </c>
      <c r="E1899">
        <v>15903.5</v>
      </c>
      <c r="F1899" t="s">
        <v>8219</v>
      </c>
      <c r="G1899" t="s">
        <v>8225</v>
      </c>
      <c r="H1899" t="s">
        <v>8247</v>
      </c>
      <c r="I1899">
        <v>1466377200</v>
      </c>
      <c r="J1899">
        <v>1463351329</v>
      </c>
      <c r="K1899" t="b">
        <v>0</v>
      </c>
      <c r="L1899">
        <v>169</v>
      </c>
      <c r="M1899" t="b">
        <v>1</v>
      </c>
      <c r="N1899" t="s">
        <v>8297</v>
      </c>
      <c r="O1899" s="5">
        <f t="shared" si="261"/>
        <v>0.15719810104693935</v>
      </c>
      <c r="P1899" s="7">
        <f t="shared" si="262"/>
        <v>94.103550295857985</v>
      </c>
      <c r="Q1899" t="str">
        <f t="shared" si="263"/>
        <v>games</v>
      </c>
      <c r="R1899" t="str">
        <f t="shared" si="264"/>
        <v>tabletop games</v>
      </c>
      <c r="S1899" s="10">
        <f t="shared" si="265"/>
        <v>42540.708333333328</v>
      </c>
      <c r="T1899" s="10">
        <f t="shared" si="266"/>
        <v>42505.686678240745</v>
      </c>
      <c r="U1899">
        <f t="shared" si="267"/>
        <v>2016</v>
      </c>
      <c r="V1899" s="11">
        <f t="shared" si="268"/>
        <v>42540.708333333328</v>
      </c>
      <c r="W1899" s="15">
        <f t="shared" si="269"/>
        <v>35.021655092583387</v>
      </c>
    </row>
    <row r="1900" spans="1:23" ht="28.8" x14ac:dyDescent="0.3">
      <c r="A1900">
        <v>2258</v>
      </c>
      <c r="B1900" s="3" t="s">
        <v>2259</v>
      </c>
      <c r="C1900" s="3" t="s">
        <v>6368</v>
      </c>
      <c r="D1900">
        <v>2200</v>
      </c>
      <c r="E1900">
        <v>3223</v>
      </c>
      <c r="F1900" t="s">
        <v>8219</v>
      </c>
      <c r="G1900" t="s">
        <v>8224</v>
      </c>
      <c r="H1900" t="s">
        <v>8246</v>
      </c>
      <c r="I1900">
        <v>1434045687</v>
      </c>
      <c r="J1900">
        <v>1431453687</v>
      </c>
      <c r="K1900" t="b">
        <v>0</v>
      </c>
      <c r="L1900">
        <v>205</v>
      </c>
      <c r="M1900" t="b">
        <v>1</v>
      </c>
      <c r="N1900" t="s">
        <v>8297</v>
      </c>
      <c r="O1900" s="5">
        <f t="shared" si="261"/>
        <v>0.68259385665529015</v>
      </c>
      <c r="P1900" s="7">
        <f t="shared" si="262"/>
        <v>15.721951219512196</v>
      </c>
      <c r="Q1900" t="str">
        <f t="shared" si="263"/>
        <v>games</v>
      </c>
      <c r="R1900" t="str">
        <f t="shared" si="264"/>
        <v>tabletop games</v>
      </c>
      <c r="S1900" s="10">
        <f t="shared" si="265"/>
        <v>42166.50100694444</v>
      </c>
      <c r="T1900" s="10">
        <f t="shared" si="266"/>
        <v>42136.50100694444</v>
      </c>
      <c r="U1900">
        <f t="shared" si="267"/>
        <v>2015</v>
      </c>
      <c r="V1900" s="11">
        <f t="shared" si="268"/>
        <v>42166.50100694444</v>
      </c>
      <c r="W1900" s="15">
        <f t="shared" si="269"/>
        <v>30</v>
      </c>
    </row>
    <row r="1901" spans="1:23" ht="43.2" x14ac:dyDescent="0.3">
      <c r="A1901">
        <v>2259</v>
      </c>
      <c r="B1901" s="3" t="s">
        <v>2260</v>
      </c>
      <c r="C1901" s="3" t="s">
        <v>6369</v>
      </c>
      <c r="D1901">
        <v>1000</v>
      </c>
      <c r="E1901">
        <v>18671</v>
      </c>
      <c r="F1901" t="s">
        <v>8219</v>
      </c>
      <c r="G1901" t="s">
        <v>8225</v>
      </c>
      <c r="H1901" t="s">
        <v>8247</v>
      </c>
      <c r="I1901">
        <v>1481224736</v>
      </c>
      <c r="J1901">
        <v>1480360736</v>
      </c>
      <c r="K1901" t="b">
        <v>0</v>
      </c>
      <c r="L1901">
        <v>206</v>
      </c>
      <c r="M1901" t="b">
        <v>1</v>
      </c>
      <c r="N1901" t="s">
        <v>8297</v>
      </c>
      <c r="O1901" s="5">
        <f t="shared" si="261"/>
        <v>5.3558995233249425E-2</v>
      </c>
      <c r="P1901" s="7">
        <f t="shared" si="262"/>
        <v>90.635922330097088</v>
      </c>
      <c r="Q1901" t="str">
        <f t="shared" si="263"/>
        <v>games</v>
      </c>
      <c r="R1901" t="str">
        <f t="shared" si="264"/>
        <v>tabletop games</v>
      </c>
      <c r="S1901" s="10">
        <f t="shared" si="265"/>
        <v>42712.554814814815</v>
      </c>
      <c r="T1901" s="10">
        <f t="shared" si="266"/>
        <v>42702.554814814815</v>
      </c>
      <c r="U1901">
        <f t="shared" si="267"/>
        <v>2016</v>
      </c>
      <c r="V1901" s="11">
        <f t="shared" si="268"/>
        <v>42712.554814814815</v>
      </c>
      <c r="W1901" s="15">
        <f t="shared" si="269"/>
        <v>10</v>
      </c>
    </row>
    <row r="1902" spans="1:23" ht="43.2" x14ac:dyDescent="0.3">
      <c r="A1902">
        <v>2260</v>
      </c>
      <c r="B1902" s="3" t="s">
        <v>2261</v>
      </c>
      <c r="C1902" s="3" t="s">
        <v>6370</v>
      </c>
      <c r="D1902">
        <v>2500</v>
      </c>
      <c r="E1902">
        <v>8173</v>
      </c>
      <c r="F1902" t="s">
        <v>8219</v>
      </c>
      <c r="G1902" t="s">
        <v>8224</v>
      </c>
      <c r="H1902" t="s">
        <v>8246</v>
      </c>
      <c r="I1902">
        <v>1395876250</v>
      </c>
      <c r="J1902">
        <v>1393287850</v>
      </c>
      <c r="K1902" t="b">
        <v>0</v>
      </c>
      <c r="L1902">
        <v>84</v>
      </c>
      <c r="M1902" t="b">
        <v>1</v>
      </c>
      <c r="N1902" t="s">
        <v>8297</v>
      </c>
      <c r="O1902" s="5">
        <f t="shared" si="261"/>
        <v>0.30588523186100575</v>
      </c>
      <c r="P1902" s="7">
        <f t="shared" si="262"/>
        <v>97.297619047619051</v>
      </c>
      <c r="Q1902" t="str">
        <f t="shared" si="263"/>
        <v>games</v>
      </c>
      <c r="R1902" t="str">
        <f t="shared" si="264"/>
        <v>tabletop games</v>
      </c>
      <c r="S1902" s="10">
        <f t="shared" si="265"/>
        <v>41724.725115740745</v>
      </c>
      <c r="T1902" s="10">
        <f t="shared" si="266"/>
        <v>41694.766782407409</v>
      </c>
      <c r="U1902">
        <f t="shared" si="267"/>
        <v>2014</v>
      </c>
      <c r="V1902" s="11">
        <f t="shared" si="268"/>
        <v>41724.725115740745</v>
      </c>
      <c r="W1902" s="15">
        <f t="shared" si="269"/>
        <v>29.958333333335759</v>
      </c>
    </row>
    <row r="1903" spans="1:23" ht="43.2" x14ac:dyDescent="0.3">
      <c r="A1903">
        <v>2261</v>
      </c>
      <c r="B1903" s="3" t="s">
        <v>2262</v>
      </c>
      <c r="C1903" s="3" t="s">
        <v>6371</v>
      </c>
      <c r="D1903">
        <v>1000</v>
      </c>
      <c r="E1903">
        <v>7795</v>
      </c>
      <c r="F1903" t="s">
        <v>8219</v>
      </c>
      <c r="G1903" t="s">
        <v>8226</v>
      </c>
      <c r="H1903" t="s">
        <v>8248</v>
      </c>
      <c r="I1903">
        <v>1487093020</v>
      </c>
      <c r="J1903">
        <v>1485278620</v>
      </c>
      <c r="K1903" t="b">
        <v>0</v>
      </c>
      <c r="L1903">
        <v>210</v>
      </c>
      <c r="M1903" t="b">
        <v>1</v>
      </c>
      <c r="N1903" t="s">
        <v>8297</v>
      </c>
      <c r="O1903" s="5">
        <f t="shared" si="261"/>
        <v>0.12828736369467608</v>
      </c>
      <c r="P1903" s="7">
        <f t="shared" si="262"/>
        <v>37.11904761904762</v>
      </c>
      <c r="Q1903" t="str">
        <f t="shared" si="263"/>
        <v>games</v>
      </c>
      <c r="R1903" t="str">
        <f t="shared" si="264"/>
        <v>tabletop games</v>
      </c>
      <c r="S1903" s="10">
        <f t="shared" si="265"/>
        <v>42780.474768518514</v>
      </c>
      <c r="T1903" s="10">
        <f t="shared" si="266"/>
        <v>42759.474768518514</v>
      </c>
      <c r="U1903">
        <f t="shared" si="267"/>
        <v>2017</v>
      </c>
      <c r="V1903" s="11">
        <f t="shared" si="268"/>
        <v>42780.474768518514</v>
      </c>
      <c r="W1903" s="15">
        <f t="shared" si="269"/>
        <v>21</v>
      </c>
    </row>
    <row r="1904" spans="1:23" ht="43.2" x14ac:dyDescent="0.3">
      <c r="A1904">
        <v>2262</v>
      </c>
      <c r="B1904" s="3" t="s">
        <v>2263</v>
      </c>
      <c r="C1904" s="3" t="s">
        <v>6372</v>
      </c>
      <c r="D1904">
        <v>3300</v>
      </c>
      <c r="E1904">
        <v>5087</v>
      </c>
      <c r="F1904" t="s">
        <v>8219</v>
      </c>
      <c r="G1904" t="s">
        <v>8224</v>
      </c>
      <c r="H1904" t="s">
        <v>8246</v>
      </c>
      <c r="I1904">
        <v>1416268800</v>
      </c>
      <c r="J1904">
        <v>1413295358</v>
      </c>
      <c r="K1904" t="b">
        <v>0</v>
      </c>
      <c r="L1904">
        <v>181</v>
      </c>
      <c r="M1904" t="b">
        <v>1</v>
      </c>
      <c r="N1904" t="s">
        <v>8297</v>
      </c>
      <c r="O1904" s="5">
        <f t="shared" si="261"/>
        <v>0.64871240416748577</v>
      </c>
      <c r="P1904" s="7">
        <f t="shared" si="262"/>
        <v>28.104972375690608</v>
      </c>
      <c r="Q1904" t="str">
        <f t="shared" si="263"/>
        <v>games</v>
      </c>
      <c r="R1904" t="str">
        <f t="shared" si="264"/>
        <v>tabletop games</v>
      </c>
      <c r="S1904" s="10">
        <f t="shared" si="265"/>
        <v>41960.75</v>
      </c>
      <c r="T1904" s="10">
        <f t="shared" si="266"/>
        <v>41926.335162037038</v>
      </c>
      <c r="U1904">
        <f t="shared" si="267"/>
        <v>2014</v>
      </c>
      <c r="V1904" s="11">
        <f t="shared" si="268"/>
        <v>41960.75</v>
      </c>
      <c r="W1904" s="15">
        <f t="shared" si="269"/>
        <v>34.414837962962338</v>
      </c>
    </row>
    <row r="1905" spans="1:23" ht="43.2" x14ac:dyDescent="0.3">
      <c r="A1905">
        <v>2263</v>
      </c>
      <c r="B1905" s="3" t="s">
        <v>2264</v>
      </c>
      <c r="C1905" s="3" t="s">
        <v>6373</v>
      </c>
      <c r="D1905">
        <v>7500</v>
      </c>
      <c r="E1905">
        <v>8666</v>
      </c>
      <c r="F1905" t="s">
        <v>8219</v>
      </c>
      <c r="G1905" t="s">
        <v>8235</v>
      </c>
      <c r="H1905" t="s">
        <v>8255</v>
      </c>
      <c r="I1905">
        <v>1422734313</v>
      </c>
      <c r="J1905">
        <v>1420919913</v>
      </c>
      <c r="K1905" t="b">
        <v>0</v>
      </c>
      <c r="L1905">
        <v>60</v>
      </c>
      <c r="M1905" t="b">
        <v>1</v>
      </c>
      <c r="N1905" t="s">
        <v>8297</v>
      </c>
      <c r="O1905" s="5">
        <f t="shared" si="261"/>
        <v>0.86545118855296566</v>
      </c>
      <c r="P1905" s="7">
        <f t="shared" si="262"/>
        <v>144.43333333333334</v>
      </c>
      <c r="Q1905" t="str">
        <f t="shared" si="263"/>
        <v>games</v>
      </c>
      <c r="R1905" t="str">
        <f t="shared" si="264"/>
        <v>tabletop games</v>
      </c>
      <c r="S1905" s="10">
        <f t="shared" si="265"/>
        <v>42035.582326388889</v>
      </c>
      <c r="T1905" s="10">
        <f t="shared" si="266"/>
        <v>42014.582326388889</v>
      </c>
      <c r="U1905">
        <f t="shared" si="267"/>
        <v>2015</v>
      </c>
      <c r="V1905" s="11">
        <f t="shared" si="268"/>
        <v>42035.582326388889</v>
      </c>
      <c r="W1905" s="15">
        <f t="shared" si="269"/>
        <v>21</v>
      </c>
    </row>
    <row r="1906" spans="1:23" ht="57.6" x14ac:dyDescent="0.3">
      <c r="A1906">
        <v>2264</v>
      </c>
      <c r="B1906" s="3" t="s">
        <v>2265</v>
      </c>
      <c r="C1906" s="3" t="s">
        <v>6374</v>
      </c>
      <c r="D1906">
        <v>6000</v>
      </c>
      <c r="E1906">
        <v>10802</v>
      </c>
      <c r="F1906" t="s">
        <v>8219</v>
      </c>
      <c r="G1906" t="s">
        <v>8224</v>
      </c>
      <c r="H1906" t="s">
        <v>8246</v>
      </c>
      <c r="I1906">
        <v>1463972400</v>
      </c>
      <c r="J1906">
        <v>1462543114</v>
      </c>
      <c r="K1906" t="b">
        <v>0</v>
      </c>
      <c r="L1906">
        <v>445</v>
      </c>
      <c r="M1906" t="b">
        <v>1</v>
      </c>
      <c r="N1906" t="s">
        <v>8297</v>
      </c>
      <c r="O1906" s="5">
        <f t="shared" si="261"/>
        <v>0.55545269394556562</v>
      </c>
      <c r="P1906" s="7">
        <f t="shared" si="262"/>
        <v>24.274157303370785</v>
      </c>
      <c r="Q1906" t="str">
        <f t="shared" si="263"/>
        <v>games</v>
      </c>
      <c r="R1906" t="str">
        <f t="shared" si="264"/>
        <v>tabletop games</v>
      </c>
      <c r="S1906" s="10">
        <f t="shared" si="265"/>
        <v>42512.875</v>
      </c>
      <c r="T1906" s="10">
        <f t="shared" si="266"/>
        <v>42496.332337962958</v>
      </c>
      <c r="U1906">
        <f t="shared" si="267"/>
        <v>2016</v>
      </c>
      <c r="V1906" s="11">
        <f t="shared" si="268"/>
        <v>42512.875</v>
      </c>
      <c r="W1906" s="15">
        <f t="shared" si="269"/>
        <v>16.542662037041737</v>
      </c>
    </row>
    <row r="1907" spans="1:23" ht="43.2" x14ac:dyDescent="0.3">
      <c r="A1907">
        <v>2265</v>
      </c>
      <c r="B1907" s="3" t="s">
        <v>2266</v>
      </c>
      <c r="C1907" s="3" t="s">
        <v>6375</v>
      </c>
      <c r="D1907">
        <v>200</v>
      </c>
      <c r="E1907">
        <v>597</v>
      </c>
      <c r="F1907" t="s">
        <v>8219</v>
      </c>
      <c r="G1907" t="s">
        <v>8225</v>
      </c>
      <c r="H1907" t="s">
        <v>8247</v>
      </c>
      <c r="I1907">
        <v>1479846507</v>
      </c>
      <c r="J1907">
        <v>1479241707</v>
      </c>
      <c r="K1907" t="b">
        <v>0</v>
      </c>
      <c r="L1907">
        <v>17</v>
      </c>
      <c r="M1907" t="b">
        <v>1</v>
      </c>
      <c r="N1907" t="s">
        <v>8297</v>
      </c>
      <c r="O1907" s="5">
        <f t="shared" si="261"/>
        <v>0.33500837520938026</v>
      </c>
      <c r="P1907" s="7">
        <f t="shared" si="262"/>
        <v>35.117647058823529</v>
      </c>
      <c r="Q1907" t="str">
        <f t="shared" si="263"/>
        <v>games</v>
      </c>
      <c r="R1907" t="str">
        <f t="shared" si="264"/>
        <v>tabletop games</v>
      </c>
      <c r="S1907" s="10">
        <f t="shared" si="265"/>
        <v>42696.603090277778</v>
      </c>
      <c r="T1907" s="10">
        <f t="shared" si="266"/>
        <v>42689.603090277778</v>
      </c>
      <c r="U1907">
        <f t="shared" si="267"/>
        <v>2016</v>
      </c>
      <c r="V1907" s="11">
        <f t="shared" si="268"/>
        <v>42696.603090277778</v>
      </c>
      <c r="W1907" s="15">
        <f t="shared" si="269"/>
        <v>7</v>
      </c>
    </row>
    <row r="1908" spans="1:23" ht="43.2" x14ac:dyDescent="0.3">
      <c r="A1908">
        <v>2266</v>
      </c>
      <c r="B1908" s="3" t="s">
        <v>2267</v>
      </c>
      <c r="C1908" s="3" t="s">
        <v>6376</v>
      </c>
      <c r="D1908">
        <v>1500</v>
      </c>
      <c r="E1908">
        <v>4804</v>
      </c>
      <c r="F1908" t="s">
        <v>8219</v>
      </c>
      <c r="G1908" t="s">
        <v>8224</v>
      </c>
      <c r="H1908" t="s">
        <v>8246</v>
      </c>
      <c r="I1908">
        <v>1461722400</v>
      </c>
      <c r="J1908">
        <v>1460235592</v>
      </c>
      <c r="K1908" t="b">
        <v>0</v>
      </c>
      <c r="L1908">
        <v>194</v>
      </c>
      <c r="M1908" t="b">
        <v>1</v>
      </c>
      <c r="N1908" t="s">
        <v>8297</v>
      </c>
      <c r="O1908" s="5">
        <f t="shared" si="261"/>
        <v>0.31223980016652791</v>
      </c>
      <c r="P1908" s="7">
        <f t="shared" si="262"/>
        <v>24.762886597938145</v>
      </c>
      <c r="Q1908" t="str">
        <f t="shared" si="263"/>
        <v>games</v>
      </c>
      <c r="R1908" t="str">
        <f t="shared" si="264"/>
        <v>tabletop games</v>
      </c>
      <c r="S1908" s="10">
        <f t="shared" si="265"/>
        <v>42486.833333333328</v>
      </c>
      <c r="T1908" s="10">
        <f t="shared" si="266"/>
        <v>42469.624907407408</v>
      </c>
      <c r="U1908">
        <f t="shared" si="267"/>
        <v>2016</v>
      </c>
      <c r="V1908" s="11">
        <f t="shared" si="268"/>
        <v>42486.833333333328</v>
      </c>
      <c r="W1908" s="15">
        <f t="shared" si="269"/>
        <v>17.208425925920892</v>
      </c>
    </row>
    <row r="1909" spans="1:23" ht="43.2" x14ac:dyDescent="0.3">
      <c r="A1909">
        <v>2267</v>
      </c>
      <c r="B1909" s="3" t="s">
        <v>2268</v>
      </c>
      <c r="C1909" s="3" t="s">
        <v>6377</v>
      </c>
      <c r="D1909">
        <v>20000</v>
      </c>
      <c r="E1909">
        <v>76105</v>
      </c>
      <c r="F1909" t="s">
        <v>8219</v>
      </c>
      <c r="G1909" t="s">
        <v>8224</v>
      </c>
      <c r="H1909" t="s">
        <v>8246</v>
      </c>
      <c r="I1909">
        <v>1419123600</v>
      </c>
      <c r="J1909">
        <v>1416945297</v>
      </c>
      <c r="K1909" t="b">
        <v>0</v>
      </c>
      <c r="L1909">
        <v>404</v>
      </c>
      <c r="M1909" t="b">
        <v>1</v>
      </c>
      <c r="N1909" t="s">
        <v>8297</v>
      </c>
      <c r="O1909" s="5">
        <f t="shared" si="261"/>
        <v>0.26279482294198803</v>
      </c>
      <c r="P1909" s="7">
        <f t="shared" si="262"/>
        <v>188.37871287128712</v>
      </c>
      <c r="Q1909" t="str">
        <f t="shared" si="263"/>
        <v>games</v>
      </c>
      <c r="R1909" t="str">
        <f t="shared" si="264"/>
        <v>tabletop games</v>
      </c>
      <c r="S1909" s="10">
        <f t="shared" si="265"/>
        <v>41993.791666666672</v>
      </c>
      <c r="T1909" s="10">
        <f t="shared" si="266"/>
        <v>41968.579826388886</v>
      </c>
      <c r="U1909">
        <f t="shared" si="267"/>
        <v>2014</v>
      </c>
      <c r="V1909" s="11">
        <f t="shared" si="268"/>
        <v>41993.791666666672</v>
      </c>
      <c r="W1909" s="15">
        <f t="shared" si="269"/>
        <v>25.211840277785086</v>
      </c>
    </row>
    <row r="1910" spans="1:23" ht="43.2" x14ac:dyDescent="0.3">
      <c r="A1910">
        <v>2268</v>
      </c>
      <c r="B1910" s="3" t="s">
        <v>2269</v>
      </c>
      <c r="C1910" s="3" t="s">
        <v>6378</v>
      </c>
      <c r="D1910">
        <v>28000</v>
      </c>
      <c r="E1910">
        <v>28728</v>
      </c>
      <c r="F1910" t="s">
        <v>8219</v>
      </c>
      <c r="G1910" t="s">
        <v>8224</v>
      </c>
      <c r="H1910" t="s">
        <v>8246</v>
      </c>
      <c r="I1910">
        <v>1489283915</v>
      </c>
      <c r="J1910">
        <v>1486691915</v>
      </c>
      <c r="K1910" t="b">
        <v>0</v>
      </c>
      <c r="L1910">
        <v>194</v>
      </c>
      <c r="M1910" t="b">
        <v>1</v>
      </c>
      <c r="N1910" t="s">
        <v>8297</v>
      </c>
      <c r="O1910" s="5">
        <f t="shared" si="261"/>
        <v>0.97465886939571145</v>
      </c>
      <c r="P1910" s="7">
        <f t="shared" si="262"/>
        <v>148.08247422680412</v>
      </c>
      <c r="Q1910" t="str">
        <f t="shared" si="263"/>
        <v>games</v>
      </c>
      <c r="R1910" t="str">
        <f t="shared" si="264"/>
        <v>tabletop games</v>
      </c>
      <c r="S1910" s="10">
        <f t="shared" si="265"/>
        <v>42805.832349537035</v>
      </c>
      <c r="T1910" s="10">
        <f t="shared" si="266"/>
        <v>42775.832349537035</v>
      </c>
      <c r="U1910">
        <f t="shared" si="267"/>
        <v>2017</v>
      </c>
      <c r="V1910" s="11">
        <f t="shared" si="268"/>
        <v>42805.832349537035</v>
      </c>
      <c r="W1910" s="15">
        <f t="shared" si="269"/>
        <v>30</v>
      </c>
    </row>
    <row r="1911" spans="1:23" ht="43.2" x14ac:dyDescent="0.3">
      <c r="A1911">
        <v>2269</v>
      </c>
      <c r="B1911" s="3" t="s">
        <v>2270</v>
      </c>
      <c r="C1911" s="3" t="s">
        <v>6379</v>
      </c>
      <c r="D1911">
        <v>2500</v>
      </c>
      <c r="E1911">
        <v>45041</v>
      </c>
      <c r="F1911" t="s">
        <v>8219</v>
      </c>
      <c r="G1911" t="s">
        <v>8224</v>
      </c>
      <c r="H1911" t="s">
        <v>8246</v>
      </c>
      <c r="I1911">
        <v>1488862800</v>
      </c>
      <c r="J1911">
        <v>1486745663</v>
      </c>
      <c r="K1911" t="b">
        <v>0</v>
      </c>
      <c r="L1911">
        <v>902</v>
      </c>
      <c r="M1911" t="b">
        <v>1</v>
      </c>
      <c r="N1911" t="s">
        <v>8297</v>
      </c>
      <c r="O1911" s="5">
        <f t="shared" si="261"/>
        <v>5.5504984347594412E-2</v>
      </c>
      <c r="P1911" s="7">
        <f t="shared" si="262"/>
        <v>49.934589800443462</v>
      </c>
      <c r="Q1911" t="str">
        <f t="shared" si="263"/>
        <v>games</v>
      </c>
      <c r="R1911" t="str">
        <f t="shared" si="264"/>
        <v>tabletop games</v>
      </c>
      <c r="S1911" s="10">
        <f t="shared" si="265"/>
        <v>42800.958333333328</v>
      </c>
      <c r="T1911" s="10">
        <f t="shared" si="266"/>
        <v>42776.454432870371</v>
      </c>
      <c r="U1911">
        <f t="shared" si="267"/>
        <v>2017</v>
      </c>
      <c r="V1911" s="11">
        <f t="shared" si="268"/>
        <v>42800.958333333328</v>
      </c>
      <c r="W1911" s="15">
        <f t="shared" si="269"/>
        <v>24.503900462957972</v>
      </c>
    </row>
    <row r="1912" spans="1:23" ht="43.2" x14ac:dyDescent="0.3">
      <c r="A1912">
        <v>2270</v>
      </c>
      <c r="B1912" s="3" t="s">
        <v>2271</v>
      </c>
      <c r="C1912" s="3" t="s">
        <v>6380</v>
      </c>
      <c r="D1912">
        <v>25000</v>
      </c>
      <c r="E1912">
        <v>180062</v>
      </c>
      <c r="F1912" t="s">
        <v>8219</v>
      </c>
      <c r="G1912" t="s">
        <v>8224</v>
      </c>
      <c r="H1912" t="s">
        <v>8246</v>
      </c>
      <c r="I1912">
        <v>1484085540</v>
      </c>
      <c r="J1912">
        <v>1482353513</v>
      </c>
      <c r="K1912" t="b">
        <v>0</v>
      </c>
      <c r="L1912">
        <v>1670</v>
      </c>
      <c r="M1912" t="b">
        <v>1</v>
      </c>
      <c r="N1912" t="s">
        <v>8297</v>
      </c>
      <c r="O1912" s="5">
        <f t="shared" si="261"/>
        <v>0.13884106585509437</v>
      </c>
      <c r="P1912" s="7">
        <f t="shared" si="262"/>
        <v>107.82155688622754</v>
      </c>
      <c r="Q1912" t="str">
        <f t="shared" si="263"/>
        <v>games</v>
      </c>
      <c r="R1912" t="str">
        <f t="shared" si="264"/>
        <v>tabletop games</v>
      </c>
      <c r="S1912" s="10">
        <f t="shared" si="265"/>
        <v>42745.665972222225</v>
      </c>
      <c r="T1912" s="10">
        <f t="shared" si="266"/>
        <v>42725.619363425925</v>
      </c>
      <c r="U1912">
        <f t="shared" si="267"/>
        <v>2017</v>
      </c>
      <c r="V1912" s="11">
        <f t="shared" si="268"/>
        <v>42745.665972222225</v>
      </c>
      <c r="W1912" s="15">
        <f t="shared" si="269"/>
        <v>20.046608796299552</v>
      </c>
    </row>
    <row r="1913" spans="1:23" ht="43.2" x14ac:dyDescent="0.3">
      <c r="A1913">
        <v>2271</v>
      </c>
      <c r="B1913" s="3" t="s">
        <v>2272</v>
      </c>
      <c r="C1913" s="3" t="s">
        <v>6381</v>
      </c>
      <c r="D1913">
        <v>20000</v>
      </c>
      <c r="E1913">
        <v>56618</v>
      </c>
      <c r="F1913" t="s">
        <v>8219</v>
      </c>
      <c r="G1913" t="s">
        <v>8224</v>
      </c>
      <c r="H1913" t="s">
        <v>8246</v>
      </c>
      <c r="I1913">
        <v>1481328004</v>
      </c>
      <c r="J1913">
        <v>1478736004</v>
      </c>
      <c r="K1913" t="b">
        <v>0</v>
      </c>
      <c r="L1913">
        <v>1328</v>
      </c>
      <c r="M1913" t="b">
        <v>1</v>
      </c>
      <c r="N1913" t="s">
        <v>8297</v>
      </c>
      <c r="O1913" s="5">
        <f t="shared" si="261"/>
        <v>0.35324455120279769</v>
      </c>
      <c r="P1913" s="7">
        <f t="shared" si="262"/>
        <v>42.63403614457831</v>
      </c>
      <c r="Q1913" t="str">
        <f t="shared" si="263"/>
        <v>games</v>
      </c>
      <c r="R1913" t="str">
        <f t="shared" si="264"/>
        <v>tabletop games</v>
      </c>
      <c r="S1913" s="10">
        <f t="shared" si="265"/>
        <v>42713.750046296293</v>
      </c>
      <c r="T1913" s="10">
        <f t="shared" si="266"/>
        <v>42683.750046296293</v>
      </c>
      <c r="U1913">
        <f t="shared" si="267"/>
        <v>2016</v>
      </c>
      <c r="V1913" s="11">
        <f t="shared" si="268"/>
        <v>42713.750046296293</v>
      </c>
      <c r="W1913" s="15">
        <f t="shared" si="269"/>
        <v>30</v>
      </c>
    </row>
    <row r="1914" spans="1:23" ht="43.2" x14ac:dyDescent="0.3">
      <c r="A1914">
        <v>2272</v>
      </c>
      <c r="B1914" s="3" t="s">
        <v>2273</v>
      </c>
      <c r="C1914" s="3" t="s">
        <v>6382</v>
      </c>
      <c r="D1914">
        <v>1000</v>
      </c>
      <c r="E1914">
        <v>13566</v>
      </c>
      <c r="F1914" t="s">
        <v>8219</v>
      </c>
      <c r="G1914" t="s">
        <v>8224</v>
      </c>
      <c r="H1914" t="s">
        <v>8246</v>
      </c>
      <c r="I1914">
        <v>1449506836</v>
      </c>
      <c r="J1914">
        <v>1446914836</v>
      </c>
      <c r="K1914" t="b">
        <v>0</v>
      </c>
      <c r="L1914">
        <v>944</v>
      </c>
      <c r="M1914" t="b">
        <v>1</v>
      </c>
      <c r="N1914" t="s">
        <v>8297</v>
      </c>
      <c r="O1914" s="5">
        <f t="shared" si="261"/>
        <v>7.371369600471768E-2</v>
      </c>
      <c r="P1914" s="7">
        <f t="shared" si="262"/>
        <v>14.370762711864407</v>
      </c>
      <c r="Q1914" t="str">
        <f t="shared" si="263"/>
        <v>games</v>
      </c>
      <c r="R1914" t="str">
        <f t="shared" si="264"/>
        <v>tabletop games</v>
      </c>
      <c r="S1914" s="10">
        <f t="shared" si="265"/>
        <v>42345.449490740735</v>
      </c>
      <c r="T1914" s="10">
        <f t="shared" si="266"/>
        <v>42315.449490740735</v>
      </c>
      <c r="U1914">
        <f t="shared" si="267"/>
        <v>2015</v>
      </c>
      <c r="V1914" s="11">
        <f t="shared" si="268"/>
        <v>42345.449490740735</v>
      </c>
      <c r="W1914" s="15">
        <f t="shared" si="269"/>
        <v>30</v>
      </c>
    </row>
    <row r="1915" spans="1:23" ht="43.2" x14ac:dyDescent="0.3">
      <c r="A1915">
        <v>2273</v>
      </c>
      <c r="B1915" s="3" t="s">
        <v>2274</v>
      </c>
      <c r="C1915" s="3" t="s">
        <v>6383</v>
      </c>
      <c r="D1915">
        <v>2500</v>
      </c>
      <c r="E1915">
        <v>5509</v>
      </c>
      <c r="F1915" t="s">
        <v>8219</v>
      </c>
      <c r="G1915" t="s">
        <v>8229</v>
      </c>
      <c r="H1915" t="s">
        <v>8251</v>
      </c>
      <c r="I1915">
        <v>1489320642</v>
      </c>
      <c r="J1915">
        <v>1487164242</v>
      </c>
      <c r="K1915" t="b">
        <v>0</v>
      </c>
      <c r="L1915">
        <v>147</v>
      </c>
      <c r="M1915" t="b">
        <v>1</v>
      </c>
      <c r="N1915" t="s">
        <v>8297</v>
      </c>
      <c r="O1915" s="5">
        <f t="shared" si="261"/>
        <v>0.45380286803412595</v>
      </c>
      <c r="P1915" s="7">
        <f t="shared" si="262"/>
        <v>37.476190476190474</v>
      </c>
      <c r="Q1915" t="str">
        <f t="shared" si="263"/>
        <v>games</v>
      </c>
      <c r="R1915" t="str">
        <f t="shared" si="264"/>
        <v>tabletop games</v>
      </c>
      <c r="S1915" s="10">
        <f t="shared" si="265"/>
        <v>42806.257430555561</v>
      </c>
      <c r="T1915" s="10">
        <f t="shared" si="266"/>
        <v>42781.299097222218</v>
      </c>
      <c r="U1915">
        <f t="shared" si="267"/>
        <v>2017</v>
      </c>
      <c r="V1915" s="11">
        <f t="shared" si="268"/>
        <v>42806.257430555561</v>
      </c>
      <c r="W1915" s="15">
        <f t="shared" si="269"/>
        <v>24.958333333343035</v>
      </c>
    </row>
    <row r="1916" spans="1:23" ht="57.6" x14ac:dyDescent="0.3">
      <c r="A1916">
        <v>2274</v>
      </c>
      <c r="B1916" s="3" t="s">
        <v>2275</v>
      </c>
      <c r="C1916" s="3" t="s">
        <v>6384</v>
      </c>
      <c r="D1916">
        <v>2500</v>
      </c>
      <c r="E1916">
        <v>2990</v>
      </c>
      <c r="F1916" t="s">
        <v>8219</v>
      </c>
      <c r="G1916" t="s">
        <v>8224</v>
      </c>
      <c r="H1916" t="s">
        <v>8246</v>
      </c>
      <c r="I1916">
        <v>1393156857</v>
      </c>
      <c r="J1916">
        <v>1390564857</v>
      </c>
      <c r="K1916" t="b">
        <v>0</v>
      </c>
      <c r="L1916">
        <v>99</v>
      </c>
      <c r="M1916" t="b">
        <v>1</v>
      </c>
      <c r="N1916" t="s">
        <v>8297</v>
      </c>
      <c r="O1916" s="5">
        <f t="shared" si="261"/>
        <v>0.83612040133779264</v>
      </c>
      <c r="P1916" s="7">
        <f t="shared" si="262"/>
        <v>30.202020202020201</v>
      </c>
      <c r="Q1916" t="str">
        <f t="shared" si="263"/>
        <v>games</v>
      </c>
      <c r="R1916" t="str">
        <f t="shared" si="264"/>
        <v>tabletop games</v>
      </c>
      <c r="S1916" s="10">
        <f t="shared" si="265"/>
        <v>41693.250659722224</v>
      </c>
      <c r="T1916" s="10">
        <f t="shared" si="266"/>
        <v>41663.250659722224</v>
      </c>
      <c r="U1916">
        <f t="shared" si="267"/>
        <v>2014</v>
      </c>
      <c r="V1916" s="11">
        <f t="shared" si="268"/>
        <v>41693.250659722224</v>
      </c>
      <c r="W1916" s="15">
        <f t="shared" si="269"/>
        <v>30</v>
      </c>
    </row>
    <row r="1917" spans="1:23" ht="43.2" x14ac:dyDescent="0.3">
      <c r="A1917">
        <v>2275</v>
      </c>
      <c r="B1917" s="3" t="s">
        <v>2276</v>
      </c>
      <c r="C1917" s="3" t="s">
        <v>6385</v>
      </c>
      <c r="D1917">
        <v>650</v>
      </c>
      <c r="E1917">
        <v>2650.5</v>
      </c>
      <c r="F1917" t="s">
        <v>8219</v>
      </c>
      <c r="G1917" t="s">
        <v>8225</v>
      </c>
      <c r="H1917" t="s">
        <v>8247</v>
      </c>
      <c r="I1917">
        <v>1419259679</v>
      </c>
      <c r="J1917">
        <v>1416667679</v>
      </c>
      <c r="K1917" t="b">
        <v>0</v>
      </c>
      <c r="L1917">
        <v>79</v>
      </c>
      <c r="M1917" t="b">
        <v>1</v>
      </c>
      <c r="N1917" t="s">
        <v>8297</v>
      </c>
      <c r="O1917" s="5">
        <f t="shared" si="261"/>
        <v>0.2452367477834371</v>
      </c>
      <c r="P1917" s="7">
        <f t="shared" si="262"/>
        <v>33.550632911392405</v>
      </c>
      <c r="Q1917" t="str">
        <f t="shared" si="263"/>
        <v>games</v>
      </c>
      <c r="R1917" t="str">
        <f t="shared" si="264"/>
        <v>tabletop games</v>
      </c>
      <c r="S1917" s="10">
        <f t="shared" si="265"/>
        <v>41995.366655092599</v>
      </c>
      <c r="T1917" s="10">
        <f t="shared" si="266"/>
        <v>41965.366655092599</v>
      </c>
      <c r="U1917">
        <f t="shared" si="267"/>
        <v>2014</v>
      </c>
      <c r="V1917" s="11">
        <f t="shared" si="268"/>
        <v>41995.366655092599</v>
      </c>
      <c r="W1917" s="15">
        <f t="shared" si="269"/>
        <v>30</v>
      </c>
    </row>
    <row r="1918" spans="1:23" ht="57.6" x14ac:dyDescent="0.3">
      <c r="A1918">
        <v>2276</v>
      </c>
      <c r="B1918" s="3" t="s">
        <v>2277</v>
      </c>
      <c r="C1918" s="3" t="s">
        <v>6386</v>
      </c>
      <c r="D1918">
        <v>4589</v>
      </c>
      <c r="E1918">
        <v>4856</v>
      </c>
      <c r="F1918" t="s">
        <v>8219</v>
      </c>
      <c r="G1918" t="s">
        <v>8224</v>
      </c>
      <c r="H1918" t="s">
        <v>8246</v>
      </c>
      <c r="I1918">
        <v>1388936289</v>
      </c>
      <c r="J1918">
        <v>1386344289</v>
      </c>
      <c r="K1918" t="b">
        <v>0</v>
      </c>
      <c r="L1918">
        <v>75</v>
      </c>
      <c r="M1918" t="b">
        <v>1</v>
      </c>
      <c r="N1918" t="s">
        <v>8297</v>
      </c>
      <c r="O1918" s="5">
        <f t="shared" si="261"/>
        <v>0.94501647446457993</v>
      </c>
      <c r="P1918" s="7">
        <f t="shared" si="262"/>
        <v>64.74666666666667</v>
      </c>
      <c r="Q1918" t="str">
        <f t="shared" si="263"/>
        <v>games</v>
      </c>
      <c r="R1918" t="str">
        <f t="shared" si="264"/>
        <v>tabletop games</v>
      </c>
      <c r="S1918" s="10">
        <f t="shared" si="265"/>
        <v>41644.401493055557</v>
      </c>
      <c r="T1918" s="10">
        <f t="shared" si="266"/>
        <v>41614.401493055557</v>
      </c>
      <c r="U1918">
        <f t="shared" si="267"/>
        <v>2014</v>
      </c>
      <c r="V1918" s="11">
        <f t="shared" si="268"/>
        <v>41644.401493055557</v>
      </c>
      <c r="W1918" s="15">
        <f t="shared" si="269"/>
        <v>30</v>
      </c>
    </row>
    <row r="1919" spans="1:23" ht="43.2" x14ac:dyDescent="0.3">
      <c r="A1919">
        <v>2277</v>
      </c>
      <c r="B1919" s="3" t="s">
        <v>2278</v>
      </c>
      <c r="C1919" s="3" t="s">
        <v>6387</v>
      </c>
      <c r="D1919">
        <v>8500</v>
      </c>
      <c r="E1919">
        <v>11992</v>
      </c>
      <c r="F1919" t="s">
        <v>8219</v>
      </c>
      <c r="G1919" t="s">
        <v>8224</v>
      </c>
      <c r="H1919" t="s">
        <v>8246</v>
      </c>
      <c r="I1919">
        <v>1330359423</v>
      </c>
      <c r="J1919">
        <v>1327767423</v>
      </c>
      <c r="K1919" t="b">
        <v>0</v>
      </c>
      <c r="L1919">
        <v>207</v>
      </c>
      <c r="M1919" t="b">
        <v>1</v>
      </c>
      <c r="N1919" t="s">
        <v>8297</v>
      </c>
      <c r="O1919" s="5">
        <f t="shared" si="261"/>
        <v>0.70880587058038691</v>
      </c>
      <c r="P1919" s="7">
        <f t="shared" si="262"/>
        <v>57.932367149758456</v>
      </c>
      <c r="Q1919" t="str">
        <f t="shared" si="263"/>
        <v>games</v>
      </c>
      <c r="R1919" t="str">
        <f t="shared" si="264"/>
        <v>tabletop games</v>
      </c>
      <c r="S1919" s="10">
        <f t="shared" si="265"/>
        <v>40966.428506944445</v>
      </c>
      <c r="T1919" s="10">
        <f t="shared" si="266"/>
        <v>40936.428506944445</v>
      </c>
      <c r="U1919">
        <f t="shared" si="267"/>
        <v>2012</v>
      </c>
      <c r="V1919" s="11">
        <f t="shared" si="268"/>
        <v>40966.428506944445</v>
      </c>
      <c r="W1919" s="15">
        <f t="shared" si="269"/>
        <v>30</v>
      </c>
    </row>
    <row r="1920" spans="1:23" ht="28.8" x14ac:dyDescent="0.3">
      <c r="A1920">
        <v>2278</v>
      </c>
      <c r="B1920" s="3" t="s">
        <v>2279</v>
      </c>
      <c r="C1920" s="3" t="s">
        <v>6388</v>
      </c>
      <c r="D1920">
        <v>2000</v>
      </c>
      <c r="E1920">
        <v>5414</v>
      </c>
      <c r="F1920" t="s">
        <v>8219</v>
      </c>
      <c r="G1920" t="s">
        <v>8237</v>
      </c>
      <c r="H1920" t="s">
        <v>8249</v>
      </c>
      <c r="I1920">
        <v>1451861940</v>
      </c>
      <c r="J1920">
        <v>1448902867</v>
      </c>
      <c r="K1920" t="b">
        <v>0</v>
      </c>
      <c r="L1920">
        <v>102</v>
      </c>
      <c r="M1920" t="b">
        <v>1</v>
      </c>
      <c r="N1920" t="s">
        <v>8297</v>
      </c>
      <c r="O1920" s="5">
        <f t="shared" si="261"/>
        <v>0.36941263391207979</v>
      </c>
      <c r="P1920" s="7">
        <f t="shared" si="262"/>
        <v>53.078431372549019</v>
      </c>
      <c r="Q1920" t="str">
        <f t="shared" si="263"/>
        <v>games</v>
      </c>
      <c r="R1920" t="str">
        <f t="shared" si="264"/>
        <v>tabletop games</v>
      </c>
      <c r="S1920" s="10">
        <f t="shared" si="265"/>
        <v>42372.707638888889</v>
      </c>
      <c r="T1920" s="10">
        <f t="shared" si="266"/>
        <v>42338.459108796291</v>
      </c>
      <c r="U1920">
        <f t="shared" si="267"/>
        <v>2016</v>
      </c>
      <c r="V1920" s="11">
        <f t="shared" si="268"/>
        <v>42372.707638888889</v>
      </c>
      <c r="W1920" s="15">
        <f t="shared" si="269"/>
        <v>34.24853009259823</v>
      </c>
    </row>
    <row r="1921" spans="1:23" ht="43.2" x14ac:dyDescent="0.3">
      <c r="A1921">
        <v>2279</v>
      </c>
      <c r="B1921" s="3" t="s">
        <v>2280</v>
      </c>
      <c r="C1921" s="3" t="s">
        <v>6389</v>
      </c>
      <c r="D1921">
        <v>1000</v>
      </c>
      <c r="E1921">
        <v>1538</v>
      </c>
      <c r="F1921" t="s">
        <v>8219</v>
      </c>
      <c r="G1921" t="s">
        <v>8224</v>
      </c>
      <c r="H1921" t="s">
        <v>8246</v>
      </c>
      <c r="I1921">
        <v>1423022400</v>
      </c>
      <c r="J1921">
        <v>1421436099</v>
      </c>
      <c r="K1921" t="b">
        <v>0</v>
      </c>
      <c r="L1921">
        <v>32</v>
      </c>
      <c r="M1921" t="b">
        <v>1</v>
      </c>
      <c r="N1921" t="s">
        <v>8297</v>
      </c>
      <c r="O1921" s="5">
        <f t="shared" si="261"/>
        <v>0.65019505851755521</v>
      </c>
      <c r="P1921" s="7">
        <f t="shared" si="262"/>
        <v>48.0625</v>
      </c>
      <c r="Q1921" t="str">
        <f t="shared" si="263"/>
        <v>games</v>
      </c>
      <c r="R1921" t="str">
        <f t="shared" si="264"/>
        <v>tabletop games</v>
      </c>
      <c r="S1921" s="10">
        <f t="shared" si="265"/>
        <v>42038.916666666672</v>
      </c>
      <c r="T1921" s="10">
        <f t="shared" si="266"/>
        <v>42020.556701388887</v>
      </c>
      <c r="U1921">
        <f t="shared" si="267"/>
        <v>2015</v>
      </c>
      <c r="V1921" s="11">
        <f t="shared" si="268"/>
        <v>42038.916666666672</v>
      </c>
      <c r="W1921" s="15">
        <f t="shared" si="269"/>
        <v>18.359965277784795</v>
      </c>
    </row>
    <row r="1922" spans="1:23" ht="57.6" x14ac:dyDescent="0.3">
      <c r="A1922">
        <v>2280</v>
      </c>
      <c r="B1922" s="3" t="s">
        <v>2281</v>
      </c>
      <c r="C1922" s="3" t="s">
        <v>6390</v>
      </c>
      <c r="D1922">
        <v>9800</v>
      </c>
      <c r="E1922">
        <v>39550.5</v>
      </c>
      <c r="F1922" t="s">
        <v>8219</v>
      </c>
      <c r="G1922" t="s">
        <v>8224</v>
      </c>
      <c r="H1922" t="s">
        <v>8246</v>
      </c>
      <c r="I1922">
        <v>1442501991</v>
      </c>
      <c r="J1922">
        <v>1439909991</v>
      </c>
      <c r="K1922" t="b">
        <v>0</v>
      </c>
      <c r="L1922">
        <v>480</v>
      </c>
      <c r="M1922" t="b">
        <v>1</v>
      </c>
      <c r="N1922" t="s">
        <v>8297</v>
      </c>
      <c r="O1922" s="5">
        <f t="shared" ref="O1922:O1985" si="270">$D1922/$E1922</f>
        <v>0.24778447807233789</v>
      </c>
      <c r="P1922" s="7">
        <f t="shared" ref="P1922:P1985" si="271">$E1922/$L1922</f>
        <v>82.396874999999994</v>
      </c>
      <c r="Q1922" t="str">
        <f t="shared" ref="Q1922:Q1985" si="272">LEFT($N1922,SEARCH("/",$N1922,1)-1)</f>
        <v>games</v>
      </c>
      <c r="R1922" t="str">
        <f t="shared" ref="R1922:R1985" si="273">MID($N1922,FIND("/",$N1922)+1,256)</f>
        <v>tabletop games</v>
      </c>
      <c r="S1922" s="10">
        <f t="shared" ref="S1922:S1985" si="274">((($I1922/60)/60)/24)+DATE(1970,1,1)+(-6/24)</f>
        <v>42264.374895833331</v>
      </c>
      <c r="T1922" s="10">
        <f t="shared" ref="T1922:T1985" si="275">((($J1922/60)/60)/24)+DATE(1970,1,1)+(-6/24)</f>
        <v>42234.374895833331</v>
      </c>
      <c r="U1922">
        <f t="shared" ref="U1922:U1985" si="276">YEAR(S1922)</f>
        <v>2015</v>
      </c>
      <c r="V1922" s="11">
        <f t="shared" ref="V1922:V1985" si="277">S1922</f>
        <v>42264.374895833331</v>
      </c>
      <c r="W1922" s="15">
        <f t="shared" si="269"/>
        <v>30</v>
      </c>
    </row>
    <row r="1923" spans="1:23" ht="43.2" x14ac:dyDescent="0.3">
      <c r="A1923">
        <v>2281</v>
      </c>
      <c r="B1923" s="3" t="s">
        <v>2282</v>
      </c>
      <c r="C1923" s="3" t="s">
        <v>6391</v>
      </c>
      <c r="D1923">
        <v>300</v>
      </c>
      <c r="E1923">
        <v>555</v>
      </c>
      <c r="F1923" t="s">
        <v>8219</v>
      </c>
      <c r="G1923" t="s">
        <v>8224</v>
      </c>
      <c r="H1923" t="s">
        <v>8246</v>
      </c>
      <c r="I1923">
        <v>1311576600</v>
      </c>
      <c r="J1923">
        <v>1306219897</v>
      </c>
      <c r="K1923" t="b">
        <v>0</v>
      </c>
      <c r="L1923">
        <v>11</v>
      </c>
      <c r="M1923" t="b">
        <v>1</v>
      </c>
      <c r="N1923" t="s">
        <v>8276</v>
      </c>
      <c r="O1923" s="5">
        <f t="shared" si="270"/>
        <v>0.54054054054054057</v>
      </c>
      <c r="P1923" s="7">
        <f t="shared" si="271"/>
        <v>50.454545454545453</v>
      </c>
      <c r="Q1923" t="str">
        <f t="shared" si="272"/>
        <v>music</v>
      </c>
      <c r="R1923" t="str">
        <f t="shared" si="273"/>
        <v>rock</v>
      </c>
      <c r="S1923" s="10">
        <f t="shared" si="274"/>
        <v>40749.034722222219</v>
      </c>
      <c r="T1923" s="10">
        <f t="shared" si="275"/>
        <v>40687.035844907405</v>
      </c>
      <c r="U1923">
        <f t="shared" si="276"/>
        <v>2011</v>
      </c>
      <c r="V1923" s="11">
        <f t="shared" si="277"/>
        <v>40749.034722222219</v>
      </c>
      <c r="W1923" s="15">
        <f t="shared" ref="W1923:W1986" si="278">S1923-T1923</f>
        <v>61.998877314814308</v>
      </c>
    </row>
    <row r="1924" spans="1:23" ht="28.8" x14ac:dyDescent="0.3">
      <c r="A1924">
        <v>2282</v>
      </c>
      <c r="B1924" s="3" t="s">
        <v>2283</v>
      </c>
      <c r="C1924" s="3" t="s">
        <v>6392</v>
      </c>
      <c r="D1924">
        <v>750</v>
      </c>
      <c r="E1924">
        <v>1390</v>
      </c>
      <c r="F1924" t="s">
        <v>8219</v>
      </c>
      <c r="G1924" t="s">
        <v>8224</v>
      </c>
      <c r="H1924" t="s">
        <v>8246</v>
      </c>
      <c r="I1924">
        <v>1452744686</v>
      </c>
      <c r="J1924">
        <v>1447560686</v>
      </c>
      <c r="K1924" t="b">
        <v>0</v>
      </c>
      <c r="L1924">
        <v>12</v>
      </c>
      <c r="M1924" t="b">
        <v>1</v>
      </c>
      <c r="N1924" t="s">
        <v>8276</v>
      </c>
      <c r="O1924" s="5">
        <f t="shared" si="270"/>
        <v>0.53956834532374098</v>
      </c>
      <c r="P1924" s="7">
        <f t="shared" si="271"/>
        <v>115.83333333333333</v>
      </c>
      <c r="Q1924" t="str">
        <f t="shared" si="272"/>
        <v>music</v>
      </c>
      <c r="R1924" t="str">
        <f t="shared" si="273"/>
        <v>rock</v>
      </c>
      <c r="S1924" s="10">
        <f t="shared" si="274"/>
        <v>42382.92460648148</v>
      </c>
      <c r="T1924" s="10">
        <f t="shared" si="275"/>
        <v>42322.92460648148</v>
      </c>
      <c r="U1924">
        <f t="shared" si="276"/>
        <v>2016</v>
      </c>
      <c r="V1924" s="11">
        <f t="shared" si="277"/>
        <v>42382.92460648148</v>
      </c>
      <c r="W1924" s="15">
        <f t="shared" si="278"/>
        <v>60</v>
      </c>
    </row>
    <row r="1925" spans="1:23" ht="43.2" x14ac:dyDescent="0.3">
      <c r="A1925">
        <v>2283</v>
      </c>
      <c r="B1925" s="3" t="s">
        <v>2284</v>
      </c>
      <c r="C1925" s="3" t="s">
        <v>6393</v>
      </c>
      <c r="D1925">
        <v>3000</v>
      </c>
      <c r="E1925">
        <v>3025.66</v>
      </c>
      <c r="F1925" t="s">
        <v>8219</v>
      </c>
      <c r="G1925" t="s">
        <v>8224</v>
      </c>
      <c r="H1925" t="s">
        <v>8246</v>
      </c>
      <c r="I1925">
        <v>1336528804</v>
      </c>
      <c r="J1925">
        <v>1331348404</v>
      </c>
      <c r="K1925" t="b">
        <v>0</v>
      </c>
      <c r="L1925">
        <v>48</v>
      </c>
      <c r="M1925" t="b">
        <v>1</v>
      </c>
      <c r="N1925" t="s">
        <v>8276</v>
      </c>
      <c r="O1925" s="5">
        <f t="shared" si="270"/>
        <v>0.99151920572701502</v>
      </c>
      <c r="P1925" s="7">
        <f t="shared" si="271"/>
        <v>63.03458333333333</v>
      </c>
      <c r="Q1925" t="str">
        <f t="shared" si="272"/>
        <v>music</v>
      </c>
      <c r="R1925" t="str">
        <f t="shared" si="273"/>
        <v>rock</v>
      </c>
      <c r="S1925" s="10">
        <f t="shared" si="274"/>
        <v>41037.833379629628</v>
      </c>
      <c r="T1925" s="10">
        <f t="shared" si="275"/>
        <v>40977.875046296293</v>
      </c>
      <c r="U1925">
        <f t="shared" si="276"/>
        <v>2012</v>
      </c>
      <c r="V1925" s="11">
        <f t="shared" si="277"/>
        <v>41037.833379629628</v>
      </c>
      <c r="W1925" s="15">
        <f t="shared" si="278"/>
        <v>59.958333333335759</v>
      </c>
    </row>
    <row r="1926" spans="1:23" ht="28.8" x14ac:dyDescent="0.3">
      <c r="A1926">
        <v>2284</v>
      </c>
      <c r="B1926" s="3" t="s">
        <v>2285</v>
      </c>
      <c r="C1926" s="3" t="s">
        <v>6394</v>
      </c>
      <c r="D1926">
        <v>6000</v>
      </c>
      <c r="E1926">
        <v>6373.27</v>
      </c>
      <c r="F1926" t="s">
        <v>8219</v>
      </c>
      <c r="G1926" t="s">
        <v>8224</v>
      </c>
      <c r="H1926" t="s">
        <v>8246</v>
      </c>
      <c r="I1926">
        <v>1299902400</v>
      </c>
      <c r="J1926">
        <v>1297451245</v>
      </c>
      <c r="K1926" t="b">
        <v>0</v>
      </c>
      <c r="L1926">
        <v>59</v>
      </c>
      <c r="M1926" t="b">
        <v>1</v>
      </c>
      <c r="N1926" t="s">
        <v>8276</v>
      </c>
      <c r="O1926" s="5">
        <f t="shared" si="270"/>
        <v>0.94143194937606589</v>
      </c>
      <c r="P1926" s="7">
        <f t="shared" si="271"/>
        <v>108.02152542372882</v>
      </c>
      <c r="Q1926" t="str">
        <f t="shared" si="272"/>
        <v>music</v>
      </c>
      <c r="R1926" t="str">
        <f t="shared" si="273"/>
        <v>rock</v>
      </c>
      <c r="S1926" s="10">
        <f t="shared" si="274"/>
        <v>40613.916666666664</v>
      </c>
      <c r="T1926" s="10">
        <f t="shared" si="275"/>
        <v>40585.546817129631</v>
      </c>
      <c r="U1926">
        <f t="shared" si="276"/>
        <v>2011</v>
      </c>
      <c r="V1926" s="11">
        <f t="shared" si="277"/>
        <v>40613.916666666664</v>
      </c>
      <c r="W1926" s="15">
        <f t="shared" si="278"/>
        <v>28.369849537033588</v>
      </c>
    </row>
    <row r="1927" spans="1:23" ht="43.2" x14ac:dyDescent="0.3">
      <c r="A1927">
        <v>2285</v>
      </c>
      <c r="B1927" s="3" t="s">
        <v>2286</v>
      </c>
      <c r="C1927" s="3" t="s">
        <v>6395</v>
      </c>
      <c r="D1927">
        <v>3000</v>
      </c>
      <c r="E1927">
        <v>3641</v>
      </c>
      <c r="F1927" t="s">
        <v>8219</v>
      </c>
      <c r="G1927" t="s">
        <v>8224</v>
      </c>
      <c r="H1927" t="s">
        <v>8246</v>
      </c>
      <c r="I1927">
        <v>1340944043</v>
      </c>
      <c r="J1927">
        <v>1338352043</v>
      </c>
      <c r="K1927" t="b">
        <v>0</v>
      </c>
      <c r="L1927">
        <v>79</v>
      </c>
      <c r="M1927" t="b">
        <v>1</v>
      </c>
      <c r="N1927" t="s">
        <v>8276</v>
      </c>
      <c r="O1927" s="5">
        <f t="shared" si="270"/>
        <v>0.82394946443284811</v>
      </c>
      <c r="P1927" s="7">
        <f t="shared" si="271"/>
        <v>46.088607594936711</v>
      </c>
      <c r="Q1927" t="str">
        <f t="shared" si="272"/>
        <v>music</v>
      </c>
      <c r="R1927" t="str">
        <f t="shared" si="273"/>
        <v>rock</v>
      </c>
      <c r="S1927" s="10">
        <f t="shared" si="274"/>
        <v>41088.935682870368</v>
      </c>
      <c r="T1927" s="10">
        <f t="shared" si="275"/>
        <v>41058.935682870368</v>
      </c>
      <c r="U1927">
        <f t="shared" si="276"/>
        <v>2012</v>
      </c>
      <c r="V1927" s="11">
        <f t="shared" si="277"/>
        <v>41088.935682870368</v>
      </c>
      <c r="W1927" s="15">
        <f t="shared" si="278"/>
        <v>30</v>
      </c>
    </row>
    <row r="1928" spans="1:23" ht="43.2" x14ac:dyDescent="0.3">
      <c r="A1928">
        <v>2286</v>
      </c>
      <c r="B1928" s="3" t="s">
        <v>2287</v>
      </c>
      <c r="C1928" s="3" t="s">
        <v>6396</v>
      </c>
      <c r="D1928">
        <v>1500</v>
      </c>
      <c r="E1928">
        <v>1501</v>
      </c>
      <c r="F1928" t="s">
        <v>8219</v>
      </c>
      <c r="G1928" t="s">
        <v>8224</v>
      </c>
      <c r="H1928" t="s">
        <v>8246</v>
      </c>
      <c r="I1928">
        <v>1378439940</v>
      </c>
      <c r="J1928">
        <v>1376003254</v>
      </c>
      <c r="K1928" t="b">
        <v>0</v>
      </c>
      <c r="L1928">
        <v>14</v>
      </c>
      <c r="M1928" t="b">
        <v>1</v>
      </c>
      <c r="N1928" t="s">
        <v>8276</v>
      </c>
      <c r="O1928" s="5">
        <f t="shared" si="270"/>
        <v>0.99933377748167884</v>
      </c>
      <c r="P1928" s="7">
        <f t="shared" si="271"/>
        <v>107.21428571428571</v>
      </c>
      <c r="Q1928" t="str">
        <f t="shared" si="272"/>
        <v>music</v>
      </c>
      <c r="R1928" t="str">
        <f t="shared" si="273"/>
        <v>rock</v>
      </c>
      <c r="S1928" s="10">
        <f t="shared" si="274"/>
        <v>41522.915972222225</v>
      </c>
      <c r="T1928" s="10">
        <f t="shared" si="275"/>
        <v>41494.713587962964</v>
      </c>
      <c r="U1928">
        <f t="shared" si="276"/>
        <v>2013</v>
      </c>
      <c r="V1928" s="11">
        <f t="shared" si="277"/>
        <v>41522.915972222225</v>
      </c>
      <c r="W1928" s="15">
        <f t="shared" si="278"/>
        <v>28.202384259260725</v>
      </c>
    </row>
    <row r="1929" spans="1:23" ht="43.2" x14ac:dyDescent="0.3">
      <c r="A1929">
        <v>2287</v>
      </c>
      <c r="B1929" s="3" t="s">
        <v>2288</v>
      </c>
      <c r="C1929" s="3" t="s">
        <v>6397</v>
      </c>
      <c r="D1929">
        <v>4500</v>
      </c>
      <c r="E1929">
        <v>5398.99</v>
      </c>
      <c r="F1929" t="s">
        <v>8219</v>
      </c>
      <c r="G1929" t="s">
        <v>8224</v>
      </c>
      <c r="H1929" t="s">
        <v>8246</v>
      </c>
      <c r="I1929">
        <v>1403539260</v>
      </c>
      <c r="J1929">
        <v>1401724860</v>
      </c>
      <c r="K1929" t="b">
        <v>0</v>
      </c>
      <c r="L1929">
        <v>106</v>
      </c>
      <c r="M1929" t="b">
        <v>1</v>
      </c>
      <c r="N1929" t="s">
        <v>8276</v>
      </c>
      <c r="O1929" s="5">
        <f t="shared" si="270"/>
        <v>0.83348922668869552</v>
      </c>
      <c r="P1929" s="7">
        <f t="shared" si="271"/>
        <v>50.9338679245283</v>
      </c>
      <c r="Q1929" t="str">
        <f t="shared" si="272"/>
        <v>music</v>
      </c>
      <c r="R1929" t="str">
        <f t="shared" si="273"/>
        <v>rock</v>
      </c>
      <c r="S1929" s="10">
        <f t="shared" si="274"/>
        <v>41813.417361111111</v>
      </c>
      <c r="T1929" s="10">
        <f t="shared" si="275"/>
        <v>41792.417361111111</v>
      </c>
      <c r="U1929">
        <f t="shared" si="276"/>
        <v>2014</v>
      </c>
      <c r="V1929" s="11">
        <f t="shared" si="277"/>
        <v>41813.417361111111</v>
      </c>
      <c r="W1929" s="15">
        <f t="shared" si="278"/>
        <v>21</v>
      </c>
    </row>
    <row r="1930" spans="1:23" ht="43.2" x14ac:dyDescent="0.3">
      <c r="A1930">
        <v>2288</v>
      </c>
      <c r="B1930" s="3" t="s">
        <v>2289</v>
      </c>
      <c r="C1930" s="3" t="s">
        <v>6398</v>
      </c>
      <c r="D1930">
        <v>1000</v>
      </c>
      <c r="E1930">
        <v>1001</v>
      </c>
      <c r="F1930" t="s">
        <v>8219</v>
      </c>
      <c r="G1930" t="s">
        <v>8224</v>
      </c>
      <c r="H1930" t="s">
        <v>8246</v>
      </c>
      <c r="I1930">
        <v>1340733600</v>
      </c>
      <c r="J1930">
        <v>1339098689</v>
      </c>
      <c r="K1930" t="b">
        <v>0</v>
      </c>
      <c r="L1930">
        <v>25</v>
      </c>
      <c r="M1930" t="b">
        <v>1</v>
      </c>
      <c r="N1930" t="s">
        <v>8276</v>
      </c>
      <c r="O1930" s="5">
        <f t="shared" si="270"/>
        <v>0.99900099900099903</v>
      </c>
      <c r="P1930" s="7">
        <f t="shared" si="271"/>
        <v>40.04</v>
      </c>
      <c r="Q1930" t="str">
        <f t="shared" si="272"/>
        <v>music</v>
      </c>
      <c r="R1930" t="str">
        <f t="shared" si="273"/>
        <v>rock</v>
      </c>
      <c r="S1930" s="10">
        <f t="shared" si="274"/>
        <v>41086.5</v>
      </c>
      <c r="T1930" s="10">
        <f t="shared" si="275"/>
        <v>41067.577418981484</v>
      </c>
      <c r="U1930">
        <f t="shared" si="276"/>
        <v>2012</v>
      </c>
      <c r="V1930" s="11">
        <f t="shared" si="277"/>
        <v>41086.5</v>
      </c>
      <c r="W1930" s="15">
        <f t="shared" si="278"/>
        <v>18.922581018516212</v>
      </c>
    </row>
    <row r="1931" spans="1:23" ht="43.2" x14ac:dyDescent="0.3">
      <c r="A1931">
        <v>2289</v>
      </c>
      <c r="B1931" s="3" t="s">
        <v>2290</v>
      </c>
      <c r="C1931" s="3" t="s">
        <v>6399</v>
      </c>
      <c r="D1931">
        <v>1500</v>
      </c>
      <c r="E1931">
        <v>1611</v>
      </c>
      <c r="F1931" t="s">
        <v>8219</v>
      </c>
      <c r="G1931" t="s">
        <v>8224</v>
      </c>
      <c r="H1931" t="s">
        <v>8246</v>
      </c>
      <c r="I1931">
        <v>1386372120</v>
      </c>
      <c r="J1931">
        <v>1382659060</v>
      </c>
      <c r="K1931" t="b">
        <v>0</v>
      </c>
      <c r="L1931">
        <v>25</v>
      </c>
      <c r="M1931" t="b">
        <v>1</v>
      </c>
      <c r="N1931" t="s">
        <v>8276</v>
      </c>
      <c r="O1931" s="5">
        <f t="shared" si="270"/>
        <v>0.93109869646182497</v>
      </c>
      <c r="P1931" s="7">
        <f t="shared" si="271"/>
        <v>64.44</v>
      </c>
      <c r="Q1931" t="str">
        <f t="shared" si="272"/>
        <v>music</v>
      </c>
      <c r="R1931" t="str">
        <f t="shared" si="273"/>
        <v>rock</v>
      </c>
      <c r="S1931" s="10">
        <f t="shared" si="274"/>
        <v>41614.723611111112</v>
      </c>
      <c r="T1931" s="10">
        <f t="shared" si="275"/>
        <v>41571.748379629629</v>
      </c>
      <c r="U1931">
        <f t="shared" si="276"/>
        <v>2013</v>
      </c>
      <c r="V1931" s="11">
        <f t="shared" si="277"/>
        <v>41614.723611111112</v>
      </c>
      <c r="W1931" s="15">
        <f t="shared" si="278"/>
        <v>42.975231481483206</v>
      </c>
    </row>
    <row r="1932" spans="1:23" ht="43.2" x14ac:dyDescent="0.3">
      <c r="A1932">
        <v>2290</v>
      </c>
      <c r="B1932" s="3" t="s">
        <v>2291</v>
      </c>
      <c r="C1932" s="3" t="s">
        <v>6400</v>
      </c>
      <c r="D1932">
        <v>1500</v>
      </c>
      <c r="E1932">
        <v>1561</v>
      </c>
      <c r="F1932" t="s">
        <v>8219</v>
      </c>
      <c r="G1932" t="s">
        <v>8224</v>
      </c>
      <c r="H1932" t="s">
        <v>8246</v>
      </c>
      <c r="I1932">
        <v>1259686800</v>
      </c>
      <c r="J1932">
        <v>1252908330</v>
      </c>
      <c r="K1932" t="b">
        <v>0</v>
      </c>
      <c r="L1932">
        <v>29</v>
      </c>
      <c r="M1932" t="b">
        <v>1</v>
      </c>
      <c r="N1932" t="s">
        <v>8276</v>
      </c>
      <c r="O1932" s="5">
        <f t="shared" si="270"/>
        <v>0.96092248558616267</v>
      </c>
      <c r="P1932" s="7">
        <f t="shared" si="271"/>
        <v>53.827586206896555</v>
      </c>
      <c r="Q1932" t="str">
        <f t="shared" si="272"/>
        <v>music</v>
      </c>
      <c r="R1932" t="str">
        <f t="shared" si="273"/>
        <v>rock</v>
      </c>
      <c r="S1932" s="10">
        <f t="shared" si="274"/>
        <v>40148.458333333336</v>
      </c>
      <c r="T1932" s="10">
        <f t="shared" si="275"/>
        <v>40070.003819444442</v>
      </c>
      <c r="U1932">
        <f t="shared" si="276"/>
        <v>2009</v>
      </c>
      <c r="V1932" s="11">
        <f t="shared" si="277"/>
        <v>40148.458333333336</v>
      </c>
      <c r="W1932" s="15">
        <f t="shared" si="278"/>
        <v>78.454513888893416</v>
      </c>
    </row>
    <row r="1933" spans="1:23" ht="43.2" x14ac:dyDescent="0.3">
      <c r="A1933">
        <v>2291</v>
      </c>
      <c r="B1933" s="3" t="s">
        <v>2292</v>
      </c>
      <c r="C1933" s="3" t="s">
        <v>6401</v>
      </c>
      <c r="D1933">
        <v>2500</v>
      </c>
      <c r="E1933">
        <v>4320</v>
      </c>
      <c r="F1933" t="s">
        <v>8219</v>
      </c>
      <c r="G1933" t="s">
        <v>8224</v>
      </c>
      <c r="H1933" t="s">
        <v>8246</v>
      </c>
      <c r="I1933">
        <v>1335153600</v>
      </c>
      <c r="J1933">
        <v>1332199618</v>
      </c>
      <c r="K1933" t="b">
        <v>0</v>
      </c>
      <c r="L1933">
        <v>43</v>
      </c>
      <c r="M1933" t="b">
        <v>1</v>
      </c>
      <c r="N1933" t="s">
        <v>8276</v>
      </c>
      <c r="O1933" s="5">
        <f t="shared" si="270"/>
        <v>0.57870370370370372</v>
      </c>
      <c r="P1933" s="7">
        <f t="shared" si="271"/>
        <v>100.46511627906976</v>
      </c>
      <c r="Q1933" t="str">
        <f t="shared" si="272"/>
        <v>music</v>
      </c>
      <c r="R1933" t="str">
        <f t="shared" si="273"/>
        <v>rock</v>
      </c>
      <c r="S1933" s="10">
        <f t="shared" si="274"/>
        <v>41021.916666666664</v>
      </c>
      <c r="T1933" s="10">
        <f t="shared" si="275"/>
        <v>40987.727060185185</v>
      </c>
      <c r="U1933">
        <f t="shared" si="276"/>
        <v>2012</v>
      </c>
      <c r="V1933" s="11">
        <f t="shared" si="277"/>
        <v>41021.916666666664</v>
      </c>
      <c r="W1933" s="15">
        <f t="shared" si="278"/>
        <v>34.189606481479132</v>
      </c>
    </row>
    <row r="1934" spans="1:23" ht="43.2" x14ac:dyDescent="0.3">
      <c r="A1934">
        <v>2292</v>
      </c>
      <c r="B1934" s="3" t="s">
        <v>2293</v>
      </c>
      <c r="C1934" s="3" t="s">
        <v>6402</v>
      </c>
      <c r="D1934">
        <v>2000</v>
      </c>
      <c r="E1934">
        <v>2145.0100000000002</v>
      </c>
      <c r="F1934" t="s">
        <v>8219</v>
      </c>
      <c r="G1934" t="s">
        <v>8224</v>
      </c>
      <c r="H1934" t="s">
        <v>8246</v>
      </c>
      <c r="I1934">
        <v>1334767476</v>
      </c>
      <c r="J1934">
        <v>1332175476</v>
      </c>
      <c r="K1934" t="b">
        <v>0</v>
      </c>
      <c r="L1934">
        <v>46</v>
      </c>
      <c r="M1934" t="b">
        <v>1</v>
      </c>
      <c r="N1934" t="s">
        <v>8276</v>
      </c>
      <c r="O1934" s="5">
        <f t="shared" si="270"/>
        <v>0.93239658556370353</v>
      </c>
      <c r="P1934" s="7">
        <f t="shared" si="271"/>
        <v>46.630652173913049</v>
      </c>
      <c r="Q1934" t="str">
        <f t="shared" si="272"/>
        <v>music</v>
      </c>
      <c r="R1934" t="str">
        <f t="shared" si="273"/>
        <v>rock</v>
      </c>
      <c r="S1934" s="10">
        <f t="shared" si="274"/>
        <v>41017.447638888887</v>
      </c>
      <c r="T1934" s="10">
        <f t="shared" si="275"/>
        <v>40987.447638888887</v>
      </c>
      <c r="U1934">
        <f t="shared" si="276"/>
        <v>2012</v>
      </c>
      <c r="V1934" s="11">
        <f t="shared" si="277"/>
        <v>41017.447638888887</v>
      </c>
      <c r="W1934" s="15">
        <f t="shared" si="278"/>
        <v>30</v>
      </c>
    </row>
    <row r="1935" spans="1:23" ht="28.8" x14ac:dyDescent="0.3">
      <c r="A1935">
        <v>2293</v>
      </c>
      <c r="B1935" s="3" t="s">
        <v>2294</v>
      </c>
      <c r="C1935" s="3" t="s">
        <v>6403</v>
      </c>
      <c r="D1935">
        <v>850</v>
      </c>
      <c r="E1935">
        <v>920</v>
      </c>
      <c r="F1935" t="s">
        <v>8219</v>
      </c>
      <c r="G1935" t="s">
        <v>8224</v>
      </c>
      <c r="H1935" t="s">
        <v>8246</v>
      </c>
      <c r="I1935">
        <v>1348545540</v>
      </c>
      <c r="J1935">
        <v>1346345999</v>
      </c>
      <c r="K1935" t="b">
        <v>0</v>
      </c>
      <c r="L1935">
        <v>27</v>
      </c>
      <c r="M1935" t="b">
        <v>1</v>
      </c>
      <c r="N1935" t="s">
        <v>8276</v>
      </c>
      <c r="O1935" s="5">
        <f t="shared" si="270"/>
        <v>0.92391304347826086</v>
      </c>
      <c r="P1935" s="7">
        <f t="shared" si="271"/>
        <v>34.074074074074076</v>
      </c>
      <c r="Q1935" t="str">
        <f t="shared" si="272"/>
        <v>music</v>
      </c>
      <c r="R1935" t="str">
        <f t="shared" si="273"/>
        <v>rock</v>
      </c>
      <c r="S1935" s="10">
        <f t="shared" si="274"/>
        <v>41176.915972222225</v>
      </c>
      <c r="T1935" s="10">
        <f t="shared" si="275"/>
        <v>41151.458321759259</v>
      </c>
      <c r="U1935">
        <f t="shared" si="276"/>
        <v>2012</v>
      </c>
      <c r="V1935" s="11">
        <f t="shared" si="277"/>
        <v>41176.915972222225</v>
      </c>
      <c r="W1935" s="15">
        <f t="shared" si="278"/>
        <v>25.45765046296583</v>
      </c>
    </row>
    <row r="1936" spans="1:23" ht="43.2" x14ac:dyDescent="0.3">
      <c r="A1936">
        <v>2294</v>
      </c>
      <c r="B1936" s="3" t="s">
        <v>2295</v>
      </c>
      <c r="C1936" s="3" t="s">
        <v>6404</v>
      </c>
      <c r="D1936">
        <v>5000</v>
      </c>
      <c r="E1936">
        <v>7304.04</v>
      </c>
      <c r="F1936" t="s">
        <v>8219</v>
      </c>
      <c r="G1936" t="s">
        <v>8224</v>
      </c>
      <c r="H1936" t="s">
        <v>8246</v>
      </c>
      <c r="I1936">
        <v>1358702480</v>
      </c>
      <c r="J1936">
        <v>1356110480</v>
      </c>
      <c r="K1936" t="b">
        <v>0</v>
      </c>
      <c r="L1936">
        <v>112</v>
      </c>
      <c r="M1936" t="b">
        <v>1</v>
      </c>
      <c r="N1936" t="s">
        <v>8276</v>
      </c>
      <c r="O1936" s="5">
        <f t="shared" si="270"/>
        <v>0.68455265852870462</v>
      </c>
      <c r="P1936" s="7">
        <f t="shared" si="271"/>
        <v>65.214642857142863</v>
      </c>
      <c r="Q1936" t="str">
        <f t="shared" si="272"/>
        <v>music</v>
      </c>
      <c r="R1936" t="str">
        <f t="shared" si="273"/>
        <v>rock</v>
      </c>
      <c r="S1936" s="10">
        <f t="shared" si="274"/>
        <v>41294.47314814815</v>
      </c>
      <c r="T1936" s="10">
        <f t="shared" si="275"/>
        <v>41264.47314814815</v>
      </c>
      <c r="U1936">
        <f t="shared" si="276"/>
        <v>2013</v>
      </c>
      <c r="V1936" s="11">
        <f t="shared" si="277"/>
        <v>41294.47314814815</v>
      </c>
      <c r="W1936" s="15">
        <f t="shared" si="278"/>
        <v>30</v>
      </c>
    </row>
    <row r="1937" spans="1:23" ht="57.6" x14ac:dyDescent="0.3">
      <c r="A1937">
        <v>2295</v>
      </c>
      <c r="B1937" s="3" t="s">
        <v>2296</v>
      </c>
      <c r="C1937" s="3" t="s">
        <v>6405</v>
      </c>
      <c r="D1937">
        <v>1200</v>
      </c>
      <c r="E1937">
        <v>1503</v>
      </c>
      <c r="F1937" t="s">
        <v>8219</v>
      </c>
      <c r="G1937" t="s">
        <v>8224</v>
      </c>
      <c r="H1937" t="s">
        <v>8246</v>
      </c>
      <c r="I1937">
        <v>1359240856</v>
      </c>
      <c r="J1937">
        <v>1356648856</v>
      </c>
      <c r="K1937" t="b">
        <v>0</v>
      </c>
      <c r="L1937">
        <v>34</v>
      </c>
      <c r="M1937" t="b">
        <v>1</v>
      </c>
      <c r="N1937" t="s">
        <v>8276</v>
      </c>
      <c r="O1937" s="5">
        <f t="shared" si="270"/>
        <v>0.79840319361277445</v>
      </c>
      <c r="P1937" s="7">
        <f t="shared" si="271"/>
        <v>44.205882352941174</v>
      </c>
      <c r="Q1937" t="str">
        <f t="shared" si="272"/>
        <v>music</v>
      </c>
      <c r="R1937" t="str">
        <f t="shared" si="273"/>
        <v>rock</v>
      </c>
      <c r="S1937" s="10">
        <f t="shared" si="274"/>
        <v>41300.704351851848</v>
      </c>
      <c r="T1937" s="10">
        <f t="shared" si="275"/>
        <v>41270.704351851848</v>
      </c>
      <c r="U1937">
        <f t="shared" si="276"/>
        <v>2013</v>
      </c>
      <c r="V1937" s="11">
        <f t="shared" si="277"/>
        <v>41300.704351851848</v>
      </c>
      <c r="W1937" s="15">
        <f t="shared" si="278"/>
        <v>30</v>
      </c>
    </row>
    <row r="1938" spans="1:23" ht="43.2" x14ac:dyDescent="0.3">
      <c r="A1938">
        <v>2296</v>
      </c>
      <c r="B1938" s="3" t="s">
        <v>2297</v>
      </c>
      <c r="C1938" s="3" t="s">
        <v>6406</v>
      </c>
      <c r="D1938">
        <v>7000</v>
      </c>
      <c r="E1938">
        <v>10435</v>
      </c>
      <c r="F1938" t="s">
        <v>8219</v>
      </c>
      <c r="G1938" t="s">
        <v>8224</v>
      </c>
      <c r="H1938" t="s">
        <v>8246</v>
      </c>
      <c r="I1938">
        <v>1330018426</v>
      </c>
      <c r="J1938">
        <v>1326994426</v>
      </c>
      <c r="K1938" t="b">
        <v>0</v>
      </c>
      <c r="L1938">
        <v>145</v>
      </c>
      <c r="M1938" t="b">
        <v>1</v>
      </c>
      <c r="N1938" t="s">
        <v>8276</v>
      </c>
      <c r="O1938" s="5">
        <f t="shared" si="270"/>
        <v>0.6708193579300431</v>
      </c>
      <c r="P1938" s="7">
        <f t="shared" si="271"/>
        <v>71.965517241379317</v>
      </c>
      <c r="Q1938" t="str">
        <f t="shared" si="272"/>
        <v>music</v>
      </c>
      <c r="R1938" t="str">
        <f t="shared" si="273"/>
        <v>rock</v>
      </c>
      <c r="S1938" s="10">
        <f t="shared" si="274"/>
        <v>40962.481782407405</v>
      </c>
      <c r="T1938" s="10">
        <f t="shared" si="275"/>
        <v>40927.481782407405</v>
      </c>
      <c r="U1938">
        <f t="shared" si="276"/>
        <v>2012</v>
      </c>
      <c r="V1938" s="11">
        <f t="shared" si="277"/>
        <v>40962.481782407405</v>
      </c>
      <c r="W1938" s="15">
        <f t="shared" si="278"/>
        <v>35</v>
      </c>
    </row>
    <row r="1939" spans="1:23" ht="28.8" x14ac:dyDescent="0.3">
      <c r="A1939">
        <v>2297</v>
      </c>
      <c r="B1939" s="3" t="s">
        <v>2298</v>
      </c>
      <c r="C1939" s="3" t="s">
        <v>6407</v>
      </c>
      <c r="D1939">
        <v>1000</v>
      </c>
      <c r="E1939">
        <v>1006</v>
      </c>
      <c r="F1939" t="s">
        <v>8219</v>
      </c>
      <c r="G1939" t="s">
        <v>8224</v>
      </c>
      <c r="H1939" t="s">
        <v>8246</v>
      </c>
      <c r="I1939">
        <v>1331697540</v>
      </c>
      <c r="J1939">
        <v>1328749249</v>
      </c>
      <c r="K1939" t="b">
        <v>0</v>
      </c>
      <c r="L1939">
        <v>19</v>
      </c>
      <c r="M1939" t="b">
        <v>1</v>
      </c>
      <c r="N1939" t="s">
        <v>8276</v>
      </c>
      <c r="O1939" s="5">
        <f t="shared" si="270"/>
        <v>0.99403578528827041</v>
      </c>
      <c r="P1939" s="7">
        <f t="shared" si="271"/>
        <v>52.94736842105263</v>
      </c>
      <c r="Q1939" t="str">
        <f t="shared" si="272"/>
        <v>music</v>
      </c>
      <c r="R1939" t="str">
        <f t="shared" si="273"/>
        <v>rock</v>
      </c>
      <c r="S1939" s="10">
        <f t="shared" si="274"/>
        <v>40981.915972222225</v>
      </c>
      <c r="T1939" s="10">
        <f t="shared" si="275"/>
        <v>40947.792233796295</v>
      </c>
      <c r="U1939">
        <f t="shared" si="276"/>
        <v>2012</v>
      </c>
      <c r="V1939" s="11">
        <f t="shared" si="277"/>
        <v>40981.915972222225</v>
      </c>
      <c r="W1939" s="15">
        <f t="shared" si="278"/>
        <v>34.123738425929332</v>
      </c>
    </row>
    <row r="1940" spans="1:23" ht="43.2" x14ac:dyDescent="0.3">
      <c r="A1940">
        <v>2298</v>
      </c>
      <c r="B1940" s="3" t="s">
        <v>2299</v>
      </c>
      <c r="C1940" s="3" t="s">
        <v>6408</v>
      </c>
      <c r="D1940">
        <v>30000</v>
      </c>
      <c r="E1940">
        <v>31522</v>
      </c>
      <c r="F1940" t="s">
        <v>8219</v>
      </c>
      <c r="G1940" t="s">
        <v>8224</v>
      </c>
      <c r="H1940" t="s">
        <v>8246</v>
      </c>
      <c r="I1940">
        <v>1395861033</v>
      </c>
      <c r="J1940">
        <v>1393272633</v>
      </c>
      <c r="K1940" t="b">
        <v>0</v>
      </c>
      <c r="L1940">
        <v>288</v>
      </c>
      <c r="M1940" t="b">
        <v>1</v>
      </c>
      <c r="N1940" t="s">
        <v>8276</v>
      </c>
      <c r="O1940" s="5">
        <f t="shared" si="270"/>
        <v>0.95171626165852419</v>
      </c>
      <c r="P1940" s="7">
        <f t="shared" si="271"/>
        <v>109.45138888888889</v>
      </c>
      <c r="Q1940" t="str">
        <f t="shared" si="272"/>
        <v>music</v>
      </c>
      <c r="R1940" t="str">
        <f t="shared" si="273"/>
        <v>rock</v>
      </c>
      <c r="S1940" s="10">
        <f t="shared" si="274"/>
        <v>41724.548993055556</v>
      </c>
      <c r="T1940" s="10">
        <f t="shared" si="275"/>
        <v>41694.59065972222</v>
      </c>
      <c r="U1940">
        <f t="shared" si="276"/>
        <v>2014</v>
      </c>
      <c r="V1940" s="11">
        <f t="shared" si="277"/>
        <v>41724.548993055556</v>
      </c>
      <c r="W1940" s="15">
        <f t="shared" si="278"/>
        <v>29.958333333335759</v>
      </c>
    </row>
    <row r="1941" spans="1:23" ht="43.2" x14ac:dyDescent="0.3">
      <c r="A1941">
        <v>2299</v>
      </c>
      <c r="B1941" s="3" t="s">
        <v>2300</v>
      </c>
      <c r="C1941" s="3" t="s">
        <v>6409</v>
      </c>
      <c r="D1941">
        <v>300</v>
      </c>
      <c r="E1941">
        <v>1050.5</v>
      </c>
      <c r="F1941" t="s">
        <v>8219</v>
      </c>
      <c r="G1941" t="s">
        <v>8224</v>
      </c>
      <c r="H1941" t="s">
        <v>8246</v>
      </c>
      <c r="I1941">
        <v>1296953209</v>
      </c>
      <c r="J1941">
        <v>1295657209</v>
      </c>
      <c r="K1941" t="b">
        <v>0</v>
      </c>
      <c r="L1941">
        <v>14</v>
      </c>
      <c r="M1941" t="b">
        <v>1</v>
      </c>
      <c r="N1941" t="s">
        <v>8276</v>
      </c>
      <c r="O1941" s="5">
        <f t="shared" si="270"/>
        <v>0.28557829604950025</v>
      </c>
      <c r="P1941" s="7">
        <f t="shared" si="271"/>
        <v>75.035714285714292</v>
      </c>
      <c r="Q1941" t="str">
        <f t="shared" si="272"/>
        <v>music</v>
      </c>
      <c r="R1941" t="str">
        <f t="shared" si="273"/>
        <v>rock</v>
      </c>
      <c r="S1941" s="10">
        <f t="shared" si="274"/>
        <v>40579.782511574071</v>
      </c>
      <c r="T1941" s="10">
        <f t="shared" si="275"/>
        <v>40564.782511574071</v>
      </c>
      <c r="U1941">
        <f t="shared" si="276"/>
        <v>2011</v>
      </c>
      <c r="V1941" s="11">
        <f t="shared" si="277"/>
        <v>40579.782511574071</v>
      </c>
      <c r="W1941" s="15">
        <f t="shared" si="278"/>
        <v>15</v>
      </c>
    </row>
    <row r="1942" spans="1:23" ht="43.2" x14ac:dyDescent="0.3">
      <c r="A1942">
        <v>2300</v>
      </c>
      <c r="B1942" s="3" t="s">
        <v>2301</v>
      </c>
      <c r="C1942" s="3" t="s">
        <v>6410</v>
      </c>
      <c r="D1942">
        <v>800</v>
      </c>
      <c r="E1942">
        <v>810</v>
      </c>
      <c r="F1942" t="s">
        <v>8219</v>
      </c>
      <c r="G1942" t="s">
        <v>8224</v>
      </c>
      <c r="H1942" t="s">
        <v>8246</v>
      </c>
      <c r="I1942">
        <v>1340904416</v>
      </c>
      <c r="J1942">
        <v>1339694816</v>
      </c>
      <c r="K1942" t="b">
        <v>0</v>
      </c>
      <c r="L1942">
        <v>7</v>
      </c>
      <c r="M1942" t="b">
        <v>1</v>
      </c>
      <c r="N1942" t="s">
        <v>8276</v>
      </c>
      <c r="O1942" s="5">
        <f t="shared" si="270"/>
        <v>0.98765432098765427</v>
      </c>
      <c r="P1942" s="7">
        <f t="shared" si="271"/>
        <v>115.71428571428571</v>
      </c>
      <c r="Q1942" t="str">
        <f t="shared" si="272"/>
        <v>music</v>
      </c>
      <c r="R1942" t="str">
        <f t="shared" si="273"/>
        <v>rock</v>
      </c>
      <c r="S1942" s="10">
        <f t="shared" si="274"/>
        <v>41088.477037037039</v>
      </c>
      <c r="T1942" s="10">
        <f t="shared" si="275"/>
        <v>41074.477037037039</v>
      </c>
      <c r="U1942">
        <f t="shared" si="276"/>
        <v>2012</v>
      </c>
      <c r="V1942" s="11">
        <f t="shared" si="277"/>
        <v>41088.477037037039</v>
      </c>
      <c r="W1942" s="15">
        <f t="shared" si="278"/>
        <v>14</v>
      </c>
    </row>
    <row r="1943" spans="1:23" ht="43.2" x14ac:dyDescent="0.3">
      <c r="A1943">
        <v>2321</v>
      </c>
      <c r="B1943" s="3" t="s">
        <v>2322</v>
      </c>
      <c r="C1943" s="3" t="s">
        <v>6431</v>
      </c>
      <c r="D1943">
        <v>10557</v>
      </c>
      <c r="E1943">
        <v>4130</v>
      </c>
      <c r="F1943" t="s">
        <v>8222</v>
      </c>
      <c r="G1943" t="s">
        <v>8239</v>
      </c>
      <c r="H1943" t="s">
        <v>8249</v>
      </c>
      <c r="I1943">
        <v>1491282901</v>
      </c>
      <c r="J1943">
        <v>1488694501</v>
      </c>
      <c r="K1943" t="b">
        <v>0</v>
      </c>
      <c r="L1943">
        <v>64</v>
      </c>
      <c r="M1943" t="b">
        <v>0</v>
      </c>
      <c r="N1943" t="s">
        <v>8298</v>
      </c>
      <c r="O1943" s="5">
        <f t="shared" si="270"/>
        <v>2.5561743341404357</v>
      </c>
      <c r="P1943" s="7">
        <f t="shared" si="271"/>
        <v>64.53125</v>
      </c>
      <c r="Q1943" t="str">
        <f t="shared" si="272"/>
        <v>food</v>
      </c>
      <c r="R1943" t="str">
        <f t="shared" si="273"/>
        <v>small batch</v>
      </c>
      <c r="S1943" s="10">
        <f t="shared" si="274"/>
        <v>42828.96876157407</v>
      </c>
      <c r="T1943" s="10">
        <f t="shared" si="275"/>
        <v>42799.010428240741</v>
      </c>
      <c r="U1943">
        <f t="shared" si="276"/>
        <v>2017</v>
      </c>
      <c r="V1943" s="11">
        <f t="shared" si="277"/>
        <v>42828.96876157407</v>
      </c>
      <c r="W1943" s="15">
        <f t="shared" si="278"/>
        <v>29.958333333328483</v>
      </c>
    </row>
    <row r="1944" spans="1:23" ht="43.2" x14ac:dyDescent="0.3">
      <c r="A1944">
        <v>2322</v>
      </c>
      <c r="B1944" s="3" t="s">
        <v>2323</v>
      </c>
      <c r="C1944" s="3" t="s">
        <v>6432</v>
      </c>
      <c r="D1944">
        <v>2700</v>
      </c>
      <c r="E1944">
        <v>85</v>
      </c>
      <c r="F1944" t="s">
        <v>8222</v>
      </c>
      <c r="G1944" t="s">
        <v>8224</v>
      </c>
      <c r="H1944" t="s">
        <v>8246</v>
      </c>
      <c r="I1944">
        <v>1491769769</v>
      </c>
      <c r="J1944">
        <v>1489181369</v>
      </c>
      <c r="K1944" t="b">
        <v>0</v>
      </c>
      <c r="L1944">
        <v>4</v>
      </c>
      <c r="M1944" t="b">
        <v>0</v>
      </c>
      <c r="N1944" t="s">
        <v>8298</v>
      </c>
      <c r="O1944" s="5">
        <f t="shared" si="270"/>
        <v>31.764705882352942</v>
      </c>
      <c r="P1944" s="7">
        <f t="shared" si="271"/>
        <v>21.25</v>
      </c>
      <c r="Q1944" t="str">
        <f t="shared" si="272"/>
        <v>food</v>
      </c>
      <c r="R1944" t="str">
        <f t="shared" si="273"/>
        <v>small batch</v>
      </c>
      <c r="S1944" s="10">
        <f t="shared" si="274"/>
        <v>42834.603807870371</v>
      </c>
      <c r="T1944" s="10">
        <f t="shared" si="275"/>
        <v>42804.645474537043</v>
      </c>
      <c r="U1944">
        <f t="shared" si="276"/>
        <v>2017</v>
      </c>
      <c r="V1944" s="11">
        <f t="shared" si="277"/>
        <v>42834.603807870371</v>
      </c>
      <c r="W1944" s="15">
        <f t="shared" si="278"/>
        <v>29.958333333328483</v>
      </c>
    </row>
    <row r="1945" spans="1:23" ht="43.2" x14ac:dyDescent="0.3">
      <c r="A1945">
        <v>2323</v>
      </c>
      <c r="B1945" s="3" t="s">
        <v>2324</v>
      </c>
      <c r="C1945" s="3" t="s">
        <v>6433</v>
      </c>
      <c r="D1945">
        <v>250</v>
      </c>
      <c r="E1945">
        <v>120</v>
      </c>
      <c r="F1945" t="s">
        <v>8222</v>
      </c>
      <c r="G1945" t="s">
        <v>8224</v>
      </c>
      <c r="H1945" t="s">
        <v>8246</v>
      </c>
      <c r="I1945">
        <v>1490033247</v>
      </c>
      <c r="J1945">
        <v>1489428447</v>
      </c>
      <c r="K1945" t="b">
        <v>0</v>
      </c>
      <c r="L1945">
        <v>4</v>
      </c>
      <c r="M1945" t="b">
        <v>0</v>
      </c>
      <c r="N1945" t="s">
        <v>8298</v>
      </c>
      <c r="O1945" s="5">
        <f t="shared" si="270"/>
        <v>2.0833333333333335</v>
      </c>
      <c r="P1945" s="7">
        <f t="shared" si="271"/>
        <v>30</v>
      </c>
      <c r="Q1945" t="str">
        <f t="shared" si="272"/>
        <v>food</v>
      </c>
      <c r="R1945" t="str">
        <f t="shared" si="273"/>
        <v>small batch</v>
      </c>
      <c r="S1945" s="10">
        <f t="shared" si="274"/>
        <v>42814.505173611105</v>
      </c>
      <c r="T1945" s="10">
        <f t="shared" si="275"/>
        <v>42807.505173611105</v>
      </c>
      <c r="U1945">
        <f t="shared" si="276"/>
        <v>2017</v>
      </c>
      <c r="V1945" s="11">
        <f t="shared" si="277"/>
        <v>42814.505173611105</v>
      </c>
      <c r="W1945" s="15">
        <f t="shared" si="278"/>
        <v>7</v>
      </c>
    </row>
    <row r="1946" spans="1:23" ht="43.2" x14ac:dyDescent="0.3">
      <c r="A1946">
        <v>2324</v>
      </c>
      <c r="B1946" s="3" t="s">
        <v>2325</v>
      </c>
      <c r="C1946" s="3" t="s">
        <v>6434</v>
      </c>
      <c r="D1946">
        <v>7500</v>
      </c>
      <c r="E1946">
        <v>1555</v>
      </c>
      <c r="F1946" t="s">
        <v>8222</v>
      </c>
      <c r="G1946" t="s">
        <v>8225</v>
      </c>
      <c r="H1946" t="s">
        <v>8247</v>
      </c>
      <c r="I1946">
        <v>1490559285</v>
      </c>
      <c r="J1946">
        <v>1487970885</v>
      </c>
      <c r="K1946" t="b">
        <v>0</v>
      </c>
      <c r="L1946">
        <v>61</v>
      </c>
      <c r="M1946" t="b">
        <v>0</v>
      </c>
      <c r="N1946" t="s">
        <v>8298</v>
      </c>
      <c r="O1946" s="5">
        <f t="shared" si="270"/>
        <v>4.823151125401929</v>
      </c>
      <c r="P1946" s="7">
        <f t="shared" si="271"/>
        <v>25.491803278688526</v>
      </c>
      <c r="Q1946" t="str">
        <f t="shared" si="272"/>
        <v>food</v>
      </c>
      <c r="R1946" t="str">
        <f t="shared" si="273"/>
        <v>small batch</v>
      </c>
      <c r="S1946" s="10">
        <f t="shared" si="274"/>
        <v>42820.593576388885</v>
      </c>
      <c r="T1946" s="10">
        <f t="shared" si="275"/>
        <v>42790.635243055556</v>
      </c>
      <c r="U1946">
        <f t="shared" si="276"/>
        <v>2017</v>
      </c>
      <c r="V1946" s="11">
        <f t="shared" si="277"/>
        <v>42820.593576388885</v>
      </c>
      <c r="W1946" s="15">
        <f t="shared" si="278"/>
        <v>29.958333333328483</v>
      </c>
    </row>
    <row r="1947" spans="1:23" ht="43.2" x14ac:dyDescent="0.3">
      <c r="A1947">
        <v>2325</v>
      </c>
      <c r="B1947" s="3" t="s">
        <v>2326</v>
      </c>
      <c r="C1947" s="3" t="s">
        <v>6435</v>
      </c>
      <c r="D1947">
        <v>1000</v>
      </c>
      <c r="E1947">
        <v>80</v>
      </c>
      <c r="F1947" t="s">
        <v>8222</v>
      </c>
      <c r="G1947" t="s">
        <v>8224</v>
      </c>
      <c r="H1947" t="s">
        <v>8246</v>
      </c>
      <c r="I1947">
        <v>1490830331</v>
      </c>
      <c r="J1947">
        <v>1488241931</v>
      </c>
      <c r="K1947" t="b">
        <v>0</v>
      </c>
      <c r="L1947">
        <v>7</v>
      </c>
      <c r="M1947" t="b">
        <v>0</v>
      </c>
      <c r="N1947" t="s">
        <v>8298</v>
      </c>
      <c r="O1947" s="5">
        <f t="shared" si="270"/>
        <v>12.5</v>
      </c>
      <c r="P1947" s="7">
        <f t="shared" si="271"/>
        <v>11.428571428571429</v>
      </c>
      <c r="Q1947" t="str">
        <f t="shared" si="272"/>
        <v>food</v>
      </c>
      <c r="R1947" t="str">
        <f t="shared" si="273"/>
        <v>small batch</v>
      </c>
      <c r="S1947" s="10">
        <f t="shared" si="274"/>
        <v>42823.730682870373</v>
      </c>
      <c r="T1947" s="10">
        <f t="shared" si="275"/>
        <v>42793.772349537037</v>
      </c>
      <c r="U1947">
        <f t="shared" si="276"/>
        <v>2017</v>
      </c>
      <c r="V1947" s="11">
        <f t="shared" si="277"/>
        <v>42823.730682870373</v>
      </c>
      <c r="W1947" s="15">
        <f t="shared" si="278"/>
        <v>29.958333333335759</v>
      </c>
    </row>
    <row r="1948" spans="1:23" ht="43.2" x14ac:dyDescent="0.3">
      <c r="A1948">
        <v>2326</v>
      </c>
      <c r="B1948" s="3" t="s">
        <v>2327</v>
      </c>
      <c r="C1948" s="3" t="s">
        <v>6436</v>
      </c>
      <c r="D1948">
        <v>15000</v>
      </c>
      <c r="E1948">
        <v>108</v>
      </c>
      <c r="F1948" t="s">
        <v>8222</v>
      </c>
      <c r="G1948" t="s">
        <v>8224</v>
      </c>
      <c r="H1948" t="s">
        <v>8246</v>
      </c>
      <c r="I1948">
        <v>1493571600</v>
      </c>
      <c r="J1948">
        <v>1489106948</v>
      </c>
      <c r="K1948" t="b">
        <v>0</v>
      </c>
      <c r="L1948">
        <v>1</v>
      </c>
      <c r="M1948" t="b">
        <v>0</v>
      </c>
      <c r="N1948" t="s">
        <v>8298</v>
      </c>
      <c r="O1948" s="5">
        <f t="shared" si="270"/>
        <v>138.88888888888889</v>
      </c>
      <c r="P1948" s="7">
        <f t="shared" si="271"/>
        <v>108</v>
      </c>
      <c r="Q1948" t="str">
        <f t="shared" si="272"/>
        <v>food</v>
      </c>
      <c r="R1948" t="str">
        <f t="shared" si="273"/>
        <v>small batch</v>
      </c>
      <c r="S1948" s="10">
        <f t="shared" si="274"/>
        <v>42855.458333333328</v>
      </c>
      <c r="T1948" s="10">
        <f t="shared" si="275"/>
        <v>42803.784120370372</v>
      </c>
      <c r="U1948">
        <f t="shared" si="276"/>
        <v>2017</v>
      </c>
      <c r="V1948" s="11">
        <f t="shared" si="277"/>
        <v>42855.458333333328</v>
      </c>
      <c r="W1948" s="15">
        <f t="shared" si="278"/>
        <v>51.674212962956517</v>
      </c>
    </row>
    <row r="1949" spans="1:23" ht="43.2" x14ac:dyDescent="0.3">
      <c r="A1949">
        <v>2341</v>
      </c>
      <c r="B1949" s="3" t="s">
        <v>2342</v>
      </c>
      <c r="C1949" s="3" t="s">
        <v>6451</v>
      </c>
      <c r="D1949">
        <v>5000</v>
      </c>
      <c r="E1949">
        <v>0</v>
      </c>
      <c r="F1949" t="s">
        <v>8220</v>
      </c>
      <c r="G1949" t="s">
        <v>8224</v>
      </c>
      <c r="H1949" t="s">
        <v>8246</v>
      </c>
      <c r="I1949">
        <v>1436729504</v>
      </c>
      <c r="J1949">
        <v>1434137504</v>
      </c>
      <c r="K1949" t="b">
        <v>0</v>
      </c>
      <c r="L1949">
        <v>0</v>
      </c>
      <c r="M1949" t="b">
        <v>0</v>
      </c>
      <c r="N1949" t="s">
        <v>8272</v>
      </c>
      <c r="O1949" s="5" t="e">
        <f t="shared" si="270"/>
        <v>#DIV/0!</v>
      </c>
      <c r="P1949" s="7" t="e">
        <f t="shared" si="271"/>
        <v>#DIV/0!</v>
      </c>
      <c r="Q1949" t="str">
        <f t="shared" si="272"/>
        <v>technology</v>
      </c>
      <c r="R1949" t="str">
        <f t="shared" si="273"/>
        <v>web</v>
      </c>
      <c r="S1949" s="10">
        <f t="shared" si="274"/>
        <v>42197.563703703709</v>
      </c>
      <c r="T1949" s="10">
        <f t="shared" si="275"/>
        <v>42167.563703703709</v>
      </c>
      <c r="U1949">
        <f t="shared" si="276"/>
        <v>2015</v>
      </c>
      <c r="V1949" s="11">
        <f t="shared" si="277"/>
        <v>42197.563703703709</v>
      </c>
      <c r="W1949" s="15">
        <f t="shared" si="278"/>
        <v>30</v>
      </c>
    </row>
    <row r="1950" spans="1:23" ht="43.2" x14ac:dyDescent="0.3">
      <c r="A1950">
        <v>2342</v>
      </c>
      <c r="B1950" s="3" t="s">
        <v>2343</v>
      </c>
      <c r="C1950" s="3" t="s">
        <v>6452</v>
      </c>
      <c r="D1950">
        <v>5500</v>
      </c>
      <c r="E1950">
        <v>0</v>
      </c>
      <c r="F1950" t="s">
        <v>8220</v>
      </c>
      <c r="G1950" t="s">
        <v>8224</v>
      </c>
      <c r="H1950" t="s">
        <v>8246</v>
      </c>
      <c r="I1950">
        <v>1412571600</v>
      </c>
      <c r="J1950">
        <v>1410799870</v>
      </c>
      <c r="K1950" t="b">
        <v>0</v>
      </c>
      <c r="L1950">
        <v>0</v>
      </c>
      <c r="M1950" t="b">
        <v>0</v>
      </c>
      <c r="N1950" t="s">
        <v>8272</v>
      </c>
      <c r="O1950" s="5" t="e">
        <f t="shared" si="270"/>
        <v>#DIV/0!</v>
      </c>
      <c r="P1950" s="7" t="e">
        <f t="shared" si="271"/>
        <v>#DIV/0!</v>
      </c>
      <c r="Q1950" t="str">
        <f t="shared" si="272"/>
        <v>technology</v>
      </c>
      <c r="R1950" t="str">
        <f t="shared" si="273"/>
        <v>web</v>
      </c>
      <c r="S1950" s="10">
        <f t="shared" si="274"/>
        <v>41917.958333333336</v>
      </c>
      <c r="T1950" s="10">
        <f t="shared" si="275"/>
        <v>41897.452199074076</v>
      </c>
      <c r="U1950">
        <f t="shared" si="276"/>
        <v>2014</v>
      </c>
      <c r="V1950" s="11">
        <f t="shared" si="277"/>
        <v>41917.958333333336</v>
      </c>
      <c r="W1950" s="15">
        <f t="shared" si="278"/>
        <v>20.506134259259852</v>
      </c>
    </row>
    <row r="1951" spans="1:23" ht="43.2" x14ac:dyDescent="0.3">
      <c r="A1951">
        <v>2343</v>
      </c>
      <c r="B1951" s="3" t="s">
        <v>2344</v>
      </c>
      <c r="C1951" s="3" t="s">
        <v>6453</v>
      </c>
      <c r="D1951">
        <v>10000</v>
      </c>
      <c r="E1951">
        <v>300</v>
      </c>
      <c r="F1951" t="s">
        <v>8220</v>
      </c>
      <c r="G1951" t="s">
        <v>8224</v>
      </c>
      <c r="H1951" t="s">
        <v>8246</v>
      </c>
      <c r="I1951">
        <v>1452282420</v>
      </c>
      <c r="J1951">
        <v>1447962505</v>
      </c>
      <c r="K1951" t="b">
        <v>0</v>
      </c>
      <c r="L1951">
        <v>1</v>
      </c>
      <c r="M1951" t="b">
        <v>0</v>
      </c>
      <c r="N1951" t="s">
        <v>8272</v>
      </c>
      <c r="O1951" s="5">
        <f t="shared" si="270"/>
        <v>33.333333333333336</v>
      </c>
      <c r="P1951" s="7">
        <f t="shared" si="271"/>
        <v>300</v>
      </c>
      <c r="Q1951" t="str">
        <f t="shared" si="272"/>
        <v>technology</v>
      </c>
      <c r="R1951" t="str">
        <f t="shared" si="273"/>
        <v>web</v>
      </c>
      <c r="S1951" s="10">
        <f t="shared" si="274"/>
        <v>42377.57430555555</v>
      </c>
      <c r="T1951" s="10">
        <f t="shared" si="275"/>
        <v>42327.575289351851</v>
      </c>
      <c r="U1951">
        <f t="shared" si="276"/>
        <v>2016</v>
      </c>
      <c r="V1951" s="11">
        <f t="shared" si="277"/>
        <v>42377.57430555555</v>
      </c>
      <c r="W1951" s="15">
        <f t="shared" si="278"/>
        <v>49.999016203699284</v>
      </c>
    </row>
    <row r="1952" spans="1:23" ht="43.2" x14ac:dyDescent="0.3">
      <c r="A1952">
        <v>2344</v>
      </c>
      <c r="B1952" s="3" t="s">
        <v>2345</v>
      </c>
      <c r="C1952" s="3" t="s">
        <v>6454</v>
      </c>
      <c r="D1952">
        <v>1000</v>
      </c>
      <c r="E1952">
        <v>1</v>
      </c>
      <c r="F1952" t="s">
        <v>8220</v>
      </c>
      <c r="G1952" t="s">
        <v>8229</v>
      </c>
      <c r="H1952" t="s">
        <v>8251</v>
      </c>
      <c r="I1952">
        <v>1466789269</v>
      </c>
      <c r="J1952">
        <v>1464197269</v>
      </c>
      <c r="K1952" t="b">
        <v>0</v>
      </c>
      <c r="L1952">
        <v>1</v>
      </c>
      <c r="M1952" t="b">
        <v>0</v>
      </c>
      <c r="N1952" t="s">
        <v>8272</v>
      </c>
      <c r="O1952" s="5">
        <f t="shared" si="270"/>
        <v>1000</v>
      </c>
      <c r="P1952" s="7">
        <f t="shared" si="271"/>
        <v>1</v>
      </c>
      <c r="Q1952" t="str">
        <f t="shared" si="272"/>
        <v>technology</v>
      </c>
      <c r="R1952" t="str">
        <f t="shared" si="273"/>
        <v>web</v>
      </c>
      <c r="S1952" s="10">
        <f t="shared" si="274"/>
        <v>42545.477650462963</v>
      </c>
      <c r="T1952" s="10">
        <f t="shared" si="275"/>
        <v>42515.477650462963</v>
      </c>
      <c r="U1952">
        <f t="shared" si="276"/>
        <v>2016</v>
      </c>
      <c r="V1952" s="11">
        <f t="shared" si="277"/>
        <v>42545.477650462963</v>
      </c>
      <c r="W1952" s="15">
        <f t="shared" si="278"/>
        <v>30</v>
      </c>
    </row>
    <row r="1953" spans="1:23" ht="43.2" x14ac:dyDescent="0.3">
      <c r="A1953">
        <v>2345</v>
      </c>
      <c r="B1953" s="3" t="s">
        <v>2346</v>
      </c>
      <c r="C1953" s="3" t="s">
        <v>6455</v>
      </c>
      <c r="D1953">
        <v>3000</v>
      </c>
      <c r="E1953">
        <v>0</v>
      </c>
      <c r="F1953" t="s">
        <v>8220</v>
      </c>
      <c r="G1953" t="s">
        <v>8224</v>
      </c>
      <c r="H1953" t="s">
        <v>8246</v>
      </c>
      <c r="I1953">
        <v>1427845140</v>
      </c>
      <c r="J1953">
        <v>1424822556</v>
      </c>
      <c r="K1953" t="b">
        <v>0</v>
      </c>
      <c r="L1953">
        <v>0</v>
      </c>
      <c r="M1953" t="b">
        <v>0</v>
      </c>
      <c r="N1953" t="s">
        <v>8272</v>
      </c>
      <c r="O1953" s="5" t="e">
        <f t="shared" si="270"/>
        <v>#DIV/0!</v>
      </c>
      <c r="P1953" s="7" t="e">
        <f t="shared" si="271"/>
        <v>#DIV/0!</v>
      </c>
      <c r="Q1953" t="str">
        <f t="shared" si="272"/>
        <v>technology</v>
      </c>
      <c r="R1953" t="str">
        <f t="shared" si="273"/>
        <v>web</v>
      </c>
      <c r="S1953" s="10">
        <f t="shared" si="274"/>
        <v>42094.735416666663</v>
      </c>
      <c r="T1953" s="10">
        <f t="shared" si="275"/>
        <v>42059.751805555556</v>
      </c>
      <c r="U1953">
        <f t="shared" si="276"/>
        <v>2015</v>
      </c>
      <c r="V1953" s="11">
        <f t="shared" si="277"/>
        <v>42094.735416666663</v>
      </c>
      <c r="W1953" s="15">
        <f t="shared" si="278"/>
        <v>34.983611111107166</v>
      </c>
    </row>
    <row r="1954" spans="1:23" ht="43.2" x14ac:dyDescent="0.3">
      <c r="A1954">
        <v>2346</v>
      </c>
      <c r="B1954" s="3" t="s">
        <v>2347</v>
      </c>
      <c r="C1954" s="3" t="s">
        <v>6456</v>
      </c>
      <c r="D1954">
        <v>60000</v>
      </c>
      <c r="E1954">
        <v>39</v>
      </c>
      <c r="F1954" t="s">
        <v>8220</v>
      </c>
      <c r="G1954" t="s">
        <v>8224</v>
      </c>
      <c r="H1954" t="s">
        <v>8246</v>
      </c>
      <c r="I1954">
        <v>1476731431</v>
      </c>
      <c r="J1954">
        <v>1472843431</v>
      </c>
      <c r="K1954" t="b">
        <v>0</v>
      </c>
      <c r="L1954">
        <v>3</v>
      </c>
      <c r="M1954" t="b">
        <v>0</v>
      </c>
      <c r="N1954" t="s">
        <v>8272</v>
      </c>
      <c r="O1954" s="5">
        <f t="shared" si="270"/>
        <v>1538.4615384615386</v>
      </c>
      <c r="P1954" s="7">
        <f t="shared" si="271"/>
        <v>13</v>
      </c>
      <c r="Q1954" t="str">
        <f t="shared" si="272"/>
        <v>technology</v>
      </c>
      <c r="R1954" t="str">
        <f t="shared" si="273"/>
        <v>web</v>
      </c>
      <c r="S1954" s="10">
        <f t="shared" si="274"/>
        <v>42660.54896990741</v>
      </c>
      <c r="T1954" s="10">
        <f t="shared" si="275"/>
        <v>42615.54896990741</v>
      </c>
      <c r="U1954">
        <f t="shared" si="276"/>
        <v>2016</v>
      </c>
      <c r="V1954" s="11">
        <f t="shared" si="277"/>
        <v>42660.54896990741</v>
      </c>
      <c r="W1954" s="15">
        <f t="shared" si="278"/>
        <v>45</v>
      </c>
    </row>
    <row r="1955" spans="1:23" ht="43.2" x14ac:dyDescent="0.3">
      <c r="A1955">
        <v>2347</v>
      </c>
      <c r="B1955" s="3" t="s">
        <v>2348</v>
      </c>
      <c r="C1955" s="3" t="s">
        <v>6457</v>
      </c>
      <c r="D1955">
        <v>1000</v>
      </c>
      <c r="E1955">
        <v>15</v>
      </c>
      <c r="F1955" t="s">
        <v>8220</v>
      </c>
      <c r="G1955" t="s">
        <v>8224</v>
      </c>
      <c r="H1955" t="s">
        <v>8246</v>
      </c>
      <c r="I1955">
        <v>1472135676</v>
      </c>
      <c r="J1955">
        <v>1469543676</v>
      </c>
      <c r="K1955" t="b">
        <v>0</v>
      </c>
      <c r="L1955">
        <v>1</v>
      </c>
      <c r="M1955" t="b">
        <v>0</v>
      </c>
      <c r="N1955" t="s">
        <v>8272</v>
      </c>
      <c r="O1955" s="5">
        <f t="shared" si="270"/>
        <v>66.666666666666671</v>
      </c>
      <c r="P1955" s="7">
        <f t="shared" si="271"/>
        <v>15</v>
      </c>
      <c r="Q1955" t="str">
        <f t="shared" si="272"/>
        <v>technology</v>
      </c>
      <c r="R1955" t="str">
        <f t="shared" si="273"/>
        <v>web</v>
      </c>
      <c r="S1955" s="10">
        <f t="shared" si="274"/>
        <v>42607.357361111113</v>
      </c>
      <c r="T1955" s="10">
        <f t="shared" si="275"/>
        <v>42577.357361111113</v>
      </c>
      <c r="U1955">
        <f t="shared" si="276"/>
        <v>2016</v>
      </c>
      <c r="V1955" s="11">
        <f t="shared" si="277"/>
        <v>42607.357361111113</v>
      </c>
      <c r="W1955" s="15">
        <f t="shared" si="278"/>
        <v>30</v>
      </c>
    </row>
    <row r="1956" spans="1:23" ht="43.2" x14ac:dyDescent="0.3">
      <c r="A1956">
        <v>2348</v>
      </c>
      <c r="B1956" s="3" t="s">
        <v>2349</v>
      </c>
      <c r="C1956" s="3" t="s">
        <v>6458</v>
      </c>
      <c r="D1956">
        <v>70000</v>
      </c>
      <c r="E1956">
        <v>270</v>
      </c>
      <c r="F1956" t="s">
        <v>8220</v>
      </c>
      <c r="G1956" t="s">
        <v>8224</v>
      </c>
      <c r="H1956" t="s">
        <v>8246</v>
      </c>
      <c r="I1956">
        <v>1456006938</v>
      </c>
      <c r="J1956">
        <v>1450822938</v>
      </c>
      <c r="K1956" t="b">
        <v>0</v>
      </c>
      <c r="L1956">
        <v>5</v>
      </c>
      <c r="M1956" t="b">
        <v>0</v>
      </c>
      <c r="N1956" t="s">
        <v>8272</v>
      </c>
      <c r="O1956" s="5">
        <f t="shared" si="270"/>
        <v>259.25925925925924</v>
      </c>
      <c r="P1956" s="7">
        <f t="shared" si="271"/>
        <v>54</v>
      </c>
      <c r="Q1956" t="str">
        <f t="shared" si="272"/>
        <v>technology</v>
      </c>
      <c r="R1956" t="str">
        <f t="shared" si="273"/>
        <v>web</v>
      </c>
      <c r="S1956" s="10">
        <f t="shared" si="274"/>
        <v>42420.682152777779</v>
      </c>
      <c r="T1956" s="10">
        <f t="shared" si="275"/>
        <v>42360.682152777779</v>
      </c>
      <c r="U1956">
        <f t="shared" si="276"/>
        <v>2016</v>
      </c>
      <c r="V1956" s="11">
        <f t="shared" si="277"/>
        <v>42420.682152777779</v>
      </c>
      <c r="W1956" s="15">
        <f t="shared" si="278"/>
        <v>60</v>
      </c>
    </row>
    <row r="1957" spans="1:23" ht="43.2" x14ac:dyDescent="0.3">
      <c r="A1957">
        <v>2349</v>
      </c>
      <c r="B1957" s="3" t="s">
        <v>2350</v>
      </c>
      <c r="C1957" s="3" t="s">
        <v>6459</v>
      </c>
      <c r="D1957">
        <v>474900</v>
      </c>
      <c r="E1957">
        <v>0</v>
      </c>
      <c r="F1957" t="s">
        <v>8220</v>
      </c>
      <c r="G1957" t="s">
        <v>8235</v>
      </c>
      <c r="H1957" t="s">
        <v>8255</v>
      </c>
      <c r="I1957">
        <v>1439318228</v>
      </c>
      <c r="J1957">
        <v>1436812628</v>
      </c>
      <c r="K1957" t="b">
        <v>0</v>
      </c>
      <c r="L1957">
        <v>0</v>
      </c>
      <c r="M1957" t="b">
        <v>0</v>
      </c>
      <c r="N1957" t="s">
        <v>8272</v>
      </c>
      <c r="O1957" s="5" t="e">
        <f t="shared" si="270"/>
        <v>#DIV/0!</v>
      </c>
      <c r="P1957" s="7" t="e">
        <f t="shared" si="271"/>
        <v>#DIV/0!</v>
      </c>
      <c r="Q1957" t="str">
        <f t="shared" si="272"/>
        <v>technology</v>
      </c>
      <c r="R1957" t="str">
        <f t="shared" si="273"/>
        <v>web</v>
      </c>
      <c r="S1957" s="10">
        <f t="shared" si="274"/>
        <v>42227.525787037041</v>
      </c>
      <c r="T1957" s="10">
        <f t="shared" si="275"/>
        <v>42198.525787037041</v>
      </c>
      <c r="U1957">
        <f t="shared" si="276"/>
        <v>2015</v>
      </c>
      <c r="V1957" s="11">
        <f t="shared" si="277"/>
        <v>42227.525787037041</v>
      </c>
      <c r="W1957" s="15">
        <f t="shared" si="278"/>
        <v>29</v>
      </c>
    </row>
    <row r="1958" spans="1:23" ht="43.2" x14ac:dyDescent="0.3">
      <c r="A1958">
        <v>2350</v>
      </c>
      <c r="B1958" s="3" t="s">
        <v>2351</v>
      </c>
      <c r="C1958" s="3" t="s">
        <v>6460</v>
      </c>
      <c r="D1958">
        <v>50000</v>
      </c>
      <c r="E1958">
        <v>0</v>
      </c>
      <c r="F1958" t="s">
        <v>8220</v>
      </c>
      <c r="G1958" t="s">
        <v>8241</v>
      </c>
      <c r="H1958" t="s">
        <v>8249</v>
      </c>
      <c r="I1958">
        <v>1483474370</v>
      </c>
      <c r="J1958">
        <v>1480882370</v>
      </c>
      <c r="K1958" t="b">
        <v>0</v>
      </c>
      <c r="L1958">
        <v>0</v>
      </c>
      <c r="M1958" t="b">
        <v>0</v>
      </c>
      <c r="N1958" t="s">
        <v>8272</v>
      </c>
      <c r="O1958" s="5" t="e">
        <f t="shared" si="270"/>
        <v>#DIV/0!</v>
      </c>
      <c r="P1958" s="7" t="e">
        <f t="shared" si="271"/>
        <v>#DIV/0!</v>
      </c>
      <c r="Q1958" t="str">
        <f t="shared" si="272"/>
        <v>technology</v>
      </c>
      <c r="R1958" t="str">
        <f t="shared" si="273"/>
        <v>web</v>
      </c>
      <c r="S1958" s="10">
        <f t="shared" si="274"/>
        <v>42738.592245370368</v>
      </c>
      <c r="T1958" s="10">
        <f t="shared" si="275"/>
        <v>42708.592245370368</v>
      </c>
      <c r="U1958">
        <f t="shared" si="276"/>
        <v>2017</v>
      </c>
      <c r="V1958" s="11">
        <f t="shared" si="277"/>
        <v>42738.592245370368</v>
      </c>
      <c r="W1958" s="15">
        <f t="shared" si="278"/>
        <v>30</v>
      </c>
    </row>
    <row r="1959" spans="1:23" ht="28.8" x14ac:dyDescent="0.3">
      <c r="A1959">
        <v>2351</v>
      </c>
      <c r="B1959" s="3" t="s">
        <v>2352</v>
      </c>
      <c r="C1959" s="3" t="s">
        <v>6461</v>
      </c>
      <c r="D1959">
        <v>18900</v>
      </c>
      <c r="E1959">
        <v>108</v>
      </c>
      <c r="F1959" t="s">
        <v>8220</v>
      </c>
      <c r="G1959" t="s">
        <v>8228</v>
      </c>
      <c r="H1959" t="s">
        <v>8250</v>
      </c>
      <c r="I1959">
        <v>1430360739</v>
      </c>
      <c r="J1959">
        <v>1427768739</v>
      </c>
      <c r="K1959" t="b">
        <v>0</v>
      </c>
      <c r="L1959">
        <v>7</v>
      </c>
      <c r="M1959" t="b">
        <v>0</v>
      </c>
      <c r="N1959" t="s">
        <v>8272</v>
      </c>
      <c r="O1959" s="5">
        <f t="shared" si="270"/>
        <v>175</v>
      </c>
      <c r="P1959" s="7">
        <f t="shared" si="271"/>
        <v>15.428571428571429</v>
      </c>
      <c r="Q1959" t="str">
        <f t="shared" si="272"/>
        <v>technology</v>
      </c>
      <c r="R1959" t="str">
        <f t="shared" si="273"/>
        <v>web</v>
      </c>
      <c r="S1959" s="10">
        <f t="shared" si="274"/>
        <v>42123.851145833338</v>
      </c>
      <c r="T1959" s="10">
        <f t="shared" si="275"/>
        <v>42093.851145833338</v>
      </c>
      <c r="U1959">
        <f t="shared" si="276"/>
        <v>2015</v>
      </c>
      <c r="V1959" s="11">
        <f t="shared" si="277"/>
        <v>42123.851145833338</v>
      </c>
      <c r="W1959" s="15">
        <f t="shared" si="278"/>
        <v>30</v>
      </c>
    </row>
    <row r="1960" spans="1:23" ht="43.2" x14ac:dyDescent="0.3">
      <c r="A1960">
        <v>2352</v>
      </c>
      <c r="B1960" s="3" t="s">
        <v>2353</v>
      </c>
      <c r="C1960" s="3" t="s">
        <v>6462</v>
      </c>
      <c r="D1960">
        <v>2000</v>
      </c>
      <c r="E1960">
        <v>0</v>
      </c>
      <c r="F1960" t="s">
        <v>8220</v>
      </c>
      <c r="G1960" t="s">
        <v>8224</v>
      </c>
      <c r="H1960" t="s">
        <v>8246</v>
      </c>
      <c r="I1960">
        <v>1433603552</v>
      </c>
      <c r="J1960">
        <v>1428419552</v>
      </c>
      <c r="K1960" t="b">
        <v>0</v>
      </c>
      <c r="L1960">
        <v>0</v>
      </c>
      <c r="M1960" t="b">
        <v>0</v>
      </c>
      <c r="N1960" t="s">
        <v>8272</v>
      </c>
      <c r="O1960" s="5" t="e">
        <f t="shared" si="270"/>
        <v>#DIV/0!</v>
      </c>
      <c r="P1960" s="7" t="e">
        <f t="shared" si="271"/>
        <v>#DIV/0!</v>
      </c>
      <c r="Q1960" t="str">
        <f t="shared" si="272"/>
        <v>technology</v>
      </c>
      <c r="R1960" t="str">
        <f t="shared" si="273"/>
        <v>web</v>
      </c>
      <c r="S1960" s="10">
        <f t="shared" si="274"/>
        <v>42161.383703703701</v>
      </c>
      <c r="T1960" s="10">
        <f t="shared" si="275"/>
        <v>42101.383703703701</v>
      </c>
      <c r="U1960">
        <f t="shared" si="276"/>
        <v>2015</v>
      </c>
      <c r="V1960" s="11">
        <f t="shared" si="277"/>
        <v>42161.383703703701</v>
      </c>
      <c r="W1960" s="15">
        <f t="shared" si="278"/>
        <v>60</v>
      </c>
    </row>
    <row r="1961" spans="1:23" ht="43.2" x14ac:dyDescent="0.3">
      <c r="A1961">
        <v>2353</v>
      </c>
      <c r="B1961" s="3" t="s">
        <v>2354</v>
      </c>
      <c r="C1961" s="3" t="s">
        <v>6463</v>
      </c>
      <c r="D1961">
        <v>1000</v>
      </c>
      <c r="E1961">
        <v>0</v>
      </c>
      <c r="F1961" t="s">
        <v>8220</v>
      </c>
      <c r="G1961" t="s">
        <v>8224</v>
      </c>
      <c r="H1961" t="s">
        <v>8246</v>
      </c>
      <c r="I1961">
        <v>1429632822</v>
      </c>
      <c r="J1961">
        <v>1428596022</v>
      </c>
      <c r="K1961" t="b">
        <v>0</v>
      </c>
      <c r="L1961">
        <v>0</v>
      </c>
      <c r="M1961" t="b">
        <v>0</v>
      </c>
      <c r="N1961" t="s">
        <v>8272</v>
      </c>
      <c r="O1961" s="5" t="e">
        <f t="shared" si="270"/>
        <v>#DIV/0!</v>
      </c>
      <c r="P1961" s="7" t="e">
        <f t="shared" si="271"/>
        <v>#DIV/0!</v>
      </c>
      <c r="Q1961" t="str">
        <f t="shared" si="272"/>
        <v>technology</v>
      </c>
      <c r="R1961" t="str">
        <f t="shared" si="273"/>
        <v>web</v>
      </c>
      <c r="S1961" s="10">
        <f t="shared" si="274"/>
        <v>42115.426180555558</v>
      </c>
      <c r="T1961" s="10">
        <f t="shared" si="275"/>
        <v>42103.426180555558</v>
      </c>
      <c r="U1961">
        <f t="shared" si="276"/>
        <v>2015</v>
      </c>
      <c r="V1961" s="11">
        <f t="shared" si="277"/>
        <v>42115.426180555558</v>
      </c>
      <c r="W1961" s="15">
        <f t="shared" si="278"/>
        <v>12</v>
      </c>
    </row>
    <row r="1962" spans="1:23" ht="43.2" x14ac:dyDescent="0.3">
      <c r="A1962">
        <v>2354</v>
      </c>
      <c r="B1962" s="3" t="s">
        <v>2355</v>
      </c>
      <c r="C1962" s="3" t="s">
        <v>6464</v>
      </c>
      <c r="D1962">
        <v>35000</v>
      </c>
      <c r="E1962">
        <v>25</v>
      </c>
      <c r="F1962" t="s">
        <v>8220</v>
      </c>
      <c r="G1962" t="s">
        <v>8224</v>
      </c>
      <c r="H1962" t="s">
        <v>8246</v>
      </c>
      <c r="I1962">
        <v>1420910460</v>
      </c>
      <c r="J1962">
        <v>1415726460</v>
      </c>
      <c r="K1962" t="b">
        <v>0</v>
      </c>
      <c r="L1962">
        <v>1</v>
      </c>
      <c r="M1962" t="b">
        <v>0</v>
      </c>
      <c r="N1962" t="s">
        <v>8272</v>
      </c>
      <c r="O1962" s="5">
        <f t="shared" si="270"/>
        <v>1400</v>
      </c>
      <c r="P1962" s="7">
        <f t="shared" si="271"/>
        <v>25</v>
      </c>
      <c r="Q1962" t="str">
        <f t="shared" si="272"/>
        <v>technology</v>
      </c>
      <c r="R1962" t="str">
        <f t="shared" si="273"/>
        <v>web</v>
      </c>
      <c r="S1962" s="10">
        <f t="shared" si="274"/>
        <v>42014.472916666666</v>
      </c>
      <c r="T1962" s="10">
        <f t="shared" si="275"/>
        <v>41954.472916666666</v>
      </c>
      <c r="U1962">
        <f t="shared" si="276"/>
        <v>2015</v>
      </c>
      <c r="V1962" s="11">
        <f t="shared" si="277"/>
        <v>42014.472916666666</v>
      </c>
      <c r="W1962" s="15">
        <f t="shared" si="278"/>
        <v>60</v>
      </c>
    </row>
    <row r="1963" spans="1:23" ht="43.2" x14ac:dyDescent="0.3">
      <c r="A1963">
        <v>2355</v>
      </c>
      <c r="B1963" s="3" t="s">
        <v>2356</v>
      </c>
      <c r="C1963" s="3" t="s">
        <v>6465</v>
      </c>
      <c r="D1963">
        <v>8000</v>
      </c>
      <c r="E1963">
        <v>55</v>
      </c>
      <c r="F1963" t="s">
        <v>8220</v>
      </c>
      <c r="G1963" t="s">
        <v>8226</v>
      </c>
      <c r="H1963" t="s">
        <v>8248</v>
      </c>
      <c r="I1963">
        <v>1430604136</v>
      </c>
      <c r="J1963">
        <v>1428012136</v>
      </c>
      <c r="K1963" t="b">
        <v>0</v>
      </c>
      <c r="L1963">
        <v>2</v>
      </c>
      <c r="M1963" t="b">
        <v>0</v>
      </c>
      <c r="N1963" t="s">
        <v>8272</v>
      </c>
      <c r="O1963" s="5">
        <f t="shared" si="270"/>
        <v>145.45454545454547</v>
      </c>
      <c r="P1963" s="7">
        <f t="shared" si="271"/>
        <v>27.5</v>
      </c>
      <c r="Q1963" t="str">
        <f t="shared" si="272"/>
        <v>technology</v>
      </c>
      <c r="R1963" t="str">
        <f t="shared" si="273"/>
        <v>web</v>
      </c>
      <c r="S1963" s="10">
        <f t="shared" si="274"/>
        <v>42126.668240740735</v>
      </c>
      <c r="T1963" s="10">
        <f t="shared" si="275"/>
        <v>42096.668240740735</v>
      </c>
      <c r="U1963">
        <f t="shared" si="276"/>
        <v>2015</v>
      </c>
      <c r="V1963" s="11">
        <f t="shared" si="277"/>
        <v>42126.668240740735</v>
      </c>
      <c r="W1963" s="15">
        <f t="shared" si="278"/>
        <v>30</v>
      </c>
    </row>
    <row r="1964" spans="1:23" ht="28.8" x14ac:dyDescent="0.3">
      <c r="A1964">
        <v>2356</v>
      </c>
      <c r="B1964" s="3" t="s">
        <v>2357</v>
      </c>
      <c r="C1964" s="3" t="s">
        <v>6466</v>
      </c>
      <c r="D1964">
        <v>10000</v>
      </c>
      <c r="E1964">
        <v>0</v>
      </c>
      <c r="F1964" t="s">
        <v>8220</v>
      </c>
      <c r="G1964" t="s">
        <v>8233</v>
      </c>
      <c r="H1964" t="s">
        <v>8249</v>
      </c>
      <c r="I1964">
        <v>1433530104</v>
      </c>
      <c r="J1964">
        <v>1430938104</v>
      </c>
      <c r="K1964" t="b">
        <v>0</v>
      </c>
      <c r="L1964">
        <v>0</v>
      </c>
      <c r="M1964" t="b">
        <v>0</v>
      </c>
      <c r="N1964" t="s">
        <v>8272</v>
      </c>
      <c r="O1964" s="5" t="e">
        <f t="shared" si="270"/>
        <v>#DIV/0!</v>
      </c>
      <c r="P1964" s="7" t="e">
        <f t="shared" si="271"/>
        <v>#DIV/0!</v>
      </c>
      <c r="Q1964" t="str">
        <f t="shared" si="272"/>
        <v>technology</v>
      </c>
      <c r="R1964" t="str">
        <f t="shared" si="273"/>
        <v>web</v>
      </c>
      <c r="S1964" s="10">
        <f t="shared" si="274"/>
        <v>42160.53361111111</v>
      </c>
      <c r="T1964" s="10">
        <f t="shared" si="275"/>
        <v>42130.53361111111</v>
      </c>
      <c r="U1964">
        <f t="shared" si="276"/>
        <v>2015</v>
      </c>
      <c r="V1964" s="11">
        <f t="shared" si="277"/>
        <v>42160.53361111111</v>
      </c>
      <c r="W1964" s="15">
        <f t="shared" si="278"/>
        <v>30</v>
      </c>
    </row>
    <row r="1965" spans="1:23" ht="43.2" x14ac:dyDescent="0.3">
      <c r="A1965">
        <v>2357</v>
      </c>
      <c r="B1965" s="3" t="s">
        <v>2358</v>
      </c>
      <c r="C1965" s="3" t="s">
        <v>6467</v>
      </c>
      <c r="D1965">
        <v>27000</v>
      </c>
      <c r="E1965">
        <v>0</v>
      </c>
      <c r="F1965" t="s">
        <v>8220</v>
      </c>
      <c r="G1965" t="s">
        <v>8225</v>
      </c>
      <c r="H1965" t="s">
        <v>8247</v>
      </c>
      <c r="I1965">
        <v>1445093578</v>
      </c>
      <c r="J1965">
        <v>1442501578</v>
      </c>
      <c r="K1965" t="b">
        <v>0</v>
      </c>
      <c r="L1965">
        <v>0</v>
      </c>
      <c r="M1965" t="b">
        <v>0</v>
      </c>
      <c r="N1965" t="s">
        <v>8272</v>
      </c>
      <c r="O1965" s="5" t="e">
        <f t="shared" si="270"/>
        <v>#DIV/0!</v>
      </c>
      <c r="P1965" s="7" t="e">
        <f t="shared" si="271"/>
        <v>#DIV/0!</v>
      </c>
      <c r="Q1965" t="str">
        <f t="shared" si="272"/>
        <v>technology</v>
      </c>
      <c r="R1965" t="str">
        <f t="shared" si="273"/>
        <v>web</v>
      </c>
      <c r="S1965" s="10">
        <f t="shared" si="274"/>
        <v>42294.370115740734</v>
      </c>
      <c r="T1965" s="10">
        <f t="shared" si="275"/>
        <v>42264.370115740734</v>
      </c>
      <c r="U1965">
        <f t="shared" si="276"/>
        <v>2015</v>
      </c>
      <c r="V1965" s="11">
        <f t="shared" si="277"/>
        <v>42294.370115740734</v>
      </c>
      <c r="W1965" s="15">
        <f t="shared" si="278"/>
        <v>30</v>
      </c>
    </row>
    <row r="1966" spans="1:23" ht="43.2" x14ac:dyDescent="0.3">
      <c r="A1966">
        <v>2358</v>
      </c>
      <c r="B1966" s="3" t="s">
        <v>2359</v>
      </c>
      <c r="C1966" s="3" t="s">
        <v>6468</v>
      </c>
      <c r="D1966">
        <v>1500</v>
      </c>
      <c r="E1966">
        <v>0</v>
      </c>
      <c r="F1966" t="s">
        <v>8220</v>
      </c>
      <c r="G1966" t="s">
        <v>8225</v>
      </c>
      <c r="H1966" t="s">
        <v>8247</v>
      </c>
      <c r="I1966">
        <v>1422664740</v>
      </c>
      <c r="J1966">
        <v>1417818036</v>
      </c>
      <c r="K1966" t="b">
        <v>0</v>
      </c>
      <c r="L1966">
        <v>0</v>
      </c>
      <c r="M1966" t="b">
        <v>0</v>
      </c>
      <c r="N1966" t="s">
        <v>8272</v>
      </c>
      <c r="O1966" s="5" t="e">
        <f t="shared" si="270"/>
        <v>#DIV/0!</v>
      </c>
      <c r="P1966" s="7" t="e">
        <f t="shared" si="271"/>
        <v>#DIV/0!</v>
      </c>
      <c r="Q1966" t="str">
        <f t="shared" si="272"/>
        <v>technology</v>
      </c>
      <c r="R1966" t="str">
        <f t="shared" si="273"/>
        <v>web</v>
      </c>
      <c r="S1966" s="10">
        <f t="shared" si="274"/>
        <v>42034.777083333334</v>
      </c>
      <c r="T1966" s="10">
        <f t="shared" si="275"/>
        <v>41978.680972222224</v>
      </c>
      <c r="U1966">
        <f t="shared" si="276"/>
        <v>2015</v>
      </c>
      <c r="V1966" s="11">
        <f t="shared" si="277"/>
        <v>42034.777083333334</v>
      </c>
      <c r="W1966" s="15">
        <f t="shared" si="278"/>
        <v>56.096111111110076</v>
      </c>
    </row>
    <row r="1967" spans="1:23" ht="43.2" x14ac:dyDescent="0.3">
      <c r="A1967">
        <v>2359</v>
      </c>
      <c r="B1967" s="3" t="s">
        <v>2360</v>
      </c>
      <c r="C1967" s="3" t="s">
        <v>6469</v>
      </c>
      <c r="D1967">
        <v>7500</v>
      </c>
      <c r="E1967">
        <v>1101</v>
      </c>
      <c r="F1967" t="s">
        <v>8220</v>
      </c>
      <c r="G1967" t="s">
        <v>8224</v>
      </c>
      <c r="H1967" t="s">
        <v>8246</v>
      </c>
      <c r="I1967">
        <v>1438616124</v>
      </c>
      <c r="J1967">
        <v>1433432124</v>
      </c>
      <c r="K1967" t="b">
        <v>0</v>
      </c>
      <c r="L1967">
        <v>3</v>
      </c>
      <c r="M1967" t="b">
        <v>0</v>
      </c>
      <c r="N1967" t="s">
        <v>8272</v>
      </c>
      <c r="O1967" s="5">
        <f t="shared" si="270"/>
        <v>6.8119891008174385</v>
      </c>
      <c r="P1967" s="7">
        <f t="shared" si="271"/>
        <v>367</v>
      </c>
      <c r="Q1967" t="str">
        <f t="shared" si="272"/>
        <v>technology</v>
      </c>
      <c r="R1967" t="str">
        <f t="shared" si="273"/>
        <v>web</v>
      </c>
      <c r="S1967" s="10">
        <f t="shared" si="274"/>
        <v>42219.399583333332</v>
      </c>
      <c r="T1967" s="10">
        <f t="shared" si="275"/>
        <v>42159.399583333332</v>
      </c>
      <c r="U1967">
        <f t="shared" si="276"/>
        <v>2015</v>
      </c>
      <c r="V1967" s="11">
        <f t="shared" si="277"/>
        <v>42219.399583333332</v>
      </c>
      <c r="W1967" s="15">
        <f t="shared" si="278"/>
        <v>60</v>
      </c>
    </row>
    <row r="1968" spans="1:23" ht="43.2" x14ac:dyDescent="0.3">
      <c r="A1968">
        <v>2360</v>
      </c>
      <c r="B1968" s="3" t="s">
        <v>2361</v>
      </c>
      <c r="C1968" s="3" t="s">
        <v>6470</v>
      </c>
      <c r="D1968">
        <v>5000</v>
      </c>
      <c r="E1968">
        <v>2</v>
      </c>
      <c r="F1968" t="s">
        <v>8220</v>
      </c>
      <c r="G1968" t="s">
        <v>8229</v>
      </c>
      <c r="H1968" t="s">
        <v>8251</v>
      </c>
      <c r="I1968">
        <v>1454864280</v>
      </c>
      <c r="J1968">
        <v>1452272280</v>
      </c>
      <c r="K1968" t="b">
        <v>0</v>
      </c>
      <c r="L1968">
        <v>1</v>
      </c>
      <c r="M1968" t="b">
        <v>0</v>
      </c>
      <c r="N1968" t="s">
        <v>8272</v>
      </c>
      <c r="O1968" s="5">
        <f t="shared" si="270"/>
        <v>2500</v>
      </c>
      <c r="P1968" s="7">
        <f t="shared" si="271"/>
        <v>2</v>
      </c>
      <c r="Q1968" t="str">
        <f t="shared" si="272"/>
        <v>technology</v>
      </c>
      <c r="R1968" t="str">
        <f t="shared" si="273"/>
        <v>web</v>
      </c>
      <c r="S1968" s="10">
        <f t="shared" si="274"/>
        <v>42407.45694444445</v>
      </c>
      <c r="T1968" s="10">
        <f t="shared" si="275"/>
        <v>42377.45694444445</v>
      </c>
      <c r="U1968">
        <f t="shared" si="276"/>
        <v>2016</v>
      </c>
      <c r="V1968" s="11">
        <f t="shared" si="277"/>
        <v>42407.45694444445</v>
      </c>
      <c r="W1968" s="15">
        <f t="shared" si="278"/>
        <v>30</v>
      </c>
    </row>
    <row r="1969" spans="1:23" ht="43.2" x14ac:dyDescent="0.3">
      <c r="A1969">
        <v>2361</v>
      </c>
      <c r="B1969" s="3" t="s">
        <v>2362</v>
      </c>
      <c r="C1969" s="3" t="s">
        <v>6471</v>
      </c>
      <c r="D1969">
        <v>200</v>
      </c>
      <c r="E1969">
        <v>0</v>
      </c>
      <c r="F1969" t="s">
        <v>8220</v>
      </c>
      <c r="G1969" t="s">
        <v>8229</v>
      </c>
      <c r="H1969" t="s">
        <v>8251</v>
      </c>
      <c r="I1969">
        <v>1462053600</v>
      </c>
      <c r="J1969">
        <v>1459975008</v>
      </c>
      <c r="K1969" t="b">
        <v>0</v>
      </c>
      <c r="L1969">
        <v>0</v>
      </c>
      <c r="M1969" t="b">
        <v>0</v>
      </c>
      <c r="N1969" t="s">
        <v>8272</v>
      </c>
      <c r="O1969" s="5" t="e">
        <f t="shared" si="270"/>
        <v>#DIV/0!</v>
      </c>
      <c r="P1969" s="7" t="e">
        <f t="shared" si="271"/>
        <v>#DIV/0!</v>
      </c>
      <c r="Q1969" t="str">
        <f t="shared" si="272"/>
        <v>technology</v>
      </c>
      <c r="R1969" t="str">
        <f t="shared" si="273"/>
        <v>web</v>
      </c>
      <c r="S1969" s="10">
        <f t="shared" si="274"/>
        <v>42490.666666666672</v>
      </c>
      <c r="T1969" s="10">
        <f t="shared" si="275"/>
        <v>42466.608888888892</v>
      </c>
      <c r="U1969">
        <f t="shared" si="276"/>
        <v>2016</v>
      </c>
      <c r="V1969" s="11">
        <f t="shared" si="277"/>
        <v>42490.666666666672</v>
      </c>
      <c r="W1969" s="15">
        <f t="shared" si="278"/>
        <v>24.057777777779847</v>
      </c>
    </row>
    <row r="1970" spans="1:23" ht="43.2" x14ac:dyDescent="0.3">
      <c r="A1970">
        <v>2362</v>
      </c>
      <c r="B1970" s="3" t="s">
        <v>2363</v>
      </c>
      <c r="C1970" s="3" t="s">
        <v>6472</v>
      </c>
      <c r="D1970">
        <v>420</v>
      </c>
      <c r="E1970">
        <v>120</v>
      </c>
      <c r="F1970" t="s">
        <v>8220</v>
      </c>
      <c r="G1970" t="s">
        <v>8224</v>
      </c>
      <c r="H1970" t="s">
        <v>8246</v>
      </c>
      <c r="I1970">
        <v>1418315470</v>
      </c>
      <c r="J1970">
        <v>1415723470</v>
      </c>
      <c r="K1970" t="b">
        <v>0</v>
      </c>
      <c r="L1970">
        <v>2</v>
      </c>
      <c r="M1970" t="b">
        <v>0</v>
      </c>
      <c r="N1970" t="s">
        <v>8272</v>
      </c>
      <c r="O1970" s="5">
        <f t="shared" si="270"/>
        <v>3.5</v>
      </c>
      <c r="P1970" s="7">
        <f t="shared" si="271"/>
        <v>60</v>
      </c>
      <c r="Q1970" t="str">
        <f t="shared" si="272"/>
        <v>technology</v>
      </c>
      <c r="R1970" t="str">
        <f t="shared" si="273"/>
        <v>web</v>
      </c>
      <c r="S1970" s="10">
        <f t="shared" si="274"/>
        <v>41984.438310185185</v>
      </c>
      <c r="T1970" s="10">
        <f t="shared" si="275"/>
        <v>41954.438310185185</v>
      </c>
      <c r="U1970">
        <f t="shared" si="276"/>
        <v>2014</v>
      </c>
      <c r="V1970" s="11">
        <f t="shared" si="277"/>
        <v>41984.438310185185</v>
      </c>
      <c r="W1970" s="15">
        <f t="shared" si="278"/>
        <v>30</v>
      </c>
    </row>
    <row r="1971" spans="1:23" ht="43.2" x14ac:dyDescent="0.3">
      <c r="A1971">
        <v>2363</v>
      </c>
      <c r="B1971" s="3" t="s">
        <v>2364</v>
      </c>
      <c r="C1971" s="3" t="s">
        <v>6473</v>
      </c>
      <c r="D1971">
        <v>175000</v>
      </c>
      <c r="E1971">
        <v>0</v>
      </c>
      <c r="F1971" t="s">
        <v>8220</v>
      </c>
      <c r="G1971" t="s">
        <v>8224</v>
      </c>
      <c r="H1971" t="s">
        <v>8246</v>
      </c>
      <c r="I1971">
        <v>1451348200</v>
      </c>
      <c r="J1971">
        <v>1447460200</v>
      </c>
      <c r="K1971" t="b">
        <v>0</v>
      </c>
      <c r="L1971">
        <v>0</v>
      </c>
      <c r="M1971" t="b">
        <v>0</v>
      </c>
      <c r="N1971" t="s">
        <v>8272</v>
      </c>
      <c r="O1971" s="5" t="e">
        <f t="shared" si="270"/>
        <v>#DIV/0!</v>
      </c>
      <c r="P1971" s="7" t="e">
        <f t="shared" si="271"/>
        <v>#DIV/0!</v>
      </c>
      <c r="Q1971" t="str">
        <f t="shared" si="272"/>
        <v>technology</v>
      </c>
      <c r="R1971" t="str">
        <f t="shared" si="273"/>
        <v>web</v>
      </c>
      <c r="S1971" s="10">
        <f t="shared" si="274"/>
        <v>42366.761574074073</v>
      </c>
      <c r="T1971" s="10">
        <f t="shared" si="275"/>
        <v>42321.761574074073</v>
      </c>
      <c r="U1971">
        <f t="shared" si="276"/>
        <v>2015</v>
      </c>
      <c r="V1971" s="11">
        <f t="shared" si="277"/>
        <v>42366.761574074073</v>
      </c>
      <c r="W1971" s="15">
        <f t="shared" si="278"/>
        <v>45</v>
      </c>
    </row>
    <row r="1972" spans="1:23" ht="28.8" x14ac:dyDescent="0.3">
      <c r="A1972">
        <v>2364</v>
      </c>
      <c r="B1972" s="3" t="s">
        <v>2365</v>
      </c>
      <c r="C1972" s="3" t="s">
        <v>6474</v>
      </c>
      <c r="D1972">
        <v>128</v>
      </c>
      <c r="E1972">
        <v>0</v>
      </c>
      <c r="F1972" t="s">
        <v>8220</v>
      </c>
      <c r="G1972" t="s">
        <v>8224</v>
      </c>
      <c r="H1972" t="s">
        <v>8246</v>
      </c>
      <c r="I1972">
        <v>1445898356</v>
      </c>
      <c r="J1972">
        <v>1441146356</v>
      </c>
      <c r="K1972" t="b">
        <v>0</v>
      </c>
      <c r="L1972">
        <v>0</v>
      </c>
      <c r="M1972" t="b">
        <v>0</v>
      </c>
      <c r="N1972" t="s">
        <v>8272</v>
      </c>
      <c r="O1972" s="5" t="e">
        <f t="shared" si="270"/>
        <v>#DIV/0!</v>
      </c>
      <c r="P1972" s="7" t="e">
        <f t="shared" si="271"/>
        <v>#DIV/0!</v>
      </c>
      <c r="Q1972" t="str">
        <f t="shared" si="272"/>
        <v>technology</v>
      </c>
      <c r="R1972" t="str">
        <f t="shared" si="273"/>
        <v>web</v>
      </c>
      <c r="S1972" s="10">
        <f t="shared" si="274"/>
        <v>42303.684675925921</v>
      </c>
      <c r="T1972" s="10">
        <f t="shared" si="275"/>
        <v>42248.684675925921</v>
      </c>
      <c r="U1972">
        <f t="shared" si="276"/>
        <v>2015</v>
      </c>
      <c r="V1972" s="11">
        <f t="shared" si="277"/>
        <v>42303.684675925921</v>
      </c>
      <c r="W1972" s="15">
        <f t="shared" si="278"/>
        <v>55</v>
      </c>
    </row>
    <row r="1973" spans="1:23" ht="43.2" x14ac:dyDescent="0.3">
      <c r="A1973">
        <v>2365</v>
      </c>
      <c r="B1973" s="3" t="s">
        <v>2366</v>
      </c>
      <c r="C1973" s="3" t="s">
        <v>6475</v>
      </c>
      <c r="D1973">
        <v>1000</v>
      </c>
      <c r="E1973">
        <v>0</v>
      </c>
      <c r="F1973" t="s">
        <v>8220</v>
      </c>
      <c r="G1973" t="s">
        <v>8237</v>
      </c>
      <c r="H1973" t="s">
        <v>8249</v>
      </c>
      <c r="I1973">
        <v>1453071600</v>
      </c>
      <c r="J1973">
        <v>1449596425</v>
      </c>
      <c r="K1973" t="b">
        <v>0</v>
      </c>
      <c r="L1973">
        <v>0</v>
      </c>
      <c r="M1973" t="b">
        <v>0</v>
      </c>
      <c r="N1973" t="s">
        <v>8272</v>
      </c>
      <c r="O1973" s="5" t="e">
        <f t="shared" si="270"/>
        <v>#DIV/0!</v>
      </c>
      <c r="P1973" s="7" t="e">
        <f t="shared" si="271"/>
        <v>#DIV/0!</v>
      </c>
      <c r="Q1973" t="str">
        <f t="shared" si="272"/>
        <v>technology</v>
      </c>
      <c r="R1973" t="str">
        <f t="shared" si="273"/>
        <v>web</v>
      </c>
      <c r="S1973" s="10">
        <f t="shared" si="274"/>
        <v>42386.708333333328</v>
      </c>
      <c r="T1973" s="10">
        <f t="shared" si="275"/>
        <v>42346.486400462964</v>
      </c>
      <c r="U1973">
        <f t="shared" si="276"/>
        <v>2016</v>
      </c>
      <c r="V1973" s="11">
        <f t="shared" si="277"/>
        <v>42386.708333333328</v>
      </c>
      <c r="W1973" s="15">
        <f t="shared" si="278"/>
        <v>40.221932870364981</v>
      </c>
    </row>
    <row r="1974" spans="1:23" ht="43.2" x14ac:dyDescent="0.3">
      <c r="A1974">
        <v>2366</v>
      </c>
      <c r="B1974" s="3" t="s">
        <v>2367</v>
      </c>
      <c r="C1974" s="3" t="s">
        <v>6476</v>
      </c>
      <c r="D1974">
        <v>25000</v>
      </c>
      <c r="E1974">
        <v>2630</v>
      </c>
      <c r="F1974" t="s">
        <v>8220</v>
      </c>
      <c r="G1974" t="s">
        <v>8225</v>
      </c>
      <c r="H1974" t="s">
        <v>8247</v>
      </c>
      <c r="I1974">
        <v>1445431533</v>
      </c>
      <c r="J1974">
        <v>1442839533</v>
      </c>
      <c r="K1974" t="b">
        <v>0</v>
      </c>
      <c r="L1974">
        <v>27</v>
      </c>
      <c r="M1974" t="b">
        <v>0</v>
      </c>
      <c r="N1974" t="s">
        <v>8272</v>
      </c>
      <c r="O1974" s="5">
        <f t="shared" si="270"/>
        <v>9.5057034220532319</v>
      </c>
      <c r="P1974" s="7">
        <f t="shared" si="271"/>
        <v>97.407407407407405</v>
      </c>
      <c r="Q1974" t="str">
        <f t="shared" si="272"/>
        <v>technology</v>
      </c>
      <c r="R1974" t="str">
        <f t="shared" si="273"/>
        <v>web</v>
      </c>
      <c r="S1974" s="10">
        <f t="shared" si="274"/>
        <v>42298.281631944439</v>
      </c>
      <c r="T1974" s="10">
        <f t="shared" si="275"/>
        <v>42268.281631944439</v>
      </c>
      <c r="U1974">
        <f t="shared" si="276"/>
        <v>2015</v>
      </c>
      <c r="V1974" s="11">
        <f t="shared" si="277"/>
        <v>42298.281631944439</v>
      </c>
      <c r="W1974" s="15">
        <f t="shared" si="278"/>
        <v>30</v>
      </c>
    </row>
    <row r="1975" spans="1:23" ht="43.2" x14ac:dyDescent="0.3">
      <c r="A1975">
        <v>2367</v>
      </c>
      <c r="B1975" s="3" t="s">
        <v>2368</v>
      </c>
      <c r="C1975" s="3" t="s">
        <v>6477</v>
      </c>
      <c r="D1975">
        <v>50000</v>
      </c>
      <c r="E1975">
        <v>670</v>
      </c>
      <c r="F1975" t="s">
        <v>8220</v>
      </c>
      <c r="G1975" t="s">
        <v>8224</v>
      </c>
      <c r="H1975" t="s">
        <v>8246</v>
      </c>
      <c r="I1975">
        <v>1461622616</v>
      </c>
      <c r="J1975">
        <v>1456442216</v>
      </c>
      <c r="K1975" t="b">
        <v>0</v>
      </c>
      <c r="L1975">
        <v>14</v>
      </c>
      <c r="M1975" t="b">
        <v>0</v>
      </c>
      <c r="N1975" t="s">
        <v>8272</v>
      </c>
      <c r="O1975" s="5">
        <f t="shared" si="270"/>
        <v>74.626865671641795</v>
      </c>
      <c r="P1975" s="7">
        <f t="shared" si="271"/>
        <v>47.857142857142854</v>
      </c>
      <c r="Q1975" t="str">
        <f t="shared" si="272"/>
        <v>technology</v>
      </c>
      <c r="R1975" t="str">
        <f t="shared" si="273"/>
        <v>web</v>
      </c>
      <c r="S1975" s="10">
        <f t="shared" si="274"/>
        <v>42485.678425925929</v>
      </c>
      <c r="T1975" s="10">
        <f t="shared" si="275"/>
        <v>42425.720092592594</v>
      </c>
      <c r="U1975">
        <f t="shared" si="276"/>
        <v>2016</v>
      </c>
      <c r="V1975" s="11">
        <f t="shared" si="277"/>
        <v>42485.678425925929</v>
      </c>
      <c r="W1975" s="15">
        <f t="shared" si="278"/>
        <v>59.958333333335759</v>
      </c>
    </row>
    <row r="1976" spans="1:23" ht="43.2" x14ac:dyDescent="0.3">
      <c r="A1976">
        <v>2368</v>
      </c>
      <c r="B1976" s="3" t="s">
        <v>2369</v>
      </c>
      <c r="C1976" s="3" t="s">
        <v>6478</v>
      </c>
      <c r="D1976">
        <v>40000</v>
      </c>
      <c r="E1976">
        <v>100</v>
      </c>
      <c r="F1976" t="s">
        <v>8220</v>
      </c>
      <c r="G1976" t="s">
        <v>8224</v>
      </c>
      <c r="H1976" t="s">
        <v>8246</v>
      </c>
      <c r="I1976">
        <v>1429028365</v>
      </c>
      <c r="J1976">
        <v>1425143965</v>
      </c>
      <c r="K1976" t="b">
        <v>0</v>
      </c>
      <c r="L1976">
        <v>2</v>
      </c>
      <c r="M1976" t="b">
        <v>0</v>
      </c>
      <c r="N1976" t="s">
        <v>8272</v>
      </c>
      <c r="O1976" s="5">
        <f t="shared" si="270"/>
        <v>400</v>
      </c>
      <c r="P1976" s="7">
        <f t="shared" si="271"/>
        <v>50</v>
      </c>
      <c r="Q1976" t="str">
        <f t="shared" si="272"/>
        <v>technology</v>
      </c>
      <c r="R1976" t="str">
        <f t="shared" si="273"/>
        <v>web</v>
      </c>
      <c r="S1976" s="10">
        <f t="shared" si="274"/>
        <v>42108.430150462969</v>
      </c>
      <c r="T1976" s="10">
        <f t="shared" si="275"/>
        <v>42063.471817129626</v>
      </c>
      <c r="U1976">
        <f t="shared" si="276"/>
        <v>2015</v>
      </c>
      <c r="V1976" s="11">
        <f t="shared" si="277"/>
        <v>42108.430150462969</v>
      </c>
      <c r="W1976" s="15">
        <f t="shared" si="278"/>
        <v>44.958333333343035</v>
      </c>
    </row>
    <row r="1977" spans="1:23" ht="43.2" x14ac:dyDescent="0.3">
      <c r="A1977">
        <v>2369</v>
      </c>
      <c r="B1977" s="3" t="s">
        <v>2370</v>
      </c>
      <c r="C1977" s="3" t="s">
        <v>6479</v>
      </c>
      <c r="D1977">
        <v>25000</v>
      </c>
      <c r="E1977">
        <v>0</v>
      </c>
      <c r="F1977" t="s">
        <v>8220</v>
      </c>
      <c r="G1977" t="s">
        <v>8224</v>
      </c>
      <c r="H1977" t="s">
        <v>8246</v>
      </c>
      <c r="I1977">
        <v>1455132611</v>
      </c>
      <c r="J1977">
        <v>1452540611</v>
      </c>
      <c r="K1977" t="b">
        <v>0</v>
      </c>
      <c r="L1977">
        <v>0</v>
      </c>
      <c r="M1977" t="b">
        <v>0</v>
      </c>
      <c r="N1977" t="s">
        <v>8272</v>
      </c>
      <c r="O1977" s="5" t="e">
        <f t="shared" si="270"/>
        <v>#DIV/0!</v>
      </c>
      <c r="P1977" s="7" t="e">
        <f t="shared" si="271"/>
        <v>#DIV/0!</v>
      </c>
      <c r="Q1977" t="str">
        <f t="shared" si="272"/>
        <v>technology</v>
      </c>
      <c r="R1977" t="str">
        <f t="shared" si="273"/>
        <v>web</v>
      </c>
      <c r="S1977" s="10">
        <f t="shared" si="274"/>
        <v>42410.562627314815</v>
      </c>
      <c r="T1977" s="10">
        <f t="shared" si="275"/>
        <v>42380.562627314815</v>
      </c>
      <c r="U1977">
        <f t="shared" si="276"/>
        <v>2016</v>
      </c>
      <c r="V1977" s="11">
        <f t="shared" si="277"/>
        <v>42410.562627314815</v>
      </c>
      <c r="W1977" s="15">
        <f t="shared" si="278"/>
        <v>30</v>
      </c>
    </row>
    <row r="1978" spans="1:23" ht="43.2" x14ac:dyDescent="0.3">
      <c r="A1978">
        <v>2370</v>
      </c>
      <c r="B1978" s="3" t="s">
        <v>2371</v>
      </c>
      <c r="C1978" s="3" t="s">
        <v>6480</v>
      </c>
      <c r="D1978">
        <v>25000</v>
      </c>
      <c r="E1978">
        <v>82</v>
      </c>
      <c r="F1978" t="s">
        <v>8220</v>
      </c>
      <c r="G1978" t="s">
        <v>8224</v>
      </c>
      <c r="H1978" t="s">
        <v>8246</v>
      </c>
      <c r="I1978">
        <v>1418877141</v>
      </c>
      <c r="J1978">
        <v>1416285141</v>
      </c>
      <c r="K1978" t="b">
        <v>0</v>
      </c>
      <c r="L1978">
        <v>4</v>
      </c>
      <c r="M1978" t="b">
        <v>0</v>
      </c>
      <c r="N1978" t="s">
        <v>8272</v>
      </c>
      <c r="O1978" s="5">
        <f t="shared" si="270"/>
        <v>304.8780487804878</v>
      </c>
      <c r="P1978" s="7">
        <f t="shared" si="271"/>
        <v>20.5</v>
      </c>
      <c r="Q1978" t="str">
        <f t="shared" si="272"/>
        <v>technology</v>
      </c>
      <c r="R1978" t="str">
        <f t="shared" si="273"/>
        <v>web</v>
      </c>
      <c r="S1978" s="10">
        <f t="shared" si="274"/>
        <v>41990.93913194444</v>
      </c>
      <c r="T1978" s="10">
        <f t="shared" si="275"/>
        <v>41960.93913194444</v>
      </c>
      <c r="U1978">
        <f t="shared" si="276"/>
        <v>2014</v>
      </c>
      <c r="V1978" s="11">
        <f t="shared" si="277"/>
        <v>41990.93913194444</v>
      </c>
      <c r="W1978" s="15">
        <f t="shared" si="278"/>
        <v>30</v>
      </c>
    </row>
    <row r="1979" spans="1:23" ht="43.2" x14ac:dyDescent="0.3">
      <c r="A1979">
        <v>2371</v>
      </c>
      <c r="B1979" s="3" t="s">
        <v>2372</v>
      </c>
      <c r="C1979" s="3" t="s">
        <v>6481</v>
      </c>
      <c r="D1979">
        <v>2000</v>
      </c>
      <c r="E1979">
        <v>0</v>
      </c>
      <c r="F1979" t="s">
        <v>8220</v>
      </c>
      <c r="G1979" t="s">
        <v>8224</v>
      </c>
      <c r="H1979" t="s">
        <v>8246</v>
      </c>
      <c r="I1979">
        <v>1435257596</v>
      </c>
      <c r="J1979">
        <v>1432665596</v>
      </c>
      <c r="K1979" t="b">
        <v>0</v>
      </c>
      <c r="L1979">
        <v>0</v>
      </c>
      <c r="M1979" t="b">
        <v>0</v>
      </c>
      <c r="N1979" t="s">
        <v>8272</v>
      </c>
      <c r="O1979" s="5" t="e">
        <f t="shared" si="270"/>
        <v>#DIV/0!</v>
      </c>
      <c r="P1979" s="7" t="e">
        <f t="shared" si="271"/>
        <v>#DIV/0!</v>
      </c>
      <c r="Q1979" t="str">
        <f t="shared" si="272"/>
        <v>technology</v>
      </c>
      <c r="R1979" t="str">
        <f t="shared" si="273"/>
        <v>web</v>
      </c>
      <c r="S1979" s="10">
        <f t="shared" si="274"/>
        <v>42180.527731481481</v>
      </c>
      <c r="T1979" s="10">
        <f t="shared" si="275"/>
        <v>42150.527731481481</v>
      </c>
      <c r="U1979">
        <f t="shared" si="276"/>
        <v>2015</v>
      </c>
      <c r="V1979" s="11">
        <f t="shared" si="277"/>
        <v>42180.527731481481</v>
      </c>
      <c r="W1979" s="15">
        <f t="shared" si="278"/>
        <v>30</v>
      </c>
    </row>
    <row r="1980" spans="1:23" ht="43.2" x14ac:dyDescent="0.3">
      <c r="A1980">
        <v>2372</v>
      </c>
      <c r="B1980" s="3" t="s">
        <v>2373</v>
      </c>
      <c r="C1980" s="3" t="s">
        <v>6482</v>
      </c>
      <c r="D1980">
        <v>5500</v>
      </c>
      <c r="E1980">
        <v>180</v>
      </c>
      <c r="F1980" t="s">
        <v>8220</v>
      </c>
      <c r="G1980" t="s">
        <v>8226</v>
      </c>
      <c r="H1980" t="s">
        <v>8248</v>
      </c>
      <c r="I1980">
        <v>1429839571</v>
      </c>
      <c r="J1980">
        <v>1427247571</v>
      </c>
      <c r="K1980" t="b">
        <v>0</v>
      </c>
      <c r="L1980">
        <v>6</v>
      </c>
      <c r="M1980" t="b">
        <v>0</v>
      </c>
      <c r="N1980" t="s">
        <v>8272</v>
      </c>
      <c r="O1980" s="5">
        <f t="shared" si="270"/>
        <v>30.555555555555557</v>
      </c>
      <c r="P1980" s="7">
        <f t="shared" si="271"/>
        <v>30</v>
      </c>
      <c r="Q1980" t="str">
        <f t="shared" si="272"/>
        <v>technology</v>
      </c>
      <c r="R1980" t="str">
        <f t="shared" si="273"/>
        <v>web</v>
      </c>
      <c r="S1980" s="10">
        <f t="shared" si="274"/>
        <v>42117.819108796291</v>
      </c>
      <c r="T1980" s="10">
        <f t="shared" si="275"/>
        <v>42087.819108796291</v>
      </c>
      <c r="U1980">
        <f t="shared" si="276"/>
        <v>2015</v>
      </c>
      <c r="V1980" s="11">
        <f t="shared" si="277"/>
        <v>42117.819108796291</v>
      </c>
      <c r="W1980" s="15">
        <f t="shared" si="278"/>
        <v>30</v>
      </c>
    </row>
    <row r="1981" spans="1:23" ht="28.8" x14ac:dyDescent="0.3">
      <c r="A1981">
        <v>2373</v>
      </c>
      <c r="B1981" s="3" t="s">
        <v>2374</v>
      </c>
      <c r="C1981" s="3" t="s">
        <v>6483</v>
      </c>
      <c r="D1981">
        <v>850000</v>
      </c>
      <c r="E1981">
        <v>50</v>
      </c>
      <c r="F1981" t="s">
        <v>8220</v>
      </c>
      <c r="G1981" t="s">
        <v>8235</v>
      </c>
      <c r="H1981" t="s">
        <v>8255</v>
      </c>
      <c r="I1981">
        <v>1440863624</v>
      </c>
      <c r="J1981">
        <v>1438271624</v>
      </c>
      <c r="K1981" t="b">
        <v>0</v>
      </c>
      <c r="L1981">
        <v>1</v>
      </c>
      <c r="M1981" t="b">
        <v>0</v>
      </c>
      <c r="N1981" t="s">
        <v>8272</v>
      </c>
      <c r="O1981" s="5">
        <f t="shared" si="270"/>
        <v>17000</v>
      </c>
      <c r="P1981" s="7">
        <f t="shared" si="271"/>
        <v>50</v>
      </c>
      <c r="Q1981" t="str">
        <f t="shared" si="272"/>
        <v>technology</v>
      </c>
      <c r="R1981" t="str">
        <f t="shared" si="273"/>
        <v>web</v>
      </c>
      <c r="S1981" s="10">
        <f t="shared" si="274"/>
        <v>42245.412314814821</v>
      </c>
      <c r="T1981" s="10">
        <f t="shared" si="275"/>
        <v>42215.412314814821</v>
      </c>
      <c r="U1981">
        <f t="shared" si="276"/>
        <v>2015</v>
      </c>
      <c r="V1981" s="11">
        <f t="shared" si="277"/>
        <v>42245.412314814821</v>
      </c>
      <c r="W1981" s="15">
        <f t="shared" si="278"/>
        <v>30</v>
      </c>
    </row>
    <row r="1982" spans="1:23" ht="43.2" x14ac:dyDescent="0.3">
      <c r="A1982">
        <v>2374</v>
      </c>
      <c r="B1982" s="3" t="s">
        <v>2375</v>
      </c>
      <c r="C1982" s="3" t="s">
        <v>6484</v>
      </c>
      <c r="D1982">
        <v>22000</v>
      </c>
      <c r="E1982">
        <v>10</v>
      </c>
      <c r="F1982" t="s">
        <v>8220</v>
      </c>
      <c r="G1982" t="s">
        <v>8224</v>
      </c>
      <c r="H1982" t="s">
        <v>8246</v>
      </c>
      <c r="I1982">
        <v>1423772060</v>
      </c>
      <c r="J1982">
        <v>1421180060</v>
      </c>
      <c r="K1982" t="b">
        <v>0</v>
      </c>
      <c r="L1982">
        <v>1</v>
      </c>
      <c r="M1982" t="b">
        <v>0</v>
      </c>
      <c r="N1982" t="s">
        <v>8272</v>
      </c>
      <c r="O1982" s="5">
        <f t="shared" si="270"/>
        <v>2200</v>
      </c>
      <c r="P1982" s="7">
        <f t="shared" si="271"/>
        <v>10</v>
      </c>
      <c r="Q1982" t="str">
        <f t="shared" si="272"/>
        <v>technology</v>
      </c>
      <c r="R1982" t="str">
        <f t="shared" si="273"/>
        <v>web</v>
      </c>
      <c r="S1982" s="10">
        <f t="shared" si="274"/>
        <v>42047.593287037031</v>
      </c>
      <c r="T1982" s="10">
        <f t="shared" si="275"/>
        <v>42017.593287037031</v>
      </c>
      <c r="U1982">
        <f t="shared" si="276"/>
        <v>2015</v>
      </c>
      <c r="V1982" s="11">
        <f t="shared" si="277"/>
        <v>42047.593287037031</v>
      </c>
      <c r="W1982" s="15">
        <f t="shared" si="278"/>
        <v>30</v>
      </c>
    </row>
    <row r="1983" spans="1:23" ht="43.2" x14ac:dyDescent="0.3">
      <c r="A1983">
        <v>2375</v>
      </c>
      <c r="B1983" s="3" t="s">
        <v>2376</v>
      </c>
      <c r="C1983" s="3" t="s">
        <v>6485</v>
      </c>
      <c r="D1983">
        <v>10000</v>
      </c>
      <c r="E1983">
        <v>0</v>
      </c>
      <c r="F1983" t="s">
        <v>8220</v>
      </c>
      <c r="G1983" t="s">
        <v>8224</v>
      </c>
      <c r="H1983" t="s">
        <v>8246</v>
      </c>
      <c r="I1983">
        <v>1473451437</v>
      </c>
      <c r="J1983">
        <v>1470859437</v>
      </c>
      <c r="K1983" t="b">
        <v>0</v>
      </c>
      <c r="L1983">
        <v>0</v>
      </c>
      <c r="M1983" t="b">
        <v>0</v>
      </c>
      <c r="N1983" t="s">
        <v>8272</v>
      </c>
      <c r="O1983" s="5" t="e">
        <f t="shared" si="270"/>
        <v>#DIV/0!</v>
      </c>
      <c r="P1983" s="7" t="e">
        <f t="shared" si="271"/>
        <v>#DIV/0!</v>
      </c>
      <c r="Q1983" t="str">
        <f t="shared" si="272"/>
        <v>technology</v>
      </c>
      <c r="R1983" t="str">
        <f t="shared" si="273"/>
        <v>web</v>
      </c>
      <c r="S1983" s="10">
        <f t="shared" si="274"/>
        <v>42622.586076388892</v>
      </c>
      <c r="T1983" s="10">
        <f t="shared" si="275"/>
        <v>42592.586076388892</v>
      </c>
      <c r="U1983">
        <f t="shared" si="276"/>
        <v>2016</v>
      </c>
      <c r="V1983" s="11">
        <f t="shared" si="277"/>
        <v>42622.586076388892</v>
      </c>
      <c r="W1983" s="15">
        <f t="shared" si="278"/>
        <v>30</v>
      </c>
    </row>
    <row r="1984" spans="1:23" ht="43.2" x14ac:dyDescent="0.3">
      <c r="A1984">
        <v>2376</v>
      </c>
      <c r="B1984" s="3" t="s">
        <v>2377</v>
      </c>
      <c r="C1984" s="3" t="s">
        <v>6486</v>
      </c>
      <c r="D1984">
        <v>3000</v>
      </c>
      <c r="E1984">
        <v>326.33</v>
      </c>
      <c r="F1984" t="s">
        <v>8220</v>
      </c>
      <c r="G1984" t="s">
        <v>8224</v>
      </c>
      <c r="H1984" t="s">
        <v>8246</v>
      </c>
      <c r="I1984">
        <v>1449785566</v>
      </c>
      <c r="J1984">
        <v>1447193566</v>
      </c>
      <c r="K1984" t="b">
        <v>0</v>
      </c>
      <c r="L1984">
        <v>4</v>
      </c>
      <c r="M1984" t="b">
        <v>0</v>
      </c>
      <c r="N1984" t="s">
        <v>8272</v>
      </c>
      <c r="O1984" s="5">
        <f t="shared" si="270"/>
        <v>9.1931480403272765</v>
      </c>
      <c r="P1984" s="7">
        <f t="shared" si="271"/>
        <v>81.582499999999996</v>
      </c>
      <c r="Q1984" t="str">
        <f t="shared" si="272"/>
        <v>technology</v>
      </c>
      <c r="R1984" t="str">
        <f t="shared" si="273"/>
        <v>web</v>
      </c>
      <c r="S1984" s="10">
        <f t="shared" si="274"/>
        <v>42348.675532407404</v>
      </c>
      <c r="T1984" s="10">
        <f t="shared" si="275"/>
        <v>42318.675532407404</v>
      </c>
      <c r="U1984">
        <f t="shared" si="276"/>
        <v>2015</v>
      </c>
      <c r="V1984" s="11">
        <f t="shared" si="277"/>
        <v>42348.675532407404</v>
      </c>
      <c r="W1984" s="15">
        <f t="shared" si="278"/>
        <v>30</v>
      </c>
    </row>
    <row r="1985" spans="1:23" ht="43.2" x14ac:dyDescent="0.3">
      <c r="A1985">
        <v>2377</v>
      </c>
      <c r="B1985" s="3" t="s">
        <v>2378</v>
      </c>
      <c r="C1985" s="3" t="s">
        <v>6487</v>
      </c>
      <c r="D1985">
        <v>2500</v>
      </c>
      <c r="E1985">
        <v>0</v>
      </c>
      <c r="F1985" t="s">
        <v>8220</v>
      </c>
      <c r="G1985" t="s">
        <v>8229</v>
      </c>
      <c r="H1985" t="s">
        <v>8251</v>
      </c>
      <c r="I1985">
        <v>1480110783</v>
      </c>
      <c r="J1985">
        <v>1477515183</v>
      </c>
      <c r="K1985" t="b">
        <v>0</v>
      </c>
      <c r="L1985">
        <v>0</v>
      </c>
      <c r="M1985" t="b">
        <v>0</v>
      </c>
      <c r="N1985" t="s">
        <v>8272</v>
      </c>
      <c r="O1985" s="5" t="e">
        <f t="shared" si="270"/>
        <v>#DIV/0!</v>
      </c>
      <c r="P1985" s="7" t="e">
        <f t="shared" si="271"/>
        <v>#DIV/0!</v>
      </c>
      <c r="Q1985" t="str">
        <f t="shared" si="272"/>
        <v>technology</v>
      </c>
      <c r="R1985" t="str">
        <f t="shared" si="273"/>
        <v>web</v>
      </c>
      <c r="S1985" s="10">
        <f t="shared" si="274"/>
        <v>42699.661840277782</v>
      </c>
      <c r="T1985" s="10">
        <f t="shared" si="275"/>
        <v>42669.620173611111</v>
      </c>
      <c r="U1985">
        <f t="shared" si="276"/>
        <v>2016</v>
      </c>
      <c r="V1985" s="11">
        <f t="shared" si="277"/>
        <v>42699.661840277782</v>
      </c>
      <c r="W1985" s="15">
        <f t="shared" si="278"/>
        <v>30.041666666671517</v>
      </c>
    </row>
    <row r="1986" spans="1:23" ht="43.2" x14ac:dyDescent="0.3">
      <c r="A1986">
        <v>2378</v>
      </c>
      <c r="B1986" s="3" t="s">
        <v>2379</v>
      </c>
      <c r="C1986" s="3" t="s">
        <v>6488</v>
      </c>
      <c r="D1986">
        <v>110000</v>
      </c>
      <c r="E1986">
        <v>0</v>
      </c>
      <c r="F1986" t="s">
        <v>8220</v>
      </c>
      <c r="G1986" t="s">
        <v>8224</v>
      </c>
      <c r="H1986" t="s">
        <v>8246</v>
      </c>
      <c r="I1986">
        <v>1440548330</v>
      </c>
      <c r="J1986">
        <v>1438042730</v>
      </c>
      <c r="K1986" t="b">
        <v>0</v>
      </c>
      <c r="L1986">
        <v>0</v>
      </c>
      <c r="M1986" t="b">
        <v>0</v>
      </c>
      <c r="N1986" t="s">
        <v>8272</v>
      </c>
      <c r="O1986" s="5" t="e">
        <f t="shared" ref="O1986:O2049" si="279">$D1986/$E1986</f>
        <v>#DIV/0!</v>
      </c>
      <c r="P1986" s="7" t="e">
        <f t="shared" ref="P1986:P2049" si="280">$E1986/$L1986</f>
        <v>#DIV/0!</v>
      </c>
      <c r="Q1986" t="str">
        <f t="shared" ref="Q1986:Q2049" si="281">LEFT($N1986,SEARCH("/",$N1986,1)-1)</f>
        <v>technology</v>
      </c>
      <c r="R1986" t="str">
        <f t="shared" ref="R1986:R2049" si="282">MID($N1986,FIND("/",$N1986)+1,256)</f>
        <v>web</v>
      </c>
      <c r="S1986" s="10">
        <f t="shared" ref="S1986:S2049" si="283">((($I1986/60)/60)/24)+DATE(1970,1,1)+(-6/24)</f>
        <v>42241.763078703705</v>
      </c>
      <c r="T1986" s="10">
        <f t="shared" ref="T1986:T2049" si="284">((($J1986/60)/60)/24)+DATE(1970,1,1)+(-6/24)</f>
        <v>42212.763078703705</v>
      </c>
      <c r="U1986">
        <f t="shared" ref="U1986:U2049" si="285">YEAR(S1986)</f>
        <v>2015</v>
      </c>
      <c r="V1986" s="11">
        <f t="shared" ref="V1986:V2049" si="286">S1986</f>
        <v>42241.763078703705</v>
      </c>
      <c r="W1986" s="15">
        <f t="shared" si="278"/>
        <v>29</v>
      </c>
    </row>
    <row r="1987" spans="1:23" ht="28.8" x14ac:dyDescent="0.3">
      <c r="A1987">
        <v>2379</v>
      </c>
      <c r="B1987" s="3" t="s">
        <v>2380</v>
      </c>
      <c r="C1987" s="3" t="s">
        <v>6489</v>
      </c>
      <c r="D1987">
        <v>30000</v>
      </c>
      <c r="E1987">
        <v>0</v>
      </c>
      <c r="F1987" t="s">
        <v>8220</v>
      </c>
      <c r="G1987" t="s">
        <v>8224</v>
      </c>
      <c r="H1987" t="s">
        <v>8246</v>
      </c>
      <c r="I1987">
        <v>1444004616</v>
      </c>
      <c r="J1987">
        <v>1440116616</v>
      </c>
      <c r="K1987" t="b">
        <v>0</v>
      </c>
      <c r="L1987">
        <v>0</v>
      </c>
      <c r="M1987" t="b">
        <v>0</v>
      </c>
      <c r="N1987" t="s">
        <v>8272</v>
      </c>
      <c r="O1987" s="5" t="e">
        <f t="shared" si="279"/>
        <v>#DIV/0!</v>
      </c>
      <c r="P1987" s="7" t="e">
        <f t="shared" si="280"/>
        <v>#DIV/0!</v>
      </c>
      <c r="Q1987" t="str">
        <f t="shared" si="281"/>
        <v>technology</v>
      </c>
      <c r="R1987" t="str">
        <f t="shared" si="282"/>
        <v>web</v>
      </c>
      <c r="S1987" s="10">
        <f t="shared" si="283"/>
        <v>42281.766388888893</v>
      </c>
      <c r="T1987" s="10">
        <f t="shared" si="284"/>
        <v>42236.766388888893</v>
      </c>
      <c r="U1987">
        <f t="shared" si="285"/>
        <v>2015</v>
      </c>
      <c r="V1987" s="11">
        <f t="shared" si="286"/>
        <v>42281.766388888893</v>
      </c>
      <c r="W1987" s="15">
        <f t="shared" ref="W1987:W2050" si="287">S1987-T1987</f>
        <v>45</v>
      </c>
    </row>
    <row r="1988" spans="1:23" ht="43.2" x14ac:dyDescent="0.3">
      <c r="A1988">
        <v>2380</v>
      </c>
      <c r="B1988" s="3" t="s">
        <v>2381</v>
      </c>
      <c r="C1988" s="3" t="s">
        <v>6490</v>
      </c>
      <c r="D1988">
        <v>15000</v>
      </c>
      <c r="E1988">
        <v>55</v>
      </c>
      <c r="F1988" t="s">
        <v>8220</v>
      </c>
      <c r="G1988" t="s">
        <v>8224</v>
      </c>
      <c r="H1988" t="s">
        <v>8246</v>
      </c>
      <c r="I1988">
        <v>1443726142</v>
      </c>
      <c r="J1988">
        <v>1441134142</v>
      </c>
      <c r="K1988" t="b">
        <v>0</v>
      </c>
      <c r="L1988">
        <v>3</v>
      </c>
      <c r="M1988" t="b">
        <v>0</v>
      </c>
      <c r="N1988" t="s">
        <v>8272</v>
      </c>
      <c r="O1988" s="5">
        <f t="shared" si="279"/>
        <v>272.72727272727275</v>
      </c>
      <c r="P1988" s="7">
        <f t="shared" si="280"/>
        <v>18.333333333333332</v>
      </c>
      <c r="Q1988" t="str">
        <f t="shared" si="281"/>
        <v>technology</v>
      </c>
      <c r="R1988" t="str">
        <f t="shared" si="282"/>
        <v>web</v>
      </c>
      <c r="S1988" s="10">
        <f t="shared" si="283"/>
        <v>42278.543310185181</v>
      </c>
      <c r="T1988" s="10">
        <f t="shared" si="284"/>
        <v>42248.543310185181</v>
      </c>
      <c r="U1988">
        <f t="shared" si="285"/>
        <v>2015</v>
      </c>
      <c r="V1988" s="11">
        <f t="shared" si="286"/>
        <v>42278.543310185181</v>
      </c>
      <c r="W1988" s="15">
        <f t="shared" si="287"/>
        <v>30</v>
      </c>
    </row>
    <row r="1989" spans="1:23" ht="43.2" x14ac:dyDescent="0.3">
      <c r="A1989">
        <v>2381</v>
      </c>
      <c r="B1989" s="3" t="s">
        <v>2382</v>
      </c>
      <c r="C1989" s="3" t="s">
        <v>6491</v>
      </c>
      <c r="D1989">
        <v>86350</v>
      </c>
      <c r="E1989">
        <v>1571</v>
      </c>
      <c r="F1989" t="s">
        <v>8220</v>
      </c>
      <c r="G1989" t="s">
        <v>8224</v>
      </c>
      <c r="H1989" t="s">
        <v>8246</v>
      </c>
      <c r="I1989">
        <v>1428704848</v>
      </c>
      <c r="J1989">
        <v>1426112848</v>
      </c>
      <c r="K1989" t="b">
        <v>0</v>
      </c>
      <c r="L1989">
        <v>7</v>
      </c>
      <c r="M1989" t="b">
        <v>0</v>
      </c>
      <c r="N1989" t="s">
        <v>8272</v>
      </c>
      <c r="O1989" s="5">
        <f t="shared" si="279"/>
        <v>54.964990451941439</v>
      </c>
      <c r="P1989" s="7">
        <f t="shared" si="280"/>
        <v>224.42857142857142</v>
      </c>
      <c r="Q1989" t="str">
        <f t="shared" si="281"/>
        <v>technology</v>
      </c>
      <c r="R1989" t="str">
        <f t="shared" si="282"/>
        <v>web</v>
      </c>
      <c r="S1989" s="10">
        <f t="shared" si="283"/>
        <v>42104.685740740737</v>
      </c>
      <c r="T1989" s="10">
        <f t="shared" si="284"/>
        <v>42074.685740740737</v>
      </c>
      <c r="U1989">
        <f t="shared" si="285"/>
        <v>2015</v>
      </c>
      <c r="V1989" s="11">
        <f t="shared" si="286"/>
        <v>42104.685740740737</v>
      </c>
      <c r="W1989" s="15">
        <f t="shared" si="287"/>
        <v>30</v>
      </c>
    </row>
    <row r="1990" spans="1:23" ht="57.6" x14ac:dyDescent="0.3">
      <c r="A1990">
        <v>2382</v>
      </c>
      <c r="B1990" s="3" t="s">
        <v>2383</v>
      </c>
      <c r="C1990" s="3" t="s">
        <v>6492</v>
      </c>
      <c r="D1990">
        <v>3000</v>
      </c>
      <c r="E1990">
        <v>75</v>
      </c>
      <c r="F1990" t="s">
        <v>8220</v>
      </c>
      <c r="G1990" t="s">
        <v>8224</v>
      </c>
      <c r="H1990" t="s">
        <v>8246</v>
      </c>
      <c r="I1990">
        <v>1438662603</v>
      </c>
      <c r="J1990">
        <v>1436502603</v>
      </c>
      <c r="K1990" t="b">
        <v>0</v>
      </c>
      <c r="L1990">
        <v>2</v>
      </c>
      <c r="M1990" t="b">
        <v>0</v>
      </c>
      <c r="N1990" t="s">
        <v>8272</v>
      </c>
      <c r="O1990" s="5">
        <f t="shared" si="279"/>
        <v>40</v>
      </c>
      <c r="P1990" s="7">
        <f t="shared" si="280"/>
        <v>37.5</v>
      </c>
      <c r="Q1990" t="str">
        <f t="shared" si="281"/>
        <v>technology</v>
      </c>
      <c r="R1990" t="str">
        <f t="shared" si="282"/>
        <v>web</v>
      </c>
      <c r="S1990" s="10">
        <f t="shared" si="283"/>
        <v>42219.937534722223</v>
      </c>
      <c r="T1990" s="10">
        <f t="shared" si="284"/>
        <v>42194.937534722223</v>
      </c>
      <c r="U1990">
        <f t="shared" si="285"/>
        <v>2015</v>
      </c>
      <c r="V1990" s="11">
        <f t="shared" si="286"/>
        <v>42219.937534722223</v>
      </c>
      <c r="W1990" s="15">
        <f t="shared" si="287"/>
        <v>25</v>
      </c>
    </row>
    <row r="1991" spans="1:23" ht="43.2" x14ac:dyDescent="0.3">
      <c r="A1991">
        <v>2383</v>
      </c>
      <c r="B1991" s="3" t="s">
        <v>2384</v>
      </c>
      <c r="C1991" s="3" t="s">
        <v>6493</v>
      </c>
      <c r="D1991">
        <v>10000</v>
      </c>
      <c r="E1991">
        <v>435</v>
      </c>
      <c r="F1991" t="s">
        <v>8220</v>
      </c>
      <c r="G1991" t="s">
        <v>8228</v>
      </c>
      <c r="H1991" t="s">
        <v>8250</v>
      </c>
      <c r="I1991">
        <v>1424568107</v>
      </c>
      <c r="J1991">
        <v>1421976107</v>
      </c>
      <c r="K1991" t="b">
        <v>0</v>
      </c>
      <c r="L1991">
        <v>3</v>
      </c>
      <c r="M1991" t="b">
        <v>0</v>
      </c>
      <c r="N1991" t="s">
        <v>8272</v>
      </c>
      <c r="O1991" s="5">
        <f t="shared" si="279"/>
        <v>22.988505747126435</v>
      </c>
      <c r="P1991" s="7">
        <f t="shared" si="280"/>
        <v>145</v>
      </c>
      <c r="Q1991" t="str">
        <f t="shared" si="281"/>
        <v>technology</v>
      </c>
      <c r="R1991" t="str">
        <f t="shared" si="282"/>
        <v>web</v>
      </c>
      <c r="S1991" s="10">
        <f t="shared" si="283"/>
        <v>42056.806793981479</v>
      </c>
      <c r="T1991" s="10">
        <f t="shared" si="284"/>
        <v>42026.806793981479</v>
      </c>
      <c r="U1991">
        <f t="shared" si="285"/>
        <v>2015</v>
      </c>
      <c r="V1991" s="11">
        <f t="shared" si="286"/>
        <v>42056.806793981479</v>
      </c>
      <c r="W1991" s="15">
        <f t="shared" si="287"/>
        <v>30</v>
      </c>
    </row>
    <row r="1992" spans="1:23" ht="57.6" x14ac:dyDescent="0.3">
      <c r="A1992">
        <v>2384</v>
      </c>
      <c r="B1992" s="3" t="s">
        <v>2385</v>
      </c>
      <c r="C1992" s="3" t="s">
        <v>6494</v>
      </c>
      <c r="D1992">
        <v>1000</v>
      </c>
      <c r="E1992">
        <v>8</v>
      </c>
      <c r="F1992" t="s">
        <v>8220</v>
      </c>
      <c r="G1992" t="s">
        <v>8224</v>
      </c>
      <c r="H1992" t="s">
        <v>8246</v>
      </c>
      <c r="I1992">
        <v>1415932643</v>
      </c>
      <c r="J1992">
        <v>1413337043</v>
      </c>
      <c r="K1992" t="b">
        <v>0</v>
      </c>
      <c r="L1992">
        <v>8</v>
      </c>
      <c r="M1992" t="b">
        <v>0</v>
      </c>
      <c r="N1992" t="s">
        <v>8272</v>
      </c>
      <c r="O1992" s="5">
        <f t="shared" si="279"/>
        <v>125</v>
      </c>
      <c r="P1992" s="7">
        <f t="shared" si="280"/>
        <v>1</v>
      </c>
      <c r="Q1992" t="str">
        <f t="shared" si="281"/>
        <v>technology</v>
      </c>
      <c r="R1992" t="str">
        <f t="shared" si="282"/>
        <v>web</v>
      </c>
      <c r="S1992" s="10">
        <f t="shared" si="283"/>
        <v>41956.859293981484</v>
      </c>
      <c r="T1992" s="10">
        <f t="shared" si="284"/>
        <v>41926.817627314813</v>
      </c>
      <c r="U1992">
        <f t="shared" si="285"/>
        <v>2014</v>
      </c>
      <c r="V1992" s="11">
        <f t="shared" si="286"/>
        <v>41956.859293981484</v>
      </c>
      <c r="W1992" s="15">
        <f t="shared" si="287"/>
        <v>30.041666666671517</v>
      </c>
    </row>
    <row r="1993" spans="1:23" ht="43.2" x14ac:dyDescent="0.3">
      <c r="A1993">
        <v>2385</v>
      </c>
      <c r="B1993" s="3" t="s">
        <v>2386</v>
      </c>
      <c r="C1993" s="3" t="s">
        <v>6495</v>
      </c>
      <c r="D1993">
        <v>65000</v>
      </c>
      <c r="E1993">
        <v>788</v>
      </c>
      <c r="F1993" t="s">
        <v>8220</v>
      </c>
      <c r="G1993" t="s">
        <v>8224</v>
      </c>
      <c r="H1993" t="s">
        <v>8246</v>
      </c>
      <c r="I1993">
        <v>1438793432</v>
      </c>
      <c r="J1993">
        <v>1436201432</v>
      </c>
      <c r="K1993" t="b">
        <v>0</v>
      </c>
      <c r="L1993">
        <v>7</v>
      </c>
      <c r="M1993" t="b">
        <v>0</v>
      </c>
      <c r="N1993" t="s">
        <v>8272</v>
      </c>
      <c r="O1993" s="5">
        <f t="shared" si="279"/>
        <v>82.487309644670049</v>
      </c>
      <c r="P1993" s="7">
        <f t="shared" si="280"/>
        <v>112.57142857142857</v>
      </c>
      <c r="Q1993" t="str">
        <f t="shared" si="281"/>
        <v>technology</v>
      </c>
      <c r="R1993" t="str">
        <f t="shared" si="282"/>
        <v>web</v>
      </c>
      <c r="S1993" s="10">
        <f t="shared" si="283"/>
        <v>42221.45175925926</v>
      </c>
      <c r="T1993" s="10">
        <f t="shared" si="284"/>
        <v>42191.45175925926</v>
      </c>
      <c r="U1993">
        <f t="shared" si="285"/>
        <v>2015</v>
      </c>
      <c r="V1993" s="11">
        <f t="shared" si="286"/>
        <v>42221.45175925926</v>
      </c>
      <c r="W1993" s="15">
        <f t="shared" si="287"/>
        <v>30</v>
      </c>
    </row>
    <row r="1994" spans="1:23" ht="43.2" x14ac:dyDescent="0.3">
      <c r="A1994">
        <v>2386</v>
      </c>
      <c r="B1994" s="3" t="s">
        <v>2387</v>
      </c>
      <c r="C1994" s="3" t="s">
        <v>6496</v>
      </c>
      <c r="D1994">
        <v>30000</v>
      </c>
      <c r="E1994">
        <v>0</v>
      </c>
      <c r="F1994" t="s">
        <v>8220</v>
      </c>
      <c r="G1994" t="s">
        <v>8229</v>
      </c>
      <c r="H1994" t="s">
        <v>8251</v>
      </c>
      <c r="I1994">
        <v>1420920424</v>
      </c>
      <c r="J1994">
        <v>1415736424</v>
      </c>
      <c r="K1994" t="b">
        <v>0</v>
      </c>
      <c r="L1994">
        <v>0</v>
      </c>
      <c r="M1994" t="b">
        <v>0</v>
      </c>
      <c r="N1994" t="s">
        <v>8272</v>
      </c>
      <c r="O1994" s="5" t="e">
        <f t="shared" si="279"/>
        <v>#DIV/0!</v>
      </c>
      <c r="P1994" s="7" t="e">
        <f t="shared" si="280"/>
        <v>#DIV/0!</v>
      </c>
      <c r="Q1994" t="str">
        <f t="shared" si="281"/>
        <v>technology</v>
      </c>
      <c r="R1994" t="str">
        <f t="shared" si="282"/>
        <v>web</v>
      </c>
      <c r="S1994" s="10">
        <f t="shared" si="283"/>
        <v>42014.588240740741</v>
      </c>
      <c r="T1994" s="10">
        <f t="shared" si="284"/>
        <v>41954.588240740741</v>
      </c>
      <c r="U1994">
        <f t="shared" si="285"/>
        <v>2015</v>
      </c>
      <c r="V1994" s="11">
        <f t="shared" si="286"/>
        <v>42014.588240740741</v>
      </c>
      <c r="W1994" s="15">
        <f t="shared" si="287"/>
        <v>60</v>
      </c>
    </row>
    <row r="1995" spans="1:23" ht="43.2" x14ac:dyDescent="0.3">
      <c r="A1995">
        <v>2387</v>
      </c>
      <c r="B1995" s="3" t="s">
        <v>2388</v>
      </c>
      <c r="C1995" s="3" t="s">
        <v>6497</v>
      </c>
      <c r="D1995">
        <v>150000</v>
      </c>
      <c r="E1995">
        <v>1026</v>
      </c>
      <c r="F1995" t="s">
        <v>8220</v>
      </c>
      <c r="G1995" t="s">
        <v>8224</v>
      </c>
      <c r="H1995" t="s">
        <v>8246</v>
      </c>
      <c r="I1995">
        <v>1469199740</v>
      </c>
      <c r="J1995">
        <v>1465311740</v>
      </c>
      <c r="K1995" t="b">
        <v>0</v>
      </c>
      <c r="L1995">
        <v>3</v>
      </c>
      <c r="M1995" t="b">
        <v>0</v>
      </c>
      <c r="N1995" t="s">
        <v>8272</v>
      </c>
      <c r="O1995" s="5">
        <f t="shared" si="279"/>
        <v>146.19883040935673</v>
      </c>
      <c r="P1995" s="7">
        <f t="shared" si="280"/>
        <v>342</v>
      </c>
      <c r="Q1995" t="str">
        <f t="shared" si="281"/>
        <v>technology</v>
      </c>
      <c r="R1995" t="str">
        <f t="shared" si="282"/>
        <v>web</v>
      </c>
      <c r="S1995" s="10">
        <f t="shared" si="283"/>
        <v>42573.376620370371</v>
      </c>
      <c r="T1995" s="10">
        <f t="shared" si="284"/>
        <v>42528.376620370371</v>
      </c>
      <c r="U1995">
        <f t="shared" si="285"/>
        <v>2016</v>
      </c>
      <c r="V1995" s="11">
        <f t="shared" si="286"/>
        <v>42573.376620370371</v>
      </c>
      <c r="W1995" s="15">
        <f t="shared" si="287"/>
        <v>45</v>
      </c>
    </row>
    <row r="1996" spans="1:23" ht="43.2" x14ac:dyDescent="0.3">
      <c r="A1996">
        <v>2388</v>
      </c>
      <c r="B1996" s="3" t="s">
        <v>2389</v>
      </c>
      <c r="C1996" s="3" t="s">
        <v>6498</v>
      </c>
      <c r="D1996">
        <v>37000</v>
      </c>
      <c r="E1996">
        <v>463</v>
      </c>
      <c r="F1996" t="s">
        <v>8220</v>
      </c>
      <c r="G1996" t="s">
        <v>8224</v>
      </c>
      <c r="H1996" t="s">
        <v>8246</v>
      </c>
      <c r="I1996">
        <v>1421350140</v>
      </c>
      <c r="J1996">
        <v>1418761759</v>
      </c>
      <c r="K1996" t="b">
        <v>0</v>
      </c>
      <c r="L1996">
        <v>8</v>
      </c>
      <c r="M1996" t="b">
        <v>0</v>
      </c>
      <c r="N1996" t="s">
        <v>8272</v>
      </c>
      <c r="O1996" s="5">
        <f t="shared" si="279"/>
        <v>79.91360691144709</v>
      </c>
      <c r="P1996" s="7">
        <f t="shared" si="280"/>
        <v>57.875</v>
      </c>
      <c r="Q1996" t="str">
        <f t="shared" si="281"/>
        <v>technology</v>
      </c>
      <c r="R1996" t="str">
        <f t="shared" si="282"/>
        <v>web</v>
      </c>
      <c r="S1996" s="10">
        <f t="shared" si="283"/>
        <v>42019.561805555553</v>
      </c>
      <c r="T1996" s="10">
        <f t="shared" si="284"/>
        <v>41989.603692129633</v>
      </c>
      <c r="U1996">
        <f t="shared" si="285"/>
        <v>2015</v>
      </c>
      <c r="V1996" s="11">
        <f t="shared" si="286"/>
        <v>42019.561805555553</v>
      </c>
      <c r="W1996" s="15">
        <f t="shared" si="287"/>
        <v>29.958113425920601</v>
      </c>
    </row>
    <row r="1997" spans="1:23" ht="57.6" x14ac:dyDescent="0.3">
      <c r="A1997">
        <v>2389</v>
      </c>
      <c r="B1997" s="3" t="s">
        <v>2390</v>
      </c>
      <c r="C1997" s="3" t="s">
        <v>6499</v>
      </c>
      <c r="D1997">
        <v>16000</v>
      </c>
      <c r="E1997">
        <v>30</v>
      </c>
      <c r="F1997" t="s">
        <v>8220</v>
      </c>
      <c r="G1997" t="s">
        <v>8230</v>
      </c>
      <c r="H1997" t="s">
        <v>8249</v>
      </c>
      <c r="I1997">
        <v>1437861540</v>
      </c>
      <c r="J1997">
        <v>1435160452</v>
      </c>
      <c r="K1997" t="b">
        <v>0</v>
      </c>
      <c r="L1997">
        <v>1</v>
      </c>
      <c r="M1997" t="b">
        <v>0</v>
      </c>
      <c r="N1997" t="s">
        <v>8272</v>
      </c>
      <c r="O1997" s="5">
        <f t="shared" si="279"/>
        <v>533.33333333333337</v>
      </c>
      <c r="P1997" s="7">
        <f t="shared" si="280"/>
        <v>30</v>
      </c>
      <c r="Q1997" t="str">
        <f t="shared" si="281"/>
        <v>technology</v>
      </c>
      <c r="R1997" t="str">
        <f t="shared" si="282"/>
        <v>web</v>
      </c>
      <c r="S1997" s="10">
        <f t="shared" si="283"/>
        <v>42210.665972222225</v>
      </c>
      <c r="T1997" s="10">
        <f t="shared" si="284"/>
        <v>42179.403379629628</v>
      </c>
      <c r="U1997">
        <f t="shared" si="285"/>
        <v>2015</v>
      </c>
      <c r="V1997" s="11">
        <f t="shared" si="286"/>
        <v>42210.665972222225</v>
      </c>
      <c r="W1997" s="15">
        <f t="shared" si="287"/>
        <v>31.262592592596775</v>
      </c>
    </row>
    <row r="1998" spans="1:23" ht="43.2" x14ac:dyDescent="0.3">
      <c r="A1998">
        <v>2390</v>
      </c>
      <c r="B1998" s="3" t="s">
        <v>2391</v>
      </c>
      <c r="C1998" s="3" t="s">
        <v>6500</v>
      </c>
      <c r="D1998">
        <v>510000</v>
      </c>
      <c r="E1998">
        <v>0</v>
      </c>
      <c r="F1998" t="s">
        <v>8220</v>
      </c>
      <c r="G1998" t="s">
        <v>8226</v>
      </c>
      <c r="H1998" t="s">
        <v>8248</v>
      </c>
      <c r="I1998">
        <v>1420352264</v>
      </c>
      <c r="J1998">
        <v>1416896264</v>
      </c>
      <c r="K1998" t="b">
        <v>0</v>
      </c>
      <c r="L1998">
        <v>0</v>
      </c>
      <c r="M1998" t="b">
        <v>0</v>
      </c>
      <c r="N1998" t="s">
        <v>8272</v>
      </c>
      <c r="O1998" s="5" t="e">
        <f t="shared" si="279"/>
        <v>#DIV/0!</v>
      </c>
      <c r="P1998" s="7" t="e">
        <f t="shared" si="280"/>
        <v>#DIV/0!</v>
      </c>
      <c r="Q1998" t="str">
        <f t="shared" si="281"/>
        <v>technology</v>
      </c>
      <c r="R1998" t="str">
        <f t="shared" si="282"/>
        <v>web</v>
      </c>
      <c r="S1998" s="10">
        <f t="shared" si="283"/>
        <v>42008.012314814812</v>
      </c>
      <c r="T1998" s="10">
        <f t="shared" si="284"/>
        <v>41968.012314814812</v>
      </c>
      <c r="U1998">
        <f t="shared" si="285"/>
        <v>2015</v>
      </c>
      <c r="V1998" s="11">
        <f t="shared" si="286"/>
        <v>42008.012314814812</v>
      </c>
      <c r="W1998" s="15">
        <f t="shared" si="287"/>
        <v>40</v>
      </c>
    </row>
    <row r="1999" spans="1:23" ht="28.8" x14ac:dyDescent="0.3">
      <c r="A1999">
        <v>2391</v>
      </c>
      <c r="B1999" s="3" t="s">
        <v>2392</v>
      </c>
      <c r="C1999" s="3" t="s">
        <v>6501</v>
      </c>
      <c r="D1999">
        <v>20000</v>
      </c>
      <c r="E1999">
        <v>25</v>
      </c>
      <c r="F1999" t="s">
        <v>8220</v>
      </c>
      <c r="G1999" t="s">
        <v>8224</v>
      </c>
      <c r="H1999" t="s">
        <v>8246</v>
      </c>
      <c r="I1999">
        <v>1427825044</v>
      </c>
      <c r="J1999">
        <v>1425236644</v>
      </c>
      <c r="K1999" t="b">
        <v>0</v>
      </c>
      <c r="L1999">
        <v>1</v>
      </c>
      <c r="M1999" t="b">
        <v>0</v>
      </c>
      <c r="N1999" t="s">
        <v>8272</v>
      </c>
      <c r="O1999" s="5">
        <f t="shared" si="279"/>
        <v>800</v>
      </c>
      <c r="P1999" s="7">
        <f t="shared" si="280"/>
        <v>25</v>
      </c>
      <c r="Q1999" t="str">
        <f t="shared" si="281"/>
        <v>technology</v>
      </c>
      <c r="R1999" t="str">
        <f t="shared" si="282"/>
        <v>web</v>
      </c>
      <c r="S1999" s="10">
        <f t="shared" si="283"/>
        <v>42094.502824074079</v>
      </c>
      <c r="T1999" s="10">
        <f t="shared" si="284"/>
        <v>42064.544490740736</v>
      </c>
      <c r="U1999">
        <f t="shared" si="285"/>
        <v>2015</v>
      </c>
      <c r="V1999" s="11">
        <f t="shared" si="286"/>
        <v>42094.502824074079</v>
      </c>
      <c r="W1999" s="15">
        <f t="shared" si="287"/>
        <v>29.958333333343035</v>
      </c>
    </row>
    <row r="2000" spans="1:23" ht="43.2" x14ac:dyDescent="0.3">
      <c r="A2000">
        <v>2392</v>
      </c>
      <c r="B2000" s="3" t="s">
        <v>2393</v>
      </c>
      <c r="C2000" s="3" t="s">
        <v>6502</v>
      </c>
      <c r="D2000">
        <v>4200</v>
      </c>
      <c r="E2000">
        <v>0</v>
      </c>
      <c r="F2000" t="s">
        <v>8220</v>
      </c>
      <c r="G2000" t="s">
        <v>8224</v>
      </c>
      <c r="H2000" t="s">
        <v>8246</v>
      </c>
      <c r="I2000">
        <v>1446087223</v>
      </c>
      <c r="J2000">
        <v>1443495223</v>
      </c>
      <c r="K2000" t="b">
        <v>0</v>
      </c>
      <c r="L2000">
        <v>0</v>
      </c>
      <c r="M2000" t="b">
        <v>0</v>
      </c>
      <c r="N2000" t="s">
        <v>8272</v>
      </c>
      <c r="O2000" s="5" t="e">
        <f t="shared" si="279"/>
        <v>#DIV/0!</v>
      </c>
      <c r="P2000" s="7" t="e">
        <f t="shared" si="280"/>
        <v>#DIV/0!</v>
      </c>
      <c r="Q2000" t="str">
        <f t="shared" si="281"/>
        <v>technology</v>
      </c>
      <c r="R2000" t="str">
        <f t="shared" si="282"/>
        <v>web</v>
      </c>
      <c r="S2000" s="10">
        <f t="shared" si="283"/>
        <v>42305.870636574073</v>
      </c>
      <c r="T2000" s="10">
        <f t="shared" si="284"/>
        <v>42275.870636574073</v>
      </c>
      <c r="U2000">
        <f t="shared" si="285"/>
        <v>2015</v>
      </c>
      <c r="V2000" s="11">
        <f t="shared" si="286"/>
        <v>42305.870636574073</v>
      </c>
      <c r="W2000" s="15">
        <f t="shared" si="287"/>
        <v>30</v>
      </c>
    </row>
    <row r="2001" spans="1:23" ht="43.2" x14ac:dyDescent="0.3">
      <c r="A2001">
        <v>2393</v>
      </c>
      <c r="B2001" s="3" t="s">
        <v>2394</v>
      </c>
      <c r="C2001" s="3" t="s">
        <v>6503</v>
      </c>
      <c r="D2001">
        <v>100000</v>
      </c>
      <c r="E2001">
        <v>50</v>
      </c>
      <c r="F2001" t="s">
        <v>8220</v>
      </c>
      <c r="G2001" t="s">
        <v>8224</v>
      </c>
      <c r="H2001" t="s">
        <v>8246</v>
      </c>
      <c r="I2001">
        <v>1439048017</v>
      </c>
      <c r="J2001">
        <v>1436456017</v>
      </c>
      <c r="K2001" t="b">
        <v>0</v>
      </c>
      <c r="L2001">
        <v>1</v>
      </c>
      <c r="M2001" t="b">
        <v>0</v>
      </c>
      <c r="N2001" t="s">
        <v>8272</v>
      </c>
      <c r="O2001" s="5">
        <f t="shared" si="279"/>
        <v>2000</v>
      </c>
      <c r="P2001" s="7">
        <f t="shared" si="280"/>
        <v>50</v>
      </c>
      <c r="Q2001" t="str">
        <f t="shared" si="281"/>
        <v>technology</v>
      </c>
      <c r="R2001" t="str">
        <f t="shared" si="282"/>
        <v>web</v>
      </c>
      <c r="S2001" s="10">
        <f t="shared" si="283"/>
        <v>42224.398344907408</v>
      </c>
      <c r="T2001" s="10">
        <f t="shared" si="284"/>
        <v>42194.398344907408</v>
      </c>
      <c r="U2001">
        <f t="shared" si="285"/>
        <v>2015</v>
      </c>
      <c r="V2001" s="11">
        <f t="shared" si="286"/>
        <v>42224.398344907408</v>
      </c>
      <c r="W2001" s="15">
        <f t="shared" si="287"/>
        <v>30</v>
      </c>
    </row>
    <row r="2002" spans="1:23" ht="43.2" x14ac:dyDescent="0.3">
      <c r="A2002">
        <v>2394</v>
      </c>
      <c r="B2002" s="3" t="s">
        <v>2395</v>
      </c>
      <c r="C2002" s="3" t="s">
        <v>6504</v>
      </c>
      <c r="D2002">
        <v>5000</v>
      </c>
      <c r="E2002">
        <v>3</v>
      </c>
      <c r="F2002" t="s">
        <v>8220</v>
      </c>
      <c r="G2002" t="s">
        <v>8241</v>
      </c>
      <c r="H2002" t="s">
        <v>8249</v>
      </c>
      <c r="I2002">
        <v>1424940093</v>
      </c>
      <c r="J2002">
        <v>1422348093</v>
      </c>
      <c r="K2002" t="b">
        <v>0</v>
      </c>
      <c r="L2002">
        <v>2</v>
      </c>
      <c r="M2002" t="b">
        <v>0</v>
      </c>
      <c r="N2002" t="s">
        <v>8272</v>
      </c>
      <c r="O2002" s="5">
        <f t="shared" si="279"/>
        <v>1666.6666666666667</v>
      </c>
      <c r="P2002" s="7">
        <f t="shared" si="280"/>
        <v>1.5</v>
      </c>
      <c r="Q2002" t="str">
        <f t="shared" si="281"/>
        <v>technology</v>
      </c>
      <c r="R2002" t="str">
        <f t="shared" si="282"/>
        <v>web</v>
      </c>
      <c r="S2002" s="10">
        <f t="shared" si="283"/>
        <v>42061.112187499995</v>
      </c>
      <c r="T2002" s="10">
        <f t="shared" si="284"/>
        <v>42031.112187499995</v>
      </c>
      <c r="U2002">
        <f t="shared" si="285"/>
        <v>2015</v>
      </c>
      <c r="V2002" s="11">
        <f t="shared" si="286"/>
        <v>42061.112187499995</v>
      </c>
      <c r="W2002" s="15">
        <f t="shared" si="287"/>
        <v>30</v>
      </c>
    </row>
    <row r="2003" spans="1:23" ht="43.2" x14ac:dyDescent="0.3">
      <c r="A2003">
        <v>2395</v>
      </c>
      <c r="B2003" s="3" t="s">
        <v>2396</v>
      </c>
      <c r="C2003" s="3" t="s">
        <v>6505</v>
      </c>
      <c r="D2003">
        <v>33000</v>
      </c>
      <c r="E2003">
        <v>0</v>
      </c>
      <c r="F2003" t="s">
        <v>8220</v>
      </c>
      <c r="G2003" t="s">
        <v>8224</v>
      </c>
      <c r="H2003" t="s">
        <v>8246</v>
      </c>
      <c r="I2003">
        <v>1484038620</v>
      </c>
      <c r="J2003">
        <v>1481597687</v>
      </c>
      <c r="K2003" t="b">
        <v>0</v>
      </c>
      <c r="L2003">
        <v>0</v>
      </c>
      <c r="M2003" t="b">
        <v>0</v>
      </c>
      <c r="N2003" t="s">
        <v>8272</v>
      </c>
      <c r="O2003" s="5" t="e">
        <f t="shared" si="279"/>
        <v>#DIV/0!</v>
      </c>
      <c r="P2003" s="7" t="e">
        <f t="shared" si="280"/>
        <v>#DIV/0!</v>
      </c>
      <c r="Q2003" t="str">
        <f t="shared" si="281"/>
        <v>technology</v>
      </c>
      <c r="R2003" t="str">
        <f t="shared" si="282"/>
        <v>web</v>
      </c>
      <c r="S2003" s="10">
        <f t="shared" si="283"/>
        <v>42745.122916666667</v>
      </c>
      <c r="T2003" s="10">
        <f t="shared" si="284"/>
        <v>42716.871377314819</v>
      </c>
      <c r="U2003">
        <f t="shared" si="285"/>
        <v>2017</v>
      </c>
      <c r="V2003" s="11">
        <f t="shared" si="286"/>
        <v>42745.122916666667</v>
      </c>
      <c r="W2003" s="15">
        <f t="shared" si="287"/>
        <v>28.251539351847896</v>
      </c>
    </row>
    <row r="2004" spans="1:23" ht="43.2" x14ac:dyDescent="0.3">
      <c r="A2004">
        <v>2396</v>
      </c>
      <c r="B2004" s="3" t="s">
        <v>2397</v>
      </c>
      <c r="C2004" s="3" t="s">
        <v>6506</v>
      </c>
      <c r="D2004">
        <v>5000</v>
      </c>
      <c r="E2004">
        <v>10</v>
      </c>
      <c r="F2004" t="s">
        <v>8220</v>
      </c>
      <c r="G2004" t="s">
        <v>8240</v>
      </c>
      <c r="H2004" t="s">
        <v>8257</v>
      </c>
      <c r="I2004">
        <v>1444940558</v>
      </c>
      <c r="J2004">
        <v>1442348558</v>
      </c>
      <c r="K2004" t="b">
        <v>0</v>
      </c>
      <c r="L2004">
        <v>1</v>
      </c>
      <c r="M2004" t="b">
        <v>0</v>
      </c>
      <c r="N2004" t="s">
        <v>8272</v>
      </c>
      <c r="O2004" s="5">
        <f t="shared" si="279"/>
        <v>500</v>
      </c>
      <c r="P2004" s="7">
        <f t="shared" si="280"/>
        <v>10</v>
      </c>
      <c r="Q2004" t="str">
        <f t="shared" si="281"/>
        <v>technology</v>
      </c>
      <c r="R2004" t="str">
        <f t="shared" si="282"/>
        <v>web</v>
      </c>
      <c r="S2004" s="10">
        <f t="shared" si="283"/>
        <v>42292.599050925928</v>
      </c>
      <c r="T2004" s="10">
        <f t="shared" si="284"/>
        <v>42262.599050925928</v>
      </c>
      <c r="U2004">
        <f t="shared" si="285"/>
        <v>2015</v>
      </c>
      <c r="V2004" s="11">
        <f t="shared" si="286"/>
        <v>42292.599050925928</v>
      </c>
      <c r="W2004" s="15">
        <f t="shared" si="287"/>
        <v>30</v>
      </c>
    </row>
    <row r="2005" spans="1:23" ht="43.2" x14ac:dyDescent="0.3">
      <c r="A2005">
        <v>2397</v>
      </c>
      <c r="B2005" s="3" t="s">
        <v>2398</v>
      </c>
      <c r="C2005" s="3" t="s">
        <v>6507</v>
      </c>
      <c r="D2005">
        <v>124000</v>
      </c>
      <c r="E2005">
        <v>0</v>
      </c>
      <c r="F2005" t="s">
        <v>8220</v>
      </c>
      <c r="G2005" t="s">
        <v>8224</v>
      </c>
      <c r="H2005" t="s">
        <v>8246</v>
      </c>
      <c r="I2005">
        <v>1420233256</v>
      </c>
      <c r="J2005">
        <v>1417641256</v>
      </c>
      <c r="K2005" t="b">
        <v>0</v>
      </c>
      <c r="L2005">
        <v>0</v>
      </c>
      <c r="M2005" t="b">
        <v>0</v>
      </c>
      <c r="N2005" t="s">
        <v>8272</v>
      </c>
      <c r="O2005" s="5" t="e">
        <f t="shared" si="279"/>
        <v>#DIV/0!</v>
      </c>
      <c r="P2005" s="7" t="e">
        <f t="shared" si="280"/>
        <v>#DIV/0!</v>
      </c>
      <c r="Q2005" t="str">
        <f t="shared" si="281"/>
        <v>technology</v>
      </c>
      <c r="R2005" t="str">
        <f t="shared" si="282"/>
        <v>web</v>
      </c>
      <c r="S2005" s="10">
        <f t="shared" si="283"/>
        <v>42006.63490740741</v>
      </c>
      <c r="T2005" s="10">
        <f t="shared" si="284"/>
        <v>41976.63490740741</v>
      </c>
      <c r="U2005">
        <f t="shared" si="285"/>
        <v>2015</v>
      </c>
      <c r="V2005" s="11">
        <f t="shared" si="286"/>
        <v>42006.63490740741</v>
      </c>
      <c r="W2005" s="15">
        <f t="shared" si="287"/>
        <v>30</v>
      </c>
    </row>
    <row r="2006" spans="1:23" ht="43.2" x14ac:dyDescent="0.3">
      <c r="A2006">
        <v>2398</v>
      </c>
      <c r="B2006" s="3" t="s">
        <v>2399</v>
      </c>
      <c r="C2006" s="3" t="s">
        <v>6508</v>
      </c>
      <c r="D2006">
        <v>4000</v>
      </c>
      <c r="E2006">
        <v>0</v>
      </c>
      <c r="F2006" t="s">
        <v>8220</v>
      </c>
      <c r="G2006" t="s">
        <v>8224</v>
      </c>
      <c r="H2006" t="s">
        <v>8246</v>
      </c>
      <c r="I2006">
        <v>1435874384</v>
      </c>
      <c r="J2006">
        <v>1433282384</v>
      </c>
      <c r="K2006" t="b">
        <v>0</v>
      </c>
      <c r="L2006">
        <v>0</v>
      </c>
      <c r="M2006" t="b">
        <v>0</v>
      </c>
      <c r="N2006" t="s">
        <v>8272</v>
      </c>
      <c r="O2006" s="5" t="e">
        <f t="shared" si="279"/>
        <v>#DIV/0!</v>
      </c>
      <c r="P2006" s="7" t="e">
        <f t="shared" si="280"/>
        <v>#DIV/0!</v>
      </c>
      <c r="Q2006" t="str">
        <f t="shared" si="281"/>
        <v>technology</v>
      </c>
      <c r="R2006" t="str">
        <f t="shared" si="282"/>
        <v>web</v>
      </c>
      <c r="S2006" s="10">
        <f t="shared" si="283"/>
        <v>42187.666481481487</v>
      </c>
      <c r="T2006" s="10">
        <f t="shared" si="284"/>
        <v>42157.666481481487</v>
      </c>
      <c r="U2006">
        <f t="shared" si="285"/>
        <v>2015</v>
      </c>
      <c r="V2006" s="11">
        <f t="shared" si="286"/>
        <v>42187.666481481487</v>
      </c>
      <c r="W2006" s="15">
        <f t="shared" si="287"/>
        <v>30</v>
      </c>
    </row>
    <row r="2007" spans="1:23" ht="43.2" x14ac:dyDescent="0.3">
      <c r="A2007">
        <v>2399</v>
      </c>
      <c r="B2007" s="3" t="s">
        <v>2400</v>
      </c>
      <c r="C2007" s="3" t="s">
        <v>6509</v>
      </c>
      <c r="D2007">
        <v>13000</v>
      </c>
      <c r="E2007">
        <v>0</v>
      </c>
      <c r="F2007" t="s">
        <v>8220</v>
      </c>
      <c r="G2007" t="s">
        <v>8235</v>
      </c>
      <c r="H2007" t="s">
        <v>8255</v>
      </c>
      <c r="I2007">
        <v>1418934506</v>
      </c>
      <c r="J2007">
        <v>1415910506</v>
      </c>
      <c r="K2007" t="b">
        <v>0</v>
      </c>
      <c r="L2007">
        <v>0</v>
      </c>
      <c r="M2007" t="b">
        <v>0</v>
      </c>
      <c r="N2007" t="s">
        <v>8272</v>
      </c>
      <c r="O2007" s="5" t="e">
        <f t="shared" si="279"/>
        <v>#DIV/0!</v>
      </c>
      <c r="P2007" s="7" t="e">
        <f t="shared" si="280"/>
        <v>#DIV/0!</v>
      </c>
      <c r="Q2007" t="str">
        <f t="shared" si="281"/>
        <v>technology</v>
      </c>
      <c r="R2007" t="str">
        <f t="shared" si="282"/>
        <v>web</v>
      </c>
      <c r="S2007" s="10">
        <f t="shared" si="283"/>
        <v>41991.603078703702</v>
      </c>
      <c r="T2007" s="10">
        <f t="shared" si="284"/>
        <v>41956.603078703702</v>
      </c>
      <c r="U2007">
        <f t="shared" si="285"/>
        <v>2014</v>
      </c>
      <c r="V2007" s="11">
        <f t="shared" si="286"/>
        <v>41991.603078703702</v>
      </c>
      <c r="W2007" s="15">
        <f t="shared" si="287"/>
        <v>35</v>
      </c>
    </row>
    <row r="2008" spans="1:23" ht="43.2" x14ac:dyDescent="0.3">
      <c r="A2008">
        <v>2400</v>
      </c>
      <c r="B2008" s="3" t="s">
        <v>2401</v>
      </c>
      <c r="C2008" s="3" t="s">
        <v>6510</v>
      </c>
      <c r="D2008">
        <v>50000</v>
      </c>
      <c r="E2008">
        <v>0</v>
      </c>
      <c r="F2008" t="s">
        <v>8220</v>
      </c>
      <c r="G2008" t="s">
        <v>8226</v>
      </c>
      <c r="H2008" t="s">
        <v>8248</v>
      </c>
      <c r="I2008">
        <v>1460615164</v>
      </c>
      <c r="J2008">
        <v>1458023164</v>
      </c>
      <c r="K2008" t="b">
        <v>0</v>
      </c>
      <c r="L2008">
        <v>0</v>
      </c>
      <c r="M2008" t="b">
        <v>0</v>
      </c>
      <c r="N2008" t="s">
        <v>8272</v>
      </c>
      <c r="O2008" s="5" t="e">
        <f t="shared" si="279"/>
        <v>#DIV/0!</v>
      </c>
      <c r="P2008" s="7" t="e">
        <f t="shared" si="280"/>
        <v>#DIV/0!</v>
      </c>
      <c r="Q2008" t="str">
        <f t="shared" si="281"/>
        <v>technology</v>
      </c>
      <c r="R2008" t="str">
        <f t="shared" si="282"/>
        <v>web</v>
      </c>
      <c r="S2008" s="10">
        <f t="shared" si="283"/>
        <v>42474.018101851849</v>
      </c>
      <c r="T2008" s="10">
        <f t="shared" si="284"/>
        <v>42444.018101851849</v>
      </c>
      <c r="U2008">
        <f t="shared" si="285"/>
        <v>2016</v>
      </c>
      <c r="V2008" s="11">
        <f t="shared" si="286"/>
        <v>42474.018101851849</v>
      </c>
      <c r="W2008" s="15">
        <f t="shared" si="287"/>
        <v>30</v>
      </c>
    </row>
    <row r="2009" spans="1:23" ht="43.2" x14ac:dyDescent="0.3">
      <c r="A2009">
        <v>2401</v>
      </c>
      <c r="B2009" s="3" t="s">
        <v>2402</v>
      </c>
      <c r="C2009" s="3" t="s">
        <v>6511</v>
      </c>
      <c r="D2009">
        <v>28000</v>
      </c>
      <c r="E2009">
        <v>201</v>
      </c>
      <c r="F2009" t="s">
        <v>8221</v>
      </c>
      <c r="G2009" t="s">
        <v>8224</v>
      </c>
      <c r="H2009" t="s">
        <v>8246</v>
      </c>
      <c r="I2009">
        <v>1457207096</v>
      </c>
      <c r="J2009">
        <v>1452023096</v>
      </c>
      <c r="K2009" t="b">
        <v>0</v>
      </c>
      <c r="L2009">
        <v>9</v>
      </c>
      <c r="M2009" t="b">
        <v>0</v>
      </c>
      <c r="N2009" t="s">
        <v>8284</v>
      </c>
      <c r="O2009" s="5">
        <f t="shared" si="279"/>
        <v>139.30348258706468</v>
      </c>
      <c r="P2009" s="7">
        <f t="shared" si="280"/>
        <v>22.333333333333332</v>
      </c>
      <c r="Q2009" t="str">
        <f t="shared" si="281"/>
        <v>food</v>
      </c>
      <c r="R2009" t="str">
        <f t="shared" si="282"/>
        <v>food trucks</v>
      </c>
      <c r="S2009" s="10">
        <f t="shared" si="283"/>
        <v>42434.572870370372</v>
      </c>
      <c r="T2009" s="10">
        <f t="shared" si="284"/>
        <v>42374.572870370372</v>
      </c>
      <c r="U2009">
        <f t="shared" si="285"/>
        <v>2016</v>
      </c>
      <c r="V2009" s="11">
        <f t="shared" si="286"/>
        <v>42434.572870370372</v>
      </c>
      <c r="W2009" s="15">
        <f t="shared" si="287"/>
        <v>60</v>
      </c>
    </row>
    <row r="2010" spans="1:23" x14ac:dyDescent="0.3">
      <c r="A2010">
        <v>2402</v>
      </c>
      <c r="B2010" s="3" t="s">
        <v>2403</v>
      </c>
      <c r="C2010" s="3" t="s">
        <v>6512</v>
      </c>
      <c r="D2010">
        <v>12000</v>
      </c>
      <c r="E2010">
        <v>52</v>
      </c>
      <c r="F2010" t="s">
        <v>8221</v>
      </c>
      <c r="G2010" t="s">
        <v>8224</v>
      </c>
      <c r="H2010" t="s">
        <v>8246</v>
      </c>
      <c r="I2010">
        <v>1431533931</v>
      </c>
      <c r="J2010">
        <v>1428941931</v>
      </c>
      <c r="K2010" t="b">
        <v>0</v>
      </c>
      <c r="L2010">
        <v>1</v>
      </c>
      <c r="M2010" t="b">
        <v>0</v>
      </c>
      <c r="N2010" t="s">
        <v>8284</v>
      </c>
      <c r="O2010" s="5">
        <f t="shared" si="279"/>
        <v>230.76923076923077</v>
      </c>
      <c r="P2010" s="7">
        <f t="shared" si="280"/>
        <v>52</v>
      </c>
      <c r="Q2010" t="str">
        <f t="shared" si="281"/>
        <v>food</v>
      </c>
      <c r="R2010" t="str">
        <f t="shared" si="282"/>
        <v>food trucks</v>
      </c>
      <c r="S2010" s="10">
        <f t="shared" si="283"/>
        <v>42137.429756944446</v>
      </c>
      <c r="T2010" s="10">
        <f t="shared" si="284"/>
        <v>42107.429756944446</v>
      </c>
      <c r="U2010">
        <f t="shared" si="285"/>
        <v>2015</v>
      </c>
      <c r="V2010" s="11">
        <f t="shared" si="286"/>
        <v>42137.429756944446</v>
      </c>
      <c r="W2010" s="15">
        <f t="shared" si="287"/>
        <v>30</v>
      </c>
    </row>
    <row r="2011" spans="1:23" ht="43.2" x14ac:dyDescent="0.3">
      <c r="A2011">
        <v>2403</v>
      </c>
      <c r="B2011" s="3" t="s">
        <v>2404</v>
      </c>
      <c r="C2011" s="3" t="s">
        <v>6513</v>
      </c>
      <c r="D2011">
        <v>1200</v>
      </c>
      <c r="E2011">
        <v>202</v>
      </c>
      <c r="F2011" t="s">
        <v>8221</v>
      </c>
      <c r="G2011" t="s">
        <v>8225</v>
      </c>
      <c r="H2011" t="s">
        <v>8247</v>
      </c>
      <c r="I2011">
        <v>1459368658</v>
      </c>
      <c r="J2011">
        <v>1454188258</v>
      </c>
      <c r="K2011" t="b">
        <v>0</v>
      </c>
      <c r="L2011">
        <v>12</v>
      </c>
      <c r="M2011" t="b">
        <v>0</v>
      </c>
      <c r="N2011" t="s">
        <v>8284</v>
      </c>
      <c r="O2011" s="5">
        <f t="shared" si="279"/>
        <v>5.9405940594059405</v>
      </c>
      <c r="P2011" s="7">
        <f t="shared" si="280"/>
        <v>16.833333333333332</v>
      </c>
      <c r="Q2011" t="str">
        <f t="shared" si="281"/>
        <v>food</v>
      </c>
      <c r="R2011" t="str">
        <f t="shared" si="282"/>
        <v>food trucks</v>
      </c>
      <c r="S2011" s="10">
        <f t="shared" si="283"/>
        <v>42459.590949074074</v>
      </c>
      <c r="T2011" s="10">
        <f t="shared" si="284"/>
        <v>42399.632615740738</v>
      </c>
      <c r="U2011">
        <f t="shared" si="285"/>
        <v>2016</v>
      </c>
      <c r="V2011" s="11">
        <f t="shared" si="286"/>
        <v>42459.590949074074</v>
      </c>
      <c r="W2011" s="15">
        <f t="shared" si="287"/>
        <v>59.958333333335759</v>
      </c>
    </row>
    <row r="2012" spans="1:23" ht="43.2" x14ac:dyDescent="0.3">
      <c r="A2012">
        <v>2404</v>
      </c>
      <c r="B2012" s="3" t="s">
        <v>2405</v>
      </c>
      <c r="C2012" s="3" t="s">
        <v>6514</v>
      </c>
      <c r="D2012">
        <v>15000</v>
      </c>
      <c r="E2012">
        <v>0</v>
      </c>
      <c r="F2012" t="s">
        <v>8221</v>
      </c>
      <c r="G2012" t="s">
        <v>8224</v>
      </c>
      <c r="H2012" t="s">
        <v>8246</v>
      </c>
      <c r="I2012">
        <v>1451782607</v>
      </c>
      <c r="J2012">
        <v>1449190607</v>
      </c>
      <c r="K2012" t="b">
        <v>0</v>
      </c>
      <c r="L2012">
        <v>0</v>
      </c>
      <c r="M2012" t="b">
        <v>0</v>
      </c>
      <c r="N2012" t="s">
        <v>8284</v>
      </c>
      <c r="O2012" s="5" t="e">
        <f t="shared" si="279"/>
        <v>#DIV/0!</v>
      </c>
      <c r="P2012" s="7" t="e">
        <f t="shared" si="280"/>
        <v>#DIV/0!</v>
      </c>
      <c r="Q2012" t="str">
        <f t="shared" si="281"/>
        <v>food</v>
      </c>
      <c r="R2012" t="str">
        <f t="shared" si="282"/>
        <v>food trucks</v>
      </c>
      <c r="S2012" s="10">
        <f t="shared" si="283"/>
        <v>42371.78943287037</v>
      </c>
      <c r="T2012" s="10">
        <f t="shared" si="284"/>
        <v>42341.78943287037</v>
      </c>
      <c r="U2012">
        <f t="shared" si="285"/>
        <v>2016</v>
      </c>
      <c r="V2012" s="11">
        <f t="shared" si="286"/>
        <v>42371.78943287037</v>
      </c>
      <c r="W2012" s="15">
        <f t="shared" si="287"/>
        <v>30</v>
      </c>
    </row>
    <row r="2013" spans="1:23" ht="43.2" x14ac:dyDescent="0.3">
      <c r="A2013">
        <v>2405</v>
      </c>
      <c r="B2013" s="3" t="s">
        <v>2406</v>
      </c>
      <c r="C2013" s="3" t="s">
        <v>6515</v>
      </c>
      <c r="D2013">
        <v>5000</v>
      </c>
      <c r="E2013">
        <v>1126</v>
      </c>
      <c r="F2013" t="s">
        <v>8221</v>
      </c>
      <c r="G2013" t="s">
        <v>8224</v>
      </c>
      <c r="H2013" t="s">
        <v>8246</v>
      </c>
      <c r="I2013">
        <v>1472911375</v>
      </c>
      <c r="J2013">
        <v>1471096975</v>
      </c>
      <c r="K2013" t="b">
        <v>0</v>
      </c>
      <c r="L2013">
        <v>20</v>
      </c>
      <c r="M2013" t="b">
        <v>0</v>
      </c>
      <c r="N2013" t="s">
        <v>8284</v>
      </c>
      <c r="O2013" s="5">
        <f t="shared" si="279"/>
        <v>4.4404973357015987</v>
      </c>
      <c r="P2013" s="7">
        <f t="shared" si="280"/>
        <v>56.3</v>
      </c>
      <c r="Q2013" t="str">
        <f t="shared" si="281"/>
        <v>food</v>
      </c>
      <c r="R2013" t="str">
        <f t="shared" si="282"/>
        <v>food trucks</v>
      </c>
      <c r="S2013" s="10">
        <f t="shared" si="283"/>
        <v>42616.335358796292</v>
      </c>
      <c r="T2013" s="10">
        <f t="shared" si="284"/>
        <v>42595.335358796292</v>
      </c>
      <c r="U2013">
        <f t="shared" si="285"/>
        <v>2016</v>
      </c>
      <c r="V2013" s="11">
        <f t="shared" si="286"/>
        <v>42616.335358796292</v>
      </c>
      <c r="W2013" s="15">
        <f t="shared" si="287"/>
        <v>21</v>
      </c>
    </row>
    <row r="2014" spans="1:23" ht="43.2" x14ac:dyDescent="0.3">
      <c r="A2014">
        <v>2406</v>
      </c>
      <c r="B2014" s="3" t="s">
        <v>2407</v>
      </c>
      <c r="C2014" s="3" t="s">
        <v>6516</v>
      </c>
      <c r="D2014">
        <v>3250</v>
      </c>
      <c r="E2014">
        <v>1345</v>
      </c>
      <c r="F2014" t="s">
        <v>8221</v>
      </c>
      <c r="G2014" t="s">
        <v>8224</v>
      </c>
      <c r="H2014" t="s">
        <v>8246</v>
      </c>
      <c r="I2014">
        <v>1421635190</v>
      </c>
      <c r="J2014">
        <v>1418179190</v>
      </c>
      <c r="K2014" t="b">
        <v>0</v>
      </c>
      <c r="L2014">
        <v>16</v>
      </c>
      <c r="M2014" t="b">
        <v>0</v>
      </c>
      <c r="N2014" t="s">
        <v>8284</v>
      </c>
      <c r="O2014" s="5">
        <f t="shared" si="279"/>
        <v>2.4163568773234201</v>
      </c>
      <c r="P2014" s="7">
        <f t="shared" si="280"/>
        <v>84.0625</v>
      </c>
      <c r="Q2014" t="str">
        <f t="shared" si="281"/>
        <v>food</v>
      </c>
      <c r="R2014" t="str">
        <f t="shared" si="282"/>
        <v>food trucks</v>
      </c>
      <c r="S2014" s="10">
        <f t="shared" si="283"/>
        <v>42022.860995370371</v>
      </c>
      <c r="T2014" s="10">
        <f t="shared" si="284"/>
        <v>41982.860995370371</v>
      </c>
      <c r="U2014">
        <f t="shared" si="285"/>
        <v>2015</v>
      </c>
      <c r="V2014" s="11">
        <f t="shared" si="286"/>
        <v>42022.860995370371</v>
      </c>
      <c r="W2014" s="15">
        <f t="shared" si="287"/>
        <v>40</v>
      </c>
    </row>
    <row r="2015" spans="1:23" ht="57.6" x14ac:dyDescent="0.3">
      <c r="A2015">
        <v>2407</v>
      </c>
      <c r="B2015" s="3" t="s">
        <v>2408</v>
      </c>
      <c r="C2015" s="3" t="s">
        <v>6517</v>
      </c>
      <c r="D2015">
        <v>22000</v>
      </c>
      <c r="E2015">
        <v>5557</v>
      </c>
      <c r="F2015" t="s">
        <v>8221</v>
      </c>
      <c r="G2015" t="s">
        <v>8224</v>
      </c>
      <c r="H2015" t="s">
        <v>8246</v>
      </c>
      <c r="I2015">
        <v>1428732000</v>
      </c>
      <c r="J2015">
        <v>1426772928</v>
      </c>
      <c r="K2015" t="b">
        <v>0</v>
      </c>
      <c r="L2015">
        <v>33</v>
      </c>
      <c r="M2015" t="b">
        <v>0</v>
      </c>
      <c r="N2015" t="s">
        <v>8284</v>
      </c>
      <c r="O2015" s="5">
        <f t="shared" si="279"/>
        <v>3.9589706676264171</v>
      </c>
      <c r="P2015" s="7">
        <f t="shared" si="280"/>
        <v>168.39393939393941</v>
      </c>
      <c r="Q2015" t="str">
        <f t="shared" si="281"/>
        <v>food</v>
      </c>
      <c r="R2015" t="str">
        <f t="shared" si="282"/>
        <v>food trucks</v>
      </c>
      <c r="S2015" s="10">
        <f t="shared" si="283"/>
        <v>42105</v>
      </c>
      <c r="T2015" s="10">
        <f t="shared" si="284"/>
        <v>42082.325555555552</v>
      </c>
      <c r="U2015">
        <f t="shared" si="285"/>
        <v>2015</v>
      </c>
      <c r="V2015" s="11">
        <f t="shared" si="286"/>
        <v>42105</v>
      </c>
      <c r="W2015" s="15">
        <f t="shared" si="287"/>
        <v>22.674444444448454</v>
      </c>
    </row>
    <row r="2016" spans="1:23" ht="43.2" x14ac:dyDescent="0.3">
      <c r="A2016">
        <v>2408</v>
      </c>
      <c r="B2016" s="3" t="s">
        <v>2409</v>
      </c>
      <c r="C2016" s="3" t="s">
        <v>6518</v>
      </c>
      <c r="D2016">
        <v>15000</v>
      </c>
      <c r="E2016">
        <v>30</v>
      </c>
      <c r="F2016" t="s">
        <v>8221</v>
      </c>
      <c r="G2016" t="s">
        <v>8224</v>
      </c>
      <c r="H2016" t="s">
        <v>8246</v>
      </c>
      <c r="I2016">
        <v>1415247757</v>
      </c>
      <c r="J2016">
        <v>1412652157</v>
      </c>
      <c r="K2016" t="b">
        <v>0</v>
      </c>
      <c r="L2016">
        <v>2</v>
      </c>
      <c r="M2016" t="b">
        <v>0</v>
      </c>
      <c r="N2016" t="s">
        <v>8284</v>
      </c>
      <c r="O2016" s="5">
        <f t="shared" si="279"/>
        <v>500</v>
      </c>
      <c r="P2016" s="7">
        <f t="shared" si="280"/>
        <v>15</v>
      </c>
      <c r="Q2016" t="str">
        <f t="shared" si="281"/>
        <v>food</v>
      </c>
      <c r="R2016" t="str">
        <f t="shared" si="282"/>
        <v>food trucks</v>
      </c>
      <c r="S2016" s="10">
        <f t="shared" si="283"/>
        <v>41948.932372685187</v>
      </c>
      <c r="T2016" s="10">
        <f t="shared" si="284"/>
        <v>41918.890706018516</v>
      </c>
      <c r="U2016">
        <f t="shared" si="285"/>
        <v>2014</v>
      </c>
      <c r="V2016" s="11">
        <f t="shared" si="286"/>
        <v>41948.932372685187</v>
      </c>
      <c r="W2016" s="15">
        <f t="shared" si="287"/>
        <v>30.041666666671517</v>
      </c>
    </row>
    <row r="2017" spans="1:23" ht="43.2" x14ac:dyDescent="0.3">
      <c r="A2017">
        <v>2409</v>
      </c>
      <c r="B2017" s="3" t="s">
        <v>2410</v>
      </c>
      <c r="C2017" s="3" t="s">
        <v>6519</v>
      </c>
      <c r="D2017">
        <v>25000</v>
      </c>
      <c r="E2017">
        <v>460</v>
      </c>
      <c r="F2017" t="s">
        <v>8221</v>
      </c>
      <c r="G2017" t="s">
        <v>8224</v>
      </c>
      <c r="H2017" t="s">
        <v>8246</v>
      </c>
      <c r="I2017">
        <v>1439931675</v>
      </c>
      <c r="J2017">
        <v>1437339675</v>
      </c>
      <c r="K2017" t="b">
        <v>0</v>
      </c>
      <c r="L2017">
        <v>6</v>
      </c>
      <c r="M2017" t="b">
        <v>0</v>
      </c>
      <c r="N2017" t="s">
        <v>8284</v>
      </c>
      <c r="O2017" s="5">
        <f t="shared" si="279"/>
        <v>54.347826086956523</v>
      </c>
      <c r="P2017" s="7">
        <f t="shared" si="280"/>
        <v>76.666666666666671</v>
      </c>
      <c r="Q2017" t="str">
        <f t="shared" si="281"/>
        <v>food</v>
      </c>
      <c r="R2017" t="str">
        <f t="shared" si="282"/>
        <v>food trucks</v>
      </c>
      <c r="S2017" s="10">
        <f t="shared" si="283"/>
        <v>42234.625868055555</v>
      </c>
      <c r="T2017" s="10">
        <f t="shared" si="284"/>
        <v>42204.625868055555</v>
      </c>
      <c r="U2017">
        <f t="shared" si="285"/>
        <v>2015</v>
      </c>
      <c r="V2017" s="11">
        <f t="shared" si="286"/>
        <v>42234.625868055555</v>
      </c>
      <c r="W2017" s="15">
        <f t="shared" si="287"/>
        <v>30</v>
      </c>
    </row>
    <row r="2018" spans="1:23" ht="57.6" x14ac:dyDescent="0.3">
      <c r="A2018">
        <v>2410</v>
      </c>
      <c r="B2018" s="3" t="s">
        <v>2411</v>
      </c>
      <c r="C2018" s="3" t="s">
        <v>6520</v>
      </c>
      <c r="D2018">
        <v>15000</v>
      </c>
      <c r="E2018">
        <v>0</v>
      </c>
      <c r="F2018" t="s">
        <v>8221</v>
      </c>
      <c r="G2018" t="s">
        <v>8226</v>
      </c>
      <c r="H2018" t="s">
        <v>8248</v>
      </c>
      <c r="I2018">
        <v>1441619275</v>
      </c>
      <c r="J2018">
        <v>1439027275</v>
      </c>
      <c r="K2018" t="b">
        <v>0</v>
      </c>
      <c r="L2018">
        <v>0</v>
      </c>
      <c r="M2018" t="b">
        <v>0</v>
      </c>
      <c r="N2018" t="s">
        <v>8284</v>
      </c>
      <c r="O2018" s="5" t="e">
        <f t="shared" si="279"/>
        <v>#DIV/0!</v>
      </c>
      <c r="P2018" s="7" t="e">
        <f t="shared" si="280"/>
        <v>#DIV/0!</v>
      </c>
      <c r="Q2018" t="str">
        <f t="shared" si="281"/>
        <v>food</v>
      </c>
      <c r="R2018" t="str">
        <f t="shared" si="282"/>
        <v>food trucks</v>
      </c>
      <c r="S2018" s="10">
        <f t="shared" si="283"/>
        <v>42254.158275462964</v>
      </c>
      <c r="T2018" s="10">
        <f t="shared" si="284"/>
        <v>42224.158275462964</v>
      </c>
      <c r="U2018">
        <f t="shared" si="285"/>
        <v>2015</v>
      </c>
      <c r="V2018" s="11">
        <f t="shared" si="286"/>
        <v>42254.158275462964</v>
      </c>
      <c r="W2018" s="15">
        <f t="shared" si="287"/>
        <v>30</v>
      </c>
    </row>
    <row r="2019" spans="1:23" ht="57.6" x14ac:dyDescent="0.3">
      <c r="A2019">
        <v>2411</v>
      </c>
      <c r="B2019" s="3" t="s">
        <v>2412</v>
      </c>
      <c r="C2019" s="3" t="s">
        <v>6521</v>
      </c>
      <c r="D2019">
        <v>25000</v>
      </c>
      <c r="E2019">
        <v>151</v>
      </c>
      <c r="F2019" t="s">
        <v>8221</v>
      </c>
      <c r="G2019" t="s">
        <v>8224</v>
      </c>
      <c r="H2019" t="s">
        <v>8246</v>
      </c>
      <c r="I2019">
        <v>1440524082</v>
      </c>
      <c r="J2019">
        <v>1437932082</v>
      </c>
      <c r="K2019" t="b">
        <v>0</v>
      </c>
      <c r="L2019">
        <v>3</v>
      </c>
      <c r="M2019" t="b">
        <v>0</v>
      </c>
      <c r="N2019" t="s">
        <v>8284</v>
      </c>
      <c r="O2019" s="5">
        <f t="shared" si="279"/>
        <v>165.56291390728478</v>
      </c>
      <c r="P2019" s="7">
        <f t="shared" si="280"/>
        <v>50.333333333333336</v>
      </c>
      <c r="Q2019" t="str">
        <f t="shared" si="281"/>
        <v>food</v>
      </c>
      <c r="R2019" t="str">
        <f t="shared" si="282"/>
        <v>food trucks</v>
      </c>
      <c r="S2019" s="10">
        <f t="shared" si="283"/>
        <v>42241.482430555552</v>
      </c>
      <c r="T2019" s="10">
        <f t="shared" si="284"/>
        <v>42211.482430555552</v>
      </c>
      <c r="U2019">
        <f t="shared" si="285"/>
        <v>2015</v>
      </c>
      <c r="V2019" s="11">
        <f t="shared" si="286"/>
        <v>42241.482430555552</v>
      </c>
      <c r="W2019" s="15">
        <f t="shared" si="287"/>
        <v>30</v>
      </c>
    </row>
    <row r="2020" spans="1:23" ht="57.6" x14ac:dyDescent="0.3">
      <c r="A2020">
        <v>2412</v>
      </c>
      <c r="B2020" s="3" t="s">
        <v>2413</v>
      </c>
      <c r="C2020" s="3" t="s">
        <v>6522</v>
      </c>
      <c r="D2020">
        <v>8000</v>
      </c>
      <c r="E2020">
        <v>0</v>
      </c>
      <c r="F2020" t="s">
        <v>8221</v>
      </c>
      <c r="G2020" t="s">
        <v>8230</v>
      </c>
      <c r="H2020" t="s">
        <v>8249</v>
      </c>
      <c r="I2020">
        <v>1480185673</v>
      </c>
      <c r="J2020">
        <v>1476294073</v>
      </c>
      <c r="K2020" t="b">
        <v>0</v>
      </c>
      <c r="L2020">
        <v>0</v>
      </c>
      <c r="M2020" t="b">
        <v>0</v>
      </c>
      <c r="N2020" t="s">
        <v>8284</v>
      </c>
      <c r="O2020" s="5" t="e">
        <f t="shared" si="279"/>
        <v>#DIV/0!</v>
      </c>
      <c r="P2020" s="7" t="e">
        <f t="shared" si="280"/>
        <v>#DIV/0!</v>
      </c>
      <c r="Q2020" t="str">
        <f t="shared" si="281"/>
        <v>food</v>
      </c>
      <c r="R2020" t="str">
        <f t="shared" si="282"/>
        <v>food trucks</v>
      </c>
      <c r="S2020" s="10">
        <f t="shared" si="283"/>
        <v>42700.528622685189</v>
      </c>
      <c r="T2020" s="10">
        <f t="shared" si="284"/>
        <v>42655.486956018518</v>
      </c>
      <c r="U2020">
        <f t="shared" si="285"/>
        <v>2016</v>
      </c>
      <c r="V2020" s="11">
        <f t="shared" si="286"/>
        <v>42700.528622685189</v>
      </c>
      <c r="W2020" s="15">
        <f t="shared" si="287"/>
        <v>45.041666666671517</v>
      </c>
    </row>
    <row r="2021" spans="1:23" ht="43.2" x14ac:dyDescent="0.3">
      <c r="A2021">
        <v>2413</v>
      </c>
      <c r="B2021" s="3" t="s">
        <v>2414</v>
      </c>
      <c r="C2021" s="3" t="s">
        <v>6523</v>
      </c>
      <c r="D2021">
        <v>3000</v>
      </c>
      <c r="E2021">
        <v>25</v>
      </c>
      <c r="F2021" t="s">
        <v>8221</v>
      </c>
      <c r="G2021" t="s">
        <v>8224</v>
      </c>
      <c r="H2021" t="s">
        <v>8246</v>
      </c>
      <c r="I2021">
        <v>1401579000</v>
      </c>
      <c r="J2021">
        <v>1398911882</v>
      </c>
      <c r="K2021" t="b">
        <v>0</v>
      </c>
      <c r="L2021">
        <v>3</v>
      </c>
      <c r="M2021" t="b">
        <v>0</v>
      </c>
      <c r="N2021" t="s">
        <v>8284</v>
      </c>
      <c r="O2021" s="5">
        <f t="shared" si="279"/>
        <v>120</v>
      </c>
      <c r="P2021" s="7">
        <f t="shared" si="280"/>
        <v>8.3333333333333339</v>
      </c>
      <c r="Q2021" t="str">
        <f t="shared" si="281"/>
        <v>food</v>
      </c>
      <c r="R2021" t="str">
        <f t="shared" si="282"/>
        <v>food trucks</v>
      </c>
      <c r="S2021" s="10">
        <f t="shared" si="283"/>
        <v>41790.729166666664</v>
      </c>
      <c r="T2021" s="10">
        <f t="shared" si="284"/>
        <v>41759.85974537037</v>
      </c>
      <c r="U2021">
        <f t="shared" si="285"/>
        <v>2014</v>
      </c>
      <c r="V2021" s="11">
        <f t="shared" si="286"/>
        <v>41790.729166666664</v>
      </c>
      <c r="W2021" s="15">
        <f t="shared" si="287"/>
        <v>30.869421296294604</v>
      </c>
    </row>
    <row r="2022" spans="1:23" ht="43.2" x14ac:dyDescent="0.3">
      <c r="A2022">
        <v>2414</v>
      </c>
      <c r="B2022" s="3" t="s">
        <v>2415</v>
      </c>
      <c r="C2022" s="3" t="s">
        <v>6524</v>
      </c>
      <c r="D2022">
        <v>15000</v>
      </c>
      <c r="E2022">
        <v>460</v>
      </c>
      <c r="F2022" t="s">
        <v>8221</v>
      </c>
      <c r="G2022" t="s">
        <v>8224</v>
      </c>
      <c r="H2022" t="s">
        <v>8246</v>
      </c>
      <c r="I2022">
        <v>1440215940</v>
      </c>
      <c r="J2022">
        <v>1436805660</v>
      </c>
      <c r="K2022" t="b">
        <v>0</v>
      </c>
      <c r="L2022">
        <v>13</v>
      </c>
      <c r="M2022" t="b">
        <v>0</v>
      </c>
      <c r="N2022" t="s">
        <v>8284</v>
      </c>
      <c r="O2022" s="5">
        <f t="shared" si="279"/>
        <v>32.608695652173914</v>
      </c>
      <c r="P2022" s="7">
        <f t="shared" si="280"/>
        <v>35.384615384615387</v>
      </c>
      <c r="Q2022" t="str">
        <f t="shared" si="281"/>
        <v>food</v>
      </c>
      <c r="R2022" t="str">
        <f t="shared" si="282"/>
        <v>food trucks</v>
      </c>
      <c r="S2022" s="10">
        <f t="shared" si="283"/>
        <v>42237.915972222225</v>
      </c>
      <c r="T2022" s="10">
        <f t="shared" si="284"/>
        <v>42198.445138888885</v>
      </c>
      <c r="U2022">
        <f t="shared" si="285"/>
        <v>2015</v>
      </c>
      <c r="V2022" s="11">
        <f t="shared" si="286"/>
        <v>42237.915972222225</v>
      </c>
      <c r="W2022" s="15">
        <f t="shared" si="287"/>
        <v>39.470833333340124</v>
      </c>
    </row>
    <row r="2023" spans="1:23" ht="43.2" x14ac:dyDescent="0.3">
      <c r="A2023">
        <v>2415</v>
      </c>
      <c r="B2023" s="3" t="s">
        <v>2416</v>
      </c>
      <c r="C2023" s="3" t="s">
        <v>6525</v>
      </c>
      <c r="D2023">
        <v>60000</v>
      </c>
      <c r="E2023">
        <v>335</v>
      </c>
      <c r="F2023" t="s">
        <v>8221</v>
      </c>
      <c r="G2023" t="s">
        <v>8224</v>
      </c>
      <c r="H2023" t="s">
        <v>8246</v>
      </c>
      <c r="I2023">
        <v>1468615346</v>
      </c>
      <c r="J2023">
        <v>1466023346</v>
      </c>
      <c r="K2023" t="b">
        <v>0</v>
      </c>
      <c r="L2023">
        <v>6</v>
      </c>
      <c r="M2023" t="b">
        <v>0</v>
      </c>
      <c r="N2023" t="s">
        <v>8284</v>
      </c>
      <c r="O2023" s="5">
        <f t="shared" si="279"/>
        <v>179.1044776119403</v>
      </c>
      <c r="P2023" s="7">
        <f t="shared" si="280"/>
        <v>55.833333333333336</v>
      </c>
      <c r="Q2023" t="str">
        <f t="shared" si="281"/>
        <v>food</v>
      </c>
      <c r="R2023" t="str">
        <f t="shared" si="282"/>
        <v>food trucks</v>
      </c>
      <c r="S2023" s="10">
        <f t="shared" si="283"/>
        <v>42566.612800925926</v>
      </c>
      <c r="T2023" s="10">
        <f t="shared" si="284"/>
        <v>42536.612800925926</v>
      </c>
      <c r="U2023">
        <f t="shared" si="285"/>
        <v>2016</v>
      </c>
      <c r="V2023" s="11">
        <f t="shared" si="286"/>
        <v>42566.612800925926</v>
      </c>
      <c r="W2023" s="15">
        <f t="shared" si="287"/>
        <v>30</v>
      </c>
    </row>
    <row r="2024" spans="1:23" ht="43.2" x14ac:dyDescent="0.3">
      <c r="A2024">
        <v>2416</v>
      </c>
      <c r="B2024" s="3" t="s">
        <v>2417</v>
      </c>
      <c r="C2024" s="3" t="s">
        <v>6526</v>
      </c>
      <c r="D2024">
        <v>20000</v>
      </c>
      <c r="E2024">
        <v>5</v>
      </c>
      <c r="F2024" t="s">
        <v>8221</v>
      </c>
      <c r="G2024" t="s">
        <v>8224</v>
      </c>
      <c r="H2024" t="s">
        <v>8246</v>
      </c>
      <c r="I2024">
        <v>1426345200</v>
      </c>
      <c r="J2024">
        <v>1421343743</v>
      </c>
      <c r="K2024" t="b">
        <v>0</v>
      </c>
      <c r="L2024">
        <v>1</v>
      </c>
      <c r="M2024" t="b">
        <v>0</v>
      </c>
      <c r="N2024" t="s">
        <v>8284</v>
      </c>
      <c r="O2024" s="5">
        <f t="shared" si="279"/>
        <v>4000</v>
      </c>
      <c r="P2024" s="7">
        <f t="shared" si="280"/>
        <v>5</v>
      </c>
      <c r="Q2024" t="str">
        <f t="shared" si="281"/>
        <v>food</v>
      </c>
      <c r="R2024" t="str">
        <f t="shared" si="282"/>
        <v>food trucks</v>
      </c>
      <c r="S2024" s="10">
        <f t="shared" si="283"/>
        <v>42077.375</v>
      </c>
      <c r="T2024" s="10">
        <f t="shared" si="284"/>
        <v>42019.487766203703</v>
      </c>
      <c r="U2024">
        <f t="shared" si="285"/>
        <v>2015</v>
      </c>
      <c r="V2024" s="11">
        <f t="shared" si="286"/>
        <v>42077.375</v>
      </c>
      <c r="W2024" s="15">
        <f t="shared" si="287"/>
        <v>57.887233796296641</v>
      </c>
    </row>
    <row r="2025" spans="1:23" ht="43.2" x14ac:dyDescent="0.3">
      <c r="A2025">
        <v>2417</v>
      </c>
      <c r="B2025" s="3" t="s">
        <v>2418</v>
      </c>
      <c r="C2025" s="3" t="s">
        <v>6527</v>
      </c>
      <c r="D2025">
        <v>1000</v>
      </c>
      <c r="E2025">
        <v>0</v>
      </c>
      <c r="F2025" t="s">
        <v>8221</v>
      </c>
      <c r="G2025" t="s">
        <v>8224</v>
      </c>
      <c r="H2025" t="s">
        <v>8246</v>
      </c>
      <c r="I2025">
        <v>1407705187</v>
      </c>
      <c r="J2025">
        <v>1405113187</v>
      </c>
      <c r="K2025" t="b">
        <v>0</v>
      </c>
      <c r="L2025">
        <v>0</v>
      </c>
      <c r="M2025" t="b">
        <v>0</v>
      </c>
      <c r="N2025" t="s">
        <v>8284</v>
      </c>
      <c r="O2025" s="5" t="e">
        <f t="shared" si="279"/>
        <v>#DIV/0!</v>
      </c>
      <c r="P2025" s="7" t="e">
        <f t="shared" si="280"/>
        <v>#DIV/0!</v>
      </c>
      <c r="Q2025" t="str">
        <f t="shared" si="281"/>
        <v>food</v>
      </c>
      <c r="R2025" t="str">
        <f t="shared" si="282"/>
        <v>food trucks</v>
      </c>
      <c r="S2025" s="10">
        <f t="shared" si="283"/>
        <v>41861.634108796294</v>
      </c>
      <c r="T2025" s="10">
        <f t="shared" si="284"/>
        <v>41831.634108796294</v>
      </c>
      <c r="U2025">
        <f t="shared" si="285"/>
        <v>2014</v>
      </c>
      <c r="V2025" s="11">
        <f t="shared" si="286"/>
        <v>41861.634108796294</v>
      </c>
      <c r="W2025" s="15">
        <f t="shared" si="287"/>
        <v>30</v>
      </c>
    </row>
    <row r="2026" spans="1:23" x14ac:dyDescent="0.3">
      <c r="A2026">
        <v>2418</v>
      </c>
      <c r="B2026" s="3" t="s">
        <v>2419</v>
      </c>
      <c r="C2026" s="3" t="s">
        <v>6528</v>
      </c>
      <c r="D2026">
        <v>25000</v>
      </c>
      <c r="E2026">
        <v>5</v>
      </c>
      <c r="F2026" t="s">
        <v>8221</v>
      </c>
      <c r="G2026" t="s">
        <v>8224</v>
      </c>
      <c r="H2026" t="s">
        <v>8246</v>
      </c>
      <c r="I2026">
        <v>1427225644</v>
      </c>
      <c r="J2026">
        <v>1422045244</v>
      </c>
      <c r="K2026" t="b">
        <v>0</v>
      </c>
      <c r="L2026">
        <v>5</v>
      </c>
      <c r="M2026" t="b">
        <v>0</v>
      </c>
      <c r="N2026" t="s">
        <v>8284</v>
      </c>
      <c r="O2026" s="5">
        <f t="shared" si="279"/>
        <v>5000</v>
      </c>
      <c r="P2026" s="7">
        <f t="shared" si="280"/>
        <v>1</v>
      </c>
      <c r="Q2026" t="str">
        <f t="shared" si="281"/>
        <v>food</v>
      </c>
      <c r="R2026" t="str">
        <f t="shared" si="282"/>
        <v>food trucks</v>
      </c>
      <c r="S2026" s="10">
        <f t="shared" si="283"/>
        <v>42087.565324074079</v>
      </c>
      <c r="T2026" s="10">
        <f t="shared" si="284"/>
        <v>42027.606990740736</v>
      </c>
      <c r="U2026">
        <f t="shared" si="285"/>
        <v>2015</v>
      </c>
      <c r="V2026" s="11">
        <f t="shared" si="286"/>
        <v>42087.565324074079</v>
      </c>
      <c r="W2026" s="15">
        <f t="shared" si="287"/>
        <v>59.958333333343035</v>
      </c>
    </row>
    <row r="2027" spans="1:23" ht="43.2" x14ac:dyDescent="0.3">
      <c r="A2027">
        <v>2419</v>
      </c>
      <c r="B2027" s="3" t="s">
        <v>2420</v>
      </c>
      <c r="C2027" s="3" t="s">
        <v>6529</v>
      </c>
      <c r="D2027">
        <v>3000</v>
      </c>
      <c r="E2027">
        <v>0</v>
      </c>
      <c r="F2027" t="s">
        <v>8221</v>
      </c>
      <c r="G2027" t="s">
        <v>8224</v>
      </c>
      <c r="H2027" t="s">
        <v>8246</v>
      </c>
      <c r="I2027">
        <v>1424281389</v>
      </c>
      <c r="J2027">
        <v>1419097389</v>
      </c>
      <c r="K2027" t="b">
        <v>0</v>
      </c>
      <c r="L2027">
        <v>0</v>
      </c>
      <c r="M2027" t="b">
        <v>0</v>
      </c>
      <c r="N2027" t="s">
        <v>8284</v>
      </c>
      <c r="O2027" s="5" t="e">
        <f t="shared" si="279"/>
        <v>#DIV/0!</v>
      </c>
      <c r="P2027" s="7" t="e">
        <f t="shared" si="280"/>
        <v>#DIV/0!</v>
      </c>
      <c r="Q2027" t="str">
        <f t="shared" si="281"/>
        <v>food</v>
      </c>
      <c r="R2027" t="str">
        <f t="shared" si="282"/>
        <v>food trucks</v>
      </c>
      <c r="S2027" s="10">
        <f t="shared" si="283"/>
        <v>42053.488298611104</v>
      </c>
      <c r="T2027" s="10">
        <f t="shared" si="284"/>
        <v>41993.488298611104</v>
      </c>
      <c r="U2027">
        <f t="shared" si="285"/>
        <v>2015</v>
      </c>
      <c r="V2027" s="11">
        <f t="shared" si="286"/>
        <v>42053.488298611104</v>
      </c>
      <c r="W2027" s="15">
        <f t="shared" si="287"/>
        <v>60</v>
      </c>
    </row>
    <row r="2028" spans="1:23" ht="43.2" x14ac:dyDescent="0.3">
      <c r="A2028">
        <v>2420</v>
      </c>
      <c r="B2028" s="3" t="s">
        <v>2421</v>
      </c>
      <c r="C2028" s="3" t="s">
        <v>6530</v>
      </c>
      <c r="D2028">
        <v>16870</v>
      </c>
      <c r="E2028">
        <v>2501</v>
      </c>
      <c r="F2028" t="s">
        <v>8221</v>
      </c>
      <c r="G2028" t="s">
        <v>8224</v>
      </c>
      <c r="H2028" t="s">
        <v>8246</v>
      </c>
      <c r="I2028">
        <v>1415583695</v>
      </c>
      <c r="J2028">
        <v>1410396095</v>
      </c>
      <c r="K2028" t="b">
        <v>0</v>
      </c>
      <c r="L2028">
        <v>36</v>
      </c>
      <c r="M2028" t="b">
        <v>0</v>
      </c>
      <c r="N2028" t="s">
        <v>8284</v>
      </c>
      <c r="O2028" s="5">
        <f t="shared" si="279"/>
        <v>6.7453018792483004</v>
      </c>
      <c r="P2028" s="7">
        <f t="shared" si="280"/>
        <v>69.472222222222229</v>
      </c>
      <c r="Q2028" t="str">
        <f t="shared" si="281"/>
        <v>food</v>
      </c>
      <c r="R2028" t="str">
        <f t="shared" si="282"/>
        <v>food trucks</v>
      </c>
      <c r="S2028" s="10">
        <f t="shared" si="283"/>
        <v>41952.820543981477</v>
      </c>
      <c r="T2028" s="10">
        <f t="shared" si="284"/>
        <v>41892.778877314813</v>
      </c>
      <c r="U2028">
        <f t="shared" si="285"/>
        <v>2014</v>
      </c>
      <c r="V2028" s="11">
        <f t="shared" si="286"/>
        <v>41952.820543981477</v>
      </c>
      <c r="W2028" s="15">
        <f t="shared" si="287"/>
        <v>60.041666666664241</v>
      </c>
    </row>
    <row r="2029" spans="1:23" ht="28.8" x14ac:dyDescent="0.3">
      <c r="A2029">
        <v>2421</v>
      </c>
      <c r="B2029" s="3" t="s">
        <v>2422</v>
      </c>
      <c r="C2029" s="3" t="s">
        <v>6531</v>
      </c>
      <c r="D2029">
        <v>6000</v>
      </c>
      <c r="E2029">
        <v>1</v>
      </c>
      <c r="F2029" t="s">
        <v>8221</v>
      </c>
      <c r="G2029" t="s">
        <v>8224</v>
      </c>
      <c r="H2029" t="s">
        <v>8246</v>
      </c>
      <c r="I2029">
        <v>1424536196</v>
      </c>
      <c r="J2029">
        <v>1421944196</v>
      </c>
      <c r="K2029" t="b">
        <v>0</v>
      </c>
      <c r="L2029">
        <v>1</v>
      </c>
      <c r="M2029" t="b">
        <v>0</v>
      </c>
      <c r="N2029" t="s">
        <v>8284</v>
      </c>
      <c r="O2029" s="5">
        <f t="shared" si="279"/>
        <v>6000</v>
      </c>
      <c r="P2029" s="7">
        <f t="shared" si="280"/>
        <v>1</v>
      </c>
      <c r="Q2029" t="str">
        <f t="shared" si="281"/>
        <v>food</v>
      </c>
      <c r="R2029" t="str">
        <f t="shared" si="282"/>
        <v>food trucks</v>
      </c>
      <c r="S2029" s="10">
        <f t="shared" si="283"/>
        <v>42056.437453703707</v>
      </c>
      <c r="T2029" s="10">
        <f t="shared" si="284"/>
        <v>42026.437453703707</v>
      </c>
      <c r="U2029">
        <f t="shared" si="285"/>
        <v>2015</v>
      </c>
      <c r="V2029" s="11">
        <f t="shared" si="286"/>
        <v>42056.437453703707</v>
      </c>
      <c r="W2029" s="15">
        <f t="shared" si="287"/>
        <v>30</v>
      </c>
    </row>
    <row r="2030" spans="1:23" ht="28.8" x14ac:dyDescent="0.3">
      <c r="A2030">
        <v>2422</v>
      </c>
      <c r="B2030" s="3" t="s">
        <v>2423</v>
      </c>
      <c r="C2030" s="3" t="s">
        <v>6532</v>
      </c>
      <c r="D2030">
        <v>500</v>
      </c>
      <c r="E2030">
        <v>1</v>
      </c>
      <c r="F2030" t="s">
        <v>8221</v>
      </c>
      <c r="G2030" t="s">
        <v>8224</v>
      </c>
      <c r="H2030" t="s">
        <v>8246</v>
      </c>
      <c r="I2030">
        <v>1426091036</v>
      </c>
      <c r="J2030">
        <v>1423502636</v>
      </c>
      <c r="K2030" t="b">
        <v>0</v>
      </c>
      <c r="L2030">
        <v>1</v>
      </c>
      <c r="M2030" t="b">
        <v>0</v>
      </c>
      <c r="N2030" t="s">
        <v>8284</v>
      </c>
      <c r="O2030" s="5">
        <f t="shared" si="279"/>
        <v>500</v>
      </c>
      <c r="P2030" s="7">
        <f t="shared" si="280"/>
        <v>1</v>
      </c>
      <c r="Q2030" t="str">
        <f t="shared" si="281"/>
        <v>food</v>
      </c>
      <c r="R2030" t="str">
        <f t="shared" si="282"/>
        <v>food trucks</v>
      </c>
      <c r="S2030" s="10">
        <f t="shared" si="283"/>
        <v>42074.433287037042</v>
      </c>
      <c r="T2030" s="10">
        <f t="shared" si="284"/>
        <v>42044.474953703699</v>
      </c>
      <c r="U2030">
        <f t="shared" si="285"/>
        <v>2015</v>
      </c>
      <c r="V2030" s="11">
        <f t="shared" si="286"/>
        <v>42074.433287037042</v>
      </c>
      <c r="W2030" s="15">
        <f t="shared" si="287"/>
        <v>29.958333333343035</v>
      </c>
    </row>
    <row r="2031" spans="1:23" ht="43.2" x14ac:dyDescent="0.3">
      <c r="A2031">
        <v>2423</v>
      </c>
      <c r="B2031" s="3" t="s">
        <v>2424</v>
      </c>
      <c r="C2031" s="3" t="s">
        <v>6533</v>
      </c>
      <c r="D2031">
        <v>60000</v>
      </c>
      <c r="E2031">
        <v>8</v>
      </c>
      <c r="F2031" t="s">
        <v>8221</v>
      </c>
      <c r="G2031" t="s">
        <v>8224</v>
      </c>
      <c r="H2031" t="s">
        <v>8246</v>
      </c>
      <c r="I2031">
        <v>1420044890</v>
      </c>
      <c r="J2031">
        <v>1417452890</v>
      </c>
      <c r="K2031" t="b">
        <v>0</v>
      </c>
      <c r="L2031">
        <v>1</v>
      </c>
      <c r="M2031" t="b">
        <v>0</v>
      </c>
      <c r="N2031" t="s">
        <v>8284</v>
      </c>
      <c r="O2031" s="5">
        <f t="shared" si="279"/>
        <v>7500</v>
      </c>
      <c r="P2031" s="7">
        <f t="shared" si="280"/>
        <v>8</v>
      </c>
      <c r="Q2031" t="str">
        <f t="shared" si="281"/>
        <v>food</v>
      </c>
      <c r="R2031" t="str">
        <f t="shared" si="282"/>
        <v>food trucks</v>
      </c>
      <c r="S2031" s="10">
        <f t="shared" si="283"/>
        <v>42004.454745370371</v>
      </c>
      <c r="T2031" s="10">
        <f t="shared" si="284"/>
        <v>41974.454745370371</v>
      </c>
      <c r="U2031">
        <f t="shared" si="285"/>
        <v>2014</v>
      </c>
      <c r="V2031" s="11">
        <f t="shared" si="286"/>
        <v>42004.454745370371</v>
      </c>
      <c r="W2031" s="15">
        <f t="shared" si="287"/>
        <v>30</v>
      </c>
    </row>
    <row r="2032" spans="1:23" ht="28.8" x14ac:dyDescent="0.3">
      <c r="A2032">
        <v>2424</v>
      </c>
      <c r="B2032" s="3" t="s">
        <v>2425</v>
      </c>
      <c r="C2032" s="3" t="s">
        <v>6534</v>
      </c>
      <c r="D2032">
        <v>25000</v>
      </c>
      <c r="E2032">
        <v>310</v>
      </c>
      <c r="F2032" t="s">
        <v>8221</v>
      </c>
      <c r="G2032" t="s">
        <v>8224</v>
      </c>
      <c r="H2032" t="s">
        <v>8246</v>
      </c>
      <c r="I2032">
        <v>1414445108</v>
      </c>
      <c r="J2032">
        <v>1411853108</v>
      </c>
      <c r="K2032" t="b">
        <v>0</v>
      </c>
      <c r="L2032">
        <v>9</v>
      </c>
      <c r="M2032" t="b">
        <v>0</v>
      </c>
      <c r="N2032" t="s">
        <v>8284</v>
      </c>
      <c r="O2032" s="5">
        <f t="shared" si="279"/>
        <v>80.645161290322577</v>
      </c>
      <c r="P2032" s="7">
        <f t="shared" si="280"/>
        <v>34.444444444444443</v>
      </c>
      <c r="Q2032" t="str">
        <f t="shared" si="281"/>
        <v>food</v>
      </c>
      <c r="R2032" t="str">
        <f t="shared" si="282"/>
        <v>food trucks</v>
      </c>
      <c r="S2032" s="10">
        <f t="shared" si="283"/>
        <v>41939.642453703702</v>
      </c>
      <c r="T2032" s="10">
        <f t="shared" si="284"/>
        <v>41909.642453703702</v>
      </c>
      <c r="U2032">
        <f t="shared" si="285"/>
        <v>2014</v>
      </c>
      <c r="V2032" s="11">
        <f t="shared" si="286"/>
        <v>41939.642453703702</v>
      </c>
      <c r="W2032" s="15">
        <f t="shared" si="287"/>
        <v>30</v>
      </c>
    </row>
    <row r="2033" spans="1:23" ht="57.6" x14ac:dyDescent="0.3">
      <c r="A2033">
        <v>2425</v>
      </c>
      <c r="B2033" s="3" t="s">
        <v>2426</v>
      </c>
      <c r="C2033" s="3" t="s">
        <v>6535</v>
      </c>
      <c r="D2033">
        <v>3500</v>
      </c>
      <c r="E2033">
        <v>1</v>
      </c>
      <c r="F2033" t="s">
        <v>8221</v>
      </c>
      <c r="G2033" t="s">
        <v>8224</v>
      </c>
      <c r="H2033" t="s">
        <v>8246</v>
      </c>
      <c r="I2033">
        <v>1464386640</v>
      </c>
      <c r="J2033">
        <v>1463090149</v>
      </c>
      <c r="K2033" t="b">
        <v>0</v>
      </c>
      <c r="L2033">
        <v>1</v>
      </c>
      <c r="M2033" t="b">
        <v>0</v>
      </c>
      <c r="N2033" t="s">
        <v>8284</v>
      </c>
      <c r="O2033" s="5">
        <f t="shared" si="279"/>
        <v>3500</v>
      </c>
      <c r="P2033" s="7">
        <f t="shared" si="280"/>
        <v>1</v>
      </c>
      <c r="Q2033" t="str">
        <f t="shared" si="281"/>
        <v>food</v>
      </c>
      <c r="R2033" t="str">
        <f t="shared" si="282"/>
        <v>food trucks</v>
      </c>
      <c r="S2033" s="10">
        <f t="shared" si="283"/>
        <v>42517.669444444444</v>
      </c>
      <c r="T2033" s="10">
        <f t="shared" si="284"/>
        <v>42502.663761574076</v>
      </c>
      <c r="U2033">
        <f t="shared" si="285"/>
        <v>2016</v>
      </c>
      <c r="V2033" s="11">
        <f t="shared" si="286"/>
        <v>42517.669444444444</v>
      </c>
      <c r="W2033" s="15">
        <f t="shared" si="287"/>
        <v>15.005682870367309</v>
      </c>
    </row>
    <row r="2034" spans="1:23" ht="43.2" x14ac:dyDescent="0.3">
      <c r="A2034">
        <v>2426</v>
      </c>
      <c r="B2034" s="3" t="s">
        <v>2427</v>
      </c>
      <c r="C2034" s="3" t="s">
        <v>6536</v>
      </c>
      <c r="D2034">
        <v>20000</v>
      </c>
      <c r="E2034">
        <v>0</v>
      </c>
      <c r="F2034" t="s">
        <v>8221</v>
      </c>
      <c r="G2034" t="s">
        <v>8224</v>
      </c>
      <c r="H2034" t="s">
        <v>8246</v>
      </c>
      <c r="I2034">
        <v>1439006692</v>
      </c>
      <c r="J2034">
        <v>1433822692</v>
      </c>
      <c r="K2034" t="b">
        <v>0</v>
      </c>
      <c r="L2034">
        <v>0</v>
      </c>
      <c r="M2034" t="b">
        <v>0</v>
      </c>
      <c r="N2034" t="s">
        <v>8284</v>
      </c>
      <c r="O2034" s="5" t="e">
        <f t="shared" si="279"/>
        <v>#DIV/0!</v>
      </c>
      <c r="P2034" s="7" t="e">
        <f t="shared" si="280"/>
        <v>#DIV/0!</v>
      </c>
      <c r="Q2034" t="str">
        <f t="shared" si="281"/>
        <v>food</v>
      </c>
      <c r="R2034" t="str">
        <f t="shared" si="282"/>
        <v>food trucks</v>
      </c>
      <c r="S2034" s="10">
        <f t="shared" si="283"/>
        <v>42223.920046296291</v>
      </c>
      <c r="T2034" s="10">
        <f t="shared" si="284"/>
        <v>42163.920046296291</v>
      </c>
      <c r="U2034">
        <f t="shared" si="285"/>
        <v>2015</v>
      </c>
      <c r="V2034" s="11">
        <f t="shared" si="286"/>
        <v>42223.920046296291</v>
      </c>
      <c r="W2034" s="15">
        <f t="shared" si="287"/>
        <v>60</v>
      </c>
    </row>
    <row r="2035" spans="1:23" ht="28.8" x14ac:dyDescent="0.3">
      <c r="A2035">
        <v>2427</v>
      </c>
      <c r="B2035" s="3" t="s">
        <v>2428</v>
      </c>
      <c r="C2035" s="3" t="s">
        <v>6537</v>
      </c>
      <c r="D2035">
        <v>50000</v>
      </c>
      <c r="E2035">
        <v>1</v>
      </c>
      <c r="F2035" t="s">
        <v>8221</v>
      </c>
      <c r="G2035" t="s">
        <v>8224</v>
      </c>
      <c r="H2035" t="s">
        <v>8246</v>
      </c>
      <c r="I2035">
        <v>1458715133</v>
      </c>
      <c r="J2035">
        <v>1455262733</v>
      </c>
      <c r="K2035" t="b">
        <v>0</v>
      </c>
      <c r="L2035">
        <v>1</v>
      </c>
      <c r="M2035" t="b">
        <v>0</v>
      </c>
      <c r="N2035" t="s">
        <v>8284</v>
      </c>
      <c r="O2035" s="5">
        <f t="shared" si="279"/>
        <v>50000</v>
      </c>
      <c r="P2035" s="7">
        <f t="shared" si="280"/>
        <v>1</v>
      </c>
      <c r="Q2035" t="str">
        <f t="shared" si="281"/>
        <v>food</v>
      </c>
      <c r="R2035" t="str">
        <f t="shared" si="282"/>
        <v>food trucks</v>
      </c>
      <c r="S2035" s="10">
        <f t="shared" si="283"/>
        <v>42452.027002314819</v>
      </c>
      <c r="T2035" s="10">
        <f t="shared" si="284"/>
        <v>42412.068668981476</v>
      </c>
      <c r="U2035">
        <f t="shared" si="285"/>
        <v>2016</v>
      </c>
      <c r="V2035" s="11">
        <f t="shared" si="286"/>
        <v>42452.027002314819</v>
      </c>
      <c r="W2035" s="15">
        <f t="shared" si="287"/>
        <v>39.958333333343035</v>
      </c>
    </row>
    <row r="2036" spans="1:23" ht="28.8" x14ac:dyDescent="0.3">
      <c r="A2036">
        <v>2428</v>
      </c>
      <c r="B2036" s="3" t="s">
        <v>2429</v>
      </c>
      <c r="C2036" s="3" t="s">
        <v>6538</v>
      </c>
      <c r="D2036">
        <v>35000</v>
      </c>
      <c r="E2036">
        <v>1</v>
      </c>
      <c r="F2036" t="s">
        <v>8221</v>
      </c>
      <c r="G2036" t="s">
        <v>8224</v>
      </c>
      <c r="H2036" t="s">
        <v>8246</v>
      </c>
      <c r="I2036">
        <v>1426182551</v>
      </c>
      <c r="J2036">
        <v>1423594151</v>
      </c>
      <c r="K2036" t="b">
        <v>0</v>
      </c>
      <c r="L2036">
        <v>1</v>
      </c>
      <c r="M2036" t="b">
        <v>0</v>
      </c>
      <c r="N2036" t="s">
        <v>8284</v>
      </c>
      <c r="O2036" s="5">
        <f t="shared" si="279"/>
        <v>35000</v>
      </c>
      <c r="P2036" s="7">
        <f t="shared" si="280"/>
        <v>1</v>
      </c>
      <c r="Q2036" t="str">
        <f t="shared" si="281"/>
        <v>food</v>
      </c>
      <c r="R2036" t="str">
        <f t="shared" si="282"/>
        <v>food trucks</v>
      </c>
      <c r="S2036" s="10">
        <f t="shared" si="283"/>
        <v>42075.492488425924</v>
      </c>
      <c r="T2036" s="10">
        <f t="shared" si="284"/>
        <v>42045.534155092595</v>
      </c>
      <c r="U2036">
        <f t="shared" si="285"/>
        <v>2015</v>
      </c>
      <c r="V2036" s="11">
        <f t="shared" si="286"/>
        <v>42075.492488425924</v>
      </c>
      <c r="W2036" s="15">
        <f t="shared" si="287"/>
        <v>29.958333333328483</v>
      </c>
    </row>
    <row r="2037" spans="1:23" ht="43.2" x14ac:dyDescent="0.3">
      <c r="A2037">
        <v>2429</v>
      </c>
      <c r="B2037" s="3" t="s">
        <v>2430</v>
      </c>
      <c r="C2037" s="3" t="s">
        <v>6539</v>
      </c>
      <c r="D2037">
        <v>140000</v>
      </c>
      <c r="E2037">
        <v>2005</v>
      </c>
      <c r="F2037" t="s">
        <v>8221</v>
      </c>
      <c r="G2037" t="s">
        <v>8234</v>
      </c>
      <c r="H2037" t="s">
        <v>8254</v>
      </c>
      <c r="I2037">
        <v>1486313040</v>
      </c>
      <c r="J2037">
        <v>1483131966</v>
      </c>
      <c r="K2037" t="b">
        <v>0</v>
      </c>
      <c r="L2037">
        <v>4</v>
      </c>
      <c r="M2037" t="b">
        <v>0</v>
      </c>
      <c r="N2037" t="s">
        <v>8284</v>
      </c>
      <c r="O2037" s="5">
        <f t="shared" si="279"/>
        <v>69.825436408977552</v>
      </c>
      <c r="P2037" s="7">
        <f t="shared" si="280"/>
        <v>501.25</v>
      </c>
      <c r="Q2037" t="str">
        <f t="shared" si="281"/>
        <v>food</v>
      </c>
      <c r="R2037" t="str">
        <f t="shared" si="282"/>
        <v>food trucks</v>
      </c>
      <c r="S2037" s="10">
        <f t="shared" si="283"/>
        <v>42771.447222222225</v>
      </c>
      <c r="T2037" s="10">
        <f t="shared" si="284"/>
        <v>42734.629236111112</v>
      </c>
      <c r="U2037">
        <f t="shared" si="285"/>
        <v>2017</v>
      </c>
      <c r="V2037" s="11">
        <f t="shared" si="286"/>
        <v>42771.447222222225</v>
      </c>
      <c r="W2037" s="15">
        <f t="shared" si="287"/>
        <v>36.817986111112987</v>
      </c>
    </row>
    <row r="2038" spans="1:23" ht="57.6" x14ac:dyDescent="0.3">
      <c r="A2038">
        <v>2430</v>
      </c>
      <c r="B2038" s="3" t="s">
        <v>2431</v>
      </c>
      <c r="C2038" s="3" t="s">
        <v>6540</v>
      </c>
      <c r="D2038">
        <v>3000</v>
      </c>
      <c r="E2038">
        <v>21</v>
      </c>
      <c r="F2038" t="s">
        <v>8221</v>
      </c>
      <c r="G2038" t="s">
        <v>8224</v>
      </c>
      <c r="H2038" t="s">
        <v>8246</v>
      </c>
      <c r="I2038">
        <v>1455246504</v>
      </c>
      <c r="J2038">
        <v>1452654504</v>
      </c>
      <c r="K2038" t="b">
        <v>0</v>
      </c>
      <c r="L2038">
        <v>2</v>
      </c>
      <c r="M2038" t="b">
        <v>0</v>
      </c>
      <c r="N2038" t="s">
        <v>8284</v>
      </c>
      <c r="O2038" s="5">
        <f t="shared" si="279"/>
        <v>142.85714285714286</v>
      </c>
      <c r="P2038" s="7">
        <f t="shared" si="280"/>
        <v>10.5</v>
      </c>
      <c r="Q2038" t="str">
        <f t="shared" si="281"/>
        <v>food</v>
      </c>
      <c r="R2038" t="str">
        <f t="shared" si="282"/>
        <v>food trucks</v>
      </c>
      <c r="S2038" s="10">
        <f t="shared" si="283"/>
        <v>42411.880833333329</v>
      </c>
      <c r="T2038" s="10">
        <f t="shared" si="284"/>
        <v>42381.880833333329</v>
      </c>
      <c r="U2038">
        <f t="shared" si="285"/>
        <v>2016</v>
      </c>
      <c r="V2038" s="11">
        <f t="shared" si="286"/>
        <v>42411.880833333329</v>
      </c>
      <c r="W2038" s="15">
        <f t="shared" si="287"/>
        <v>30</v>
      </c>
    </row>
    <row r="2039" spans="1:23" ht="28.8" x14ac:dyDescent="0.3">
      <c r="A2039">
        <v>2431</v>
      </c>
      <c r="B2039" s="3" t="s">
        <v>2432</v>
      </c>
      <c r="C2039" s="3" t="s">
        <v>6541</v>
      </c>
      <c r="D2039">
        <v>100000</v>
      </c>
      <c r="E2039">
        <v>2</v>
      </c>
      <c r="F2039" t="s">
        <v>8221</v>
      </c>
      <c r="G2039" t="s">
        <v>8224</v>
      </c>
      <c r="H2039" t="s">
        <v>8246</v>
      </c>
      <c r="I2039">
        <v>1467080613</v>
      </c>
      <c r="J2039">
        <v>1461896613</v>
      </c>
      <c r="K2039" t="b">
        <v>0</v>
      </c>
      <c r="L2039">
        <v>2</v>
      </c>
      <c r="M2039" t="b">
        <v>0</v>
      </c>
      <c r="N2039" t="s">
        <v>8284</v>
      </c>
      <c r="O2039" s="5">
        <f t="shared" si="279"/>
        <v>50000</v>
      </c>
      <c r="P2039" s="7">
        <f t="shared" si="280"/>
        <v>1</v>
      </c>
      <c r="Q2039" t="str">
        <f t="shared" si="281"/>
        <v>food</v>
      </c>
      <c r="R2039" t="str">
        <f t="shared" si="282"/>
        <v>food trucks</v>
      </c>
      <c r="S2039" s="10">
        <f t="shared" si="283"/>
        <v>42548.849687499998</v>
      </c>
      <c r="T2039" s="10">
        <f t="shared" si="284"/>
        <v>42488.849687499998</v>
      </c>
      <c r="U2039">
        <f t="shared" si="285"/>
        <v>2016</v>
      </c>
      <c r="V2039" s="11">
        <f t="shared" si="286"/>
        <v>42548.849687499998</v>
      </c>
      <c r="W2039" s="15">
        <f t="shared" si="287"/>
        <v>60</v>
      </c>
    </row>
    <row r="2040" spans="1:23" ht="43.2" x14ac:dyDescent="0.3">
      <c r="A2040">
        <v>2432</v>
      </c>
      <c r="B2040" s="3" t="s">
        <v>2433</v>
      </c>
      <c r="C2040" s="3" t="s">
        <v>6542</v>
      </c>
      <c r="D2040">
        <v>14000</v>
      </c>
      <c r="E2040">
        <v>2</v>
      </c>
      <c r="F2040" t="s">
        <v>8221</v>
      </c>
      <c r="G2040" t="s">
        <v>8224</v>
      </c>
      <c r="H2040" t="s">
        <v>8246</v>
      </c>
      <c r="I2040">
        <v>1425791697</v>
      </c>
      <c r="J2040">
        <v>1423199697</v>
      </c>
      <c r="K2040" t="b">
        <v>0</v>
      </c>
      <c r="L2040">
        <v>2</v>
      </c>
      <c r="M2040" t="b">
        <v>0</v>
      </c>
      <c r="N2040" t="s">
        <v>8284</v>
      </c>
      <c r="O2040" s="5">
        <f t="shared" si="279"/>
        <v>7000</v>
      </c>
      <c r="P2040" s="7">
        <f t="shared" si="280"/>
        <v>1</v>
      </c>
      <c r="Q2040" t="str">
        <f t="shared" si="281"/>
        <v>food</v>
      </c>
      <c r="R2040" t="str">
        <f t="shared" si="282"/>
        <v>food trucks</v>
      </c>
      <c r="S2040" s="10">
        <f t="shared" si="283"/>
        <v>42070.968715277777</v>
      </c>
      <c r="T2040" s="10">
        <f t="shared" si="284"/>
        <v>42040.968715277777</v>
      </c>
      <c r="U2040">
        <f t="shared" si="285"/>
        <v>2015</v>
      </c>
      <c r="V2040" s="11">
        <f t="shared" si="286"/>
        <v>42070.968715277777</v>
      </c>
      <c r="W2040" s="15">
        <f t="shared" si="287"/>
        <v>30</v>
      </c>
    </row>
    <row r="2041" spans="1:23" ht="43.2" x14ac:dyDescent="0.3">
      <c r="A2041">
        <v>2433</v>
      </c>
      <c r="B2041" s="3" t="s">
        <v>2434</v>
      </c>
      <c r="C2041" s="3" t="s">
        <v>6543</v>
      </c>
      <c r="D2041">
        <v>10000</v>
      </c>
      <c r="E2041">
        <v>0</v>
      </c>
      <c r="F2041" t="s">
        <v>8221</v>
      </c>
      <c r="G2041" t="s">
        <v>8224</v>
      </c>
      <c r="H2041" t="s">
        <v>8246</v>
      </c>
      <c r="I2041">
        <v>1456608943</v>
      </c>
      <c r="J2041">
        <v>1454016943</v>
      </c>
      <c r="K2041" t="b">
        <v>0</v>
      </c>
      <c r="L2041">
        <v>0</v>
      </c>
      <c r="M2041" t="b">
        <v>0</v>
      </c>
      <c r="N2041" t="s">
        <v>8284</v>
      </c>
      <c r="O2041" s="5" t="e">
        <f t="shared" si="279"/>
        <v>#DIV/0!</v>
      </c>
      <c r="P2041" s="7" t="e">
        <f t="shared" si="280"/>
        <v>#DIV/0!</v>
      </c>
      <c r="Q2041" t="str">
        <f t="shared" si="281"/>
        <v>food</v>
      </c>
      <c r="R2041" t="str">
        <f t="shared" si="282"/>
        <v>food trucks</v>
      </c>
      <c r="S2041" s="10">
        <f t="shared" si="283"/>
        <v>42427.64980324074</v>
      </c>
      <c r="T2041" s="10">
        <f t="shared" si="284"/>
        <v>42397.64980324074</v>
      </c>
      <c r="U2041">
        <f t="shared" si="285"/>
        <v>2016</v>
      </c>
      <c r="V2041" s="11">
        <f t="shared" si="286"/>
        <v>42427.64980324074</v>
      </c>
      <c r="W2041" s="15">
        <f t="shared" si="287"/>
        <v>30</v>
      </c>
    </row>
    <row r="2042" spans="1:23" ht="43.2" x14ac:dyDescent="0.3">
      <c r="A2042">
        <v>2434</v>
      </c>
      <c r="B2042" s="3" t="s">
        <v>2435</v>
      </c>
      <c r="C2042" s="3" t="s">
        <v>6544</v>
      </c>
      <c r="D2042">
        <v>20000</v>
      </c>
      <c r="E2042">
        <v>26</v>
      </c>
      <c r="F2042" t="s">
        <v>8221</v>
      </c>
      <c r="G2042" t="s">
        <v>8224</v>
      </c>
      <c r="H2042" t="s">
        <v>8246</v>
      </c>
      <c r="I2042">
        <v>1438662474</v>
      </c>
      <c r="J2042">
        <v>1435206474</v>
      </c>
      <c r="K2042" t="b">
        <v>0</v>
      </c>
      <c r="L2042">
        <v>2</v>
      </c>
      <c r="M2042" t="b">
        <v>0</v>
      </c>
      <c r="N2042" t="s">
        <v>8284</v>
      </c>
      <c r="O2042" s="5">
        <f t="shared" si="279"/>
        <v>769.23076923076928</v>
      </c>
      <c r="P2042" s="7">
        <f t="shared" si="280"/>
        <v>13</v>
      </c>
      <c r="Q2042" t="str">
        <f t="shared" si="281"/>
        <v>food</v>
      </c>
      <c r="R2042" t="str">
        <f t="shared" si="282"/>
        <v>food trucks</v>
      </c>
      <c r="S2042" s="10">
        <f t="shared" si="283"/>
        <v>42219.93604166666</v>
      </c>
      <c r="T2042" s="10">
        <f t="shared" si="284"/>
        <v>42179.93604166666</v>
      </c>
      <c r="U2042">
        <f t="shared" si="285"/>
        <v>2015</v>
      </c>
      <c r="V2042" s="11">
        <f t="shared" si="286"/>
        <v>42219.93604166666</v>
      </c>
      <c r="W2042" s="15">
        <f t="shared" si="287"/>
        <v>40</v>
      </c>
    </row>
    <row r="2043" spans="1:23" ht="43.2" x14ac:dyDescent="0.3">
      <c r="A2043">
        <v>2435</v>
      </c>
      <c r="B2043" s="3" t="s">
        <v>2436</v>
      </c>
      <c r="C2043" s="3" t="s">
        <v>6545</v>
      </c>
      <c r="D2043">
        <v>250000</v>
      </c>
      <c r="E2043">
        <v>1224</v>
      </c>
      <c r="F2043" t="s">
        <v>8221</v>
      </c>
      <c r="G2043" t="s">
        <v>8235</v>
      </c>
      <c r="H2043" t="s">
        <v>8255</v>
      </c>
      <c r="I2043">
        <v>1444027186</v>
      </c>
      <c r="J2043">
        <v>1441435186</v>
      </c>
      <c r="K2043" t="b">
        <v>0</v>
      </c>
      <c r="L2043">
        <v>4</v>
      </c>
      <c r="M2043" t="b">
        <v>0</v>
      </c>
      <c r="N2043" t="s">
        <v>8284</v>
      </c>
      <c r="O2043" s="5">
        <f t="shared" si="279"/>
        <v>204.24836601307189</v>
      </c>
      <c r="P2043" s="7">
        <f t="shared" si="280"/>
        <v>306</v>
      </c>
      <c r="Q2043" t="str">
        <f t="shared" si="281"/>
        <v>food</v>
      </c>
      <c r="R2043" t="str">
        <f t="shared" si="282"/>
        <v>food trucks</v>
      </c>
      <c r="S2043" s="10">
        <f t="shared" si="283"/>
        <v>42282.027615740735</v>
      </c>
      <c r="T2043" s="10">
        <f t="shared" si="284"/>
        <v>42252.027615740735</v>
      </c>
      <c r="U2043">
        <f t="shared" si="285"/>
        <v>2015</v>
      </c>
      <c r="V2043" s="11">
        <f t="shared" si="286"/>
        <v>42282.027615740735</v>
      </c>
      <c r="W2043" s="15">
        <f t="shared" si="287"/>
        <v>30</v>
      </c>
    </row>
    <row r="2044" spans="1:23" ht="43.2" x14ac:dyDescent="0.3">
      <c r="A2044">
        <v>2436</v>
      </c>
      <c r="B2044" s="3" t="s">
        <v>2437</v>
      </c>
      <c r="C2044" s="3" t="s">
        <v>6546</v>
      </c>
      <c r="D2044">
        <v>117000</v>
      </c>
      <c r="E2044">
        <v>45</v>
      </c>
      <c r="F2044" t="s">
        <v>8221</v>
      </c>
      <c r="G2044" t="s">
        <v>8229</v>
      </c>
      <c r="H2044" t="s">
        <v>8251</v>
      </c>
      <c r="I2044">
        <v>1454078770</v>
      </c>
      <c r="J2044">
        <v>1448894770</v>
      </c>
      <c r="K2044" t="b">
        <v>0</v>
      </c>
      <c r="L2044">
        <v>2</v>
      </c>
      <c r="M2044" t="b">
        <v>0</v>
      </c>
      <c r="N2044" t="s">
        <v>8284</v>
      </c>
      <c r="O2044" s="5">
        <f t="shared" si="279"/>
        <v>2600</v>
      </c>
      <c r="P2044" s="7">
        <f t="shared" si="280"/>
        <v>22.5</v>
      </c>
      <c r="Q2044" t="str">
        <f t="shared" si="281"/>
        <v>food</v>
      </c>
      <c r="R2044" t="str">
        <f t="shared" si="282"/>
        <v>food trucks</v>
      </c>
      <c r="S2044" s="10">
        <f t="shared" si="283"/>
        <v>42398.365393518514</v>
      </c>
      <c r="T2044" s="10">
        <f t="shared" si="284"/>
        <v>42338.365393518514</v>
      </c>
      <c r="U2044">
        <f t="shared" si="285"/>
        <v>2016</v>
      </c>
      <c r="V2044" s="11">
        <f t="shared" si="286"/>
        <v>42398.365393518514</v>
      </c>
      <c r="W2044" s="15">
        <f t="shared" si="287"/>
        <v>60</v>
      </c>
    </row>
    <row r="2045" spans="1:23" ht="43.2" x14ac:dyDescent="0.3">
      <c r="A2045">
        <v>2437</v>
      </c>
      <c r="B2045" s="3" t="s">
        <v>2438</v>
      </c>
      <c r="C2045" s="3" t="s">
        <v>6547</v>
      </c>
      <c r="D2045">
        <v>8000</v>
      </c>
      <c r="E2045">
        <v>0</v>
      </c>
      <c r="F2045" t="s">
        <v>8221</v>
      </c>
      <c r="G2045" t="s">
        <v>8224</v>
      </c>
      <c r="H2045" t="s">
        <v>8246</v>
      </c>
      <c r="I2045">
        <v>1426615200</v>
      </c>
      <c r="J2045">
        <v>1422400188</v>
      </c>
      <c r="K2045" t="b">
        <v>0</v>
      </c>
      <c r="L2045">
        <v>0</v>
      </c>
      <c r="M2045" t="b">
        <v>0</v>
      </c>
      <c r="N2045" t="s">
        <v>8284</v>
      </c>
      <c r="O2045" s="5" t="e">
        <f t="shared" si="279"/>
        <v>#DIV/0!</v>
      </c>
      <c r="P2045" s="7" t="e">
        <f t="shared" si="280"/>
        <v>#DIV/0!</v>
      </c>
      <c r="Q2045" t="str">
        <f t="shared" si="281"/>
        <v>food</v>
      </c>
      <c r="R2045" t="str">
        <f t="shared" si="282"/>
        <v>food trucks</v>
      </c>
      <c r="S2045" s="10">
        <f t="shared" si="283"/>
        <v>42080.5</v>
      </c>
      <c r="T2045" s="10">
        <f t="shared" si="284"/>
        <v>42031.715138888889</v>
      </c>
      <c r="U2045">
        <f t="shared" si="285"/>
        <v>2015</v>
      </c>
      <c r="V2045" s="11">
        <f t="shared" si="286"/>
        <v>42080.5</v>
      </c>
      <c r="W2045" s="15">
        <f t="shared" si="287"/>
        <v>48.78486111111124</v>
      </c>
    </row>
    <row r="2046" spans="1:23" ht="43.2" x14ac:dyDescent="0.3">
      <c r="A2046">
        <v>2438</v>
      </c>
      <c r="B2046" s="3" t="s">
        <v>2439</v>
      </c>
      <c r="C2046" s="3" t="s">
        <v>6548</v>
      </c>
      <c r="D2046">
        <v>15000</v>
      </c>
      <c r="E2046">
        <v>50</v>
      </c>
      <c r="F2046" t="s">
        <v>8221</v>
      </c>
      <c r="G2046" t="s">
        <v>8224</v>
      </c>
      <c r="H2046" t="s">
        <v>8246</v>
      </c>
      <c r="I2046">
        <v>1449529062</v>
      </c>
      <c r="J2046">
        <v>1444341462</v>
      </c>
      <c r="K2046" t="b">
        <v>0</v>
      </c>
      <c r="L2046">
        <v>1</v>
      </c>
      <c r="M2046" t="b">
        <v>0</v>
      </c>
      <c r="N2046" t="s">
        <v>8284</v>
      </c>
      <c r="O2046" s="5">
        <f t="shared" si="279"/>
        <v>300</v>
      </c>
      <c r="P2046" s="7">
        <f t="shared" si="280"/>
        <v>50</v>
      </c>
      <c r="Q2046" t="str">
        <f t="shared" si="281"/>
        <v>food</v>
      </c>
      <c r="R2046" t="str">
        <f t="shared" si="282"/>
        <v>food trucks</v>
      </c>
      <c r="S2046" s="10">
        <f t="shared" si="283"/>
        <v>42345.706736111111</v>
      </c>
      <c r="T2046" s="10">
        <f t="shared" si="284"/>
        <v>42285.66506944444</v>
      </c>
      <c r="U2046">
        <f t="shared" si="285"/>
        <v>2015</v>
      </c>
      <c r="V2046" s="11">
        <f t="shared" si="286"/>
        <v>42345.706736111111</v>
      </c>
      <c r="W2046" s="15">
        <f t="shared" si="287"/>
        <v>60.041666666671517</v>
      </c>
    </row>
    <row r="2047" spans="1:23" ht="57.6" x14ac:dyDescent="0.3">
      <c r="A2047">
        <v>2439</v>
      </c>
      <c r="B2047" s="3" t="s">
        <v>2440</v>
      </c>
      <c r="C2047" s="3" t="s">
        <v>6549</v>
      </c>
      <c r="D2047">
        <v>10000</v>
      </c>
      <c r="E2047">
        <v>0</v>
      </c>
      <c r="F2047" t="s">
        <v>8221</v>
      </c>
      <c r="G2047" t="s">
        <v>8224</v>
      </c>
      <c r="H2047" t="s">
        <v>8246</v>
      </c>
      <c r="I2047">
        <v>1445197129</v>
      </c>
      <c r="J2047">
        <v>1442605129</v>
      </c>
      <c r="K2047" t="b">
        <v>0</v>
      </c>
      <c r="L2047">
        <v>0</v>
      </c>
      <c r="M2047" t="b">
        <v>0</v>
      </c>
      <c r="N2047" t="s">
        <v>8284</v>
      </c>
      <c r="O2047" s="5" t="e">
        <f t="shared" si="279"/>
        <v>#DIV/0!</v>
      </c>
      <c r="P2047" s="7" t="e">
        <f t="shared" si="280"/>
        <v>#DIV/0!</v>
      </c>
      <c r="Q2047" t="str">
        <f t="shared" si="281"/>
        <v>food</v>
      </c>
      <c r="R2047" t="str">
        <f t="shared" si="282"/>
        <v>food trucks</v>
      </c>
      <c r="S2047" s="10">
        <f t="shared" si="283"/>
        <v>42295.568622685183</v>
      </c>
      <c r="T2047" s="10">
        <f t="shared" si="284"/>
        <v>42265.568622685183</v>
      </c>
      <c r="U2047">
        <f t="shared" si="285"/>
        <v>2015</v>
      </c>
      <c r="V2047" s="11">
        <f t="shared" si="286"/>
        <v>42295.568622685183</v>
      </c>
      <c r="W2047" s="15">
        <f t="shared" si="287"/>
        <v>30</v>
      </c>
    </row>
    <row r="2048" spans="1:23" ht="28.8" x14ac:dyDescent="0.3">
      <c r="A2048">
        <v>2440</v>
      </c>
      <c r="B2048" s="3" t="s">
        <v>2441</v>
      </c>
      <c r="C2048" s="3" t="s">
        <v>6550</v>
      </c>
      <c r="D2048">
        <v>5000</v>
      </c>
      <c r="E2048">
        <v>10</v>
      </c>
      <c r="F2048" t="s">
        <v>8221</v>
      </c>
      <c r="G2048" t="s">
        <v>8242</v>
      </c>
      <c r="H2048" t="s">
        <v>8249</v>
      </c>
      <c r="I2048">
        <v>1455399313</v>
      </c>
      <c r="J2048">
        <v>1452807313</v>
      </c>
      <c r="K2048" t="b">
        <v>0</v>
      </c>
      <c r="L2048">
        <v>2</v>
      </c>
      <c r="M2048" t="b">
        <v>0</v>
      </c>
      <c r="N2048" t="s">
        <v>8284</v>
      </c>
      <c r="O2048" s="5">
        <f t="shared" si="279"/>
        <v>500</v>
      </c>
      <c r="P2048" s="7">
        <f t="shared" si="280"/>
        <v>5</v>
      </c>
      <c r="Q2048" t="str">
        <f t="shared" si="281"/>
        <v>food</v>
      </c>
      <c r="R2048" t="str">
        <f t="shared" si="282"/>
        <v>food trucks</v>
      </c>
      <c r="S2048" s="10">
        <f t="shared" si="283"/>
        <v>42413.649456018517</v>
      </c>
      <c r="T2048" s="10">
        <f t="shared" si="284"/>
        <v>42383.649456018517</v>
      </c>
      <c r="U2048">
        <f t="shared" si="285"/>
        <v>2016</v>
      </c>
      <c r="V2048" s="11">
        <f t="shared" si="286"/>
        <v>42413.649456018517</v>
      </c>
      <c r="W2048" s="15">
        <f t="shared" si="287"/>
        <v>30</v>
      </c>
    </row>
    <row r="2049" spans="1:23" ht="28.8" x14ac:dyDescent="0.3">
      <c r="A2049">
        <v>2441</v>
      </c>
      <c r="B2049" s="3" t="s">
        <v>2442</v>
      </c>
      <c r="C2049" s="3" t="s">
        <v>6551</v>
      </c>
      <c r="D2049">
        <v>7500</v>
      </c>
      <c r="E2049">
        <v>8091</v>
      </c>
      <c r="F2049" t="s">
        <v>8219</v>
      </c>
      <c r="G2049" t="s">
        <v>8224</v>
      </c>
      <c r="H2049" t="s">
        <v>8246</v>
      </c>
      <c r="I2049">
        <v>1437627540</v>
      </c>
      <c r="J2049">
        <v>1435806054</v>
      </c>
      <c r="K2049" t="b">
        <v>0</v>
      </c>
      <c r="L2049">
        <v>109</v>
      </c>
      <c r="M2049" t="b">
        <v>1</v>
      </c>
      <c r="N2049" t="s">
        <v>8298</v>
      </c>
      <c r="O2049" s="5">
        <f t="shared" si="279"/>
        <v>0.9269558769002596</v>
      </c>
      <c r="P2049" s="7">
        <f t="shared" si="280"/>
        <v>74.22935779816514</v>
      </c>
      <c r="Q2049" t="str">
        <f t="shared" si="281"/>
        <v>food</v>
      </c>
      <c r="R2049" t="str">
        <f t="shared" si="282"/>
        <v>small batch</v>
      </c>
      <c r="S2049" s="10">
        <f t="shared" si="283"/>
        <v>42207.957638888889</v>
      </c>
      <c r="T2049" s="10">
        <f t="shared" si="284"/>
        <v>42186.875625000001</v>
      </c>
      <c r="U2049">
        <f t="shared" si="285"/>
        <v>2015</v>
      </c>
      <c r="V2049" s="11">
        <f t="shared" si="286"/>
        <v>42207.957638888889</v>
      </c>
      <c r="W2049" s="15">
        <f t="shared" si="287"/>
        <v>21.082013888888469</v>
      </c>
    </row>
    <row r="2050" spans="1:23" ht="28.8" x14ac:dyDescent="0.3">
      <c r="A2050">
        <v>2442</v>
      </c>
      <c r="B2050" s="3" t="s">
        <v>2443</v>
      </c>
      <c r="C2050" s="3" t="s">
        <v>6552</v>
      </c>
      <c r="D2050">
        <v>24000</v>
      </c>
      <c r="E2050">
        <v>30226</v>
      </c>
      <c r="F2050" t="s">
        <v>8219</v>
      </c>
      <c r="G2050" t="s">
        <v>8224</v>
      </c>
      <c r="H2050" t="s">
        <v>8246</v>
      </c>
      <c r="I2050">
        <v>1426777228</v>
      </c>
      <c r="J2050">
        <v>1424188828</v>
      </c>
      <c r="K2050" t="b">
        <v>0</v>
      </c>
      <c r="L2050">
        <v>372</v>
      </c>
      <c r="M2050" t="b">
        <v>1</v>
      </c>
      <c r="N2050" t="s">
        <v>8298</v>
      </c>
      <c r="O2050" s="5">
        <f t="shared" ref="O2050:O2113" si="288">$D2050/$E2050</f>
        <v>0.79401839475947855</v>
      </c>
      <c r="P2050" s="7">
        <f t="shared" ref="P2050:P2113" si="289">$E2050/$L2050</f>
        <v>81.252688172043008</v>
      </c>
      <c r="Q2050" t="str">
        <f t="shared" ref="Q2050:Q2113" si="290">LEFT($N2050,SEARCH("/",$N2050,1)-1)</f>
        <v>food</v>
      </c>
      <c r="R2050" t="str">
        <f t="shared" ref="R2050:R2113" si="291">MID($N2050,FIND("/",$N2050)+1,256)</f>
        <v>small batch</v>
      </c>
      <c r="S2050" s="10">
        <f t="shared" ref="S2050:S2113" si="292">((($I2050/60)/60)/24)+DATE(1970,1,1)+(-6/24)</f>
        <v>42082.375324074077</v>
      </c>
      <c r="T2050" s="10">
        <f t="shared" ref="T2050:T2113" si="293">((($J2050/60)/60)/24)+DATE(1970,1,1)+(-6/24)</f>
        <v>42052.416990740734</v>
      </c>
      <c r="U2050">
        <f t="shared" ref="U2050:U2113" si="294">YEAR(S2050)</f>
        <v>2015</v>
      </c>
      <c r="V2050" s="11">
        <f t="shared" ref="V2050:V2113" si="295">S2050</f>
        <v>42082.375324074077</v>
      </c>
      <c r="W2050" s="15">
        <f t="shared" si="287"/>
        <v>29.958333333343035</v>
      </c>
    </row>
    <row r="2051" spans="1:23" ht="43.2" x14ac:dyDescent="0.3">
      <c r="A2051">
        <v>2443</v>
      </c>
      <c r="B2051" s="3" t="s">
        <v>2444</v>
      </c>
      <c r="C2051" s="3" t="s">
        <v>6553</v>
      </c>
      <c r="D2051">
        <v>20000</v>
      </c>
      <c r="E2051">
        <v>40502.99</v>
      </c>
      <c r="F2051" t="s">
        <v>8219</v>
      </c>
      <c r="G2051" t="s">
        <v>8224</v>
      </c>
      <c r="H2051" t="s">
        <v>8246</v>
      </c>
      <c r="I2051">
        <v>1408114822</v>
      </c>
      <c r="J2051">
        <v>1405522822</v>
      </c>
      <c r="K2051" t="b">
        <v>0</v>
      </c>
      <c r="L2051">
        <v>311</v>
      </c>
      <c r="M2051" t="b">
        <v>1</v>
      </c>
      <c r="N2051" t="s">
        <v>8298</v>
      </c>
      <c r="O2051" s="5">
        <f t="shared" si="288"/>
        <v>0.49379070532817454</v>
      </c>
      <c r="P2051" s="7">
        <f t="shared" si="289"/>
        <v>130.23469453376205</v>
      </c>
      <c r="Q2051" t="str">
        <f t="shared" si="290"/>
        <v>food</v>
      </c>
      <c r="R2051" t="str">
        <f t="shared" si="291"/>
        <v>small batch</v>
      </c>
      <c r="S2051" s="10">
        <f t="shared" si="292"/>
        <v>41866.375254629631</v>
      </c>
      <c r="T2051" s="10">
        <f t="shared" si="293"/>
        <v>41836.375254629631</v>
      </c>
      <c r="U2051">
        <f t="shared" si="294"/>
        <v>2014</v>
      </c>
      <c r="V2051" s="11">
        <f t="shared" si="295"/>
        <v>41866.375254629631</v>
      </c>
      <c r="W2051" s="15">
        <f t="shared" ref="W2051:W2114" si="296">S2051-T2051</f>
        <v>30</v>
      </c>
    </row>
    <row r="2052" spans="1:23" ht="43.2" x14ac:dyDescent="0.3">
      <c r="A2052">
        <v>2444</v>
      </c>
      <c r="B2052" s="3" t="s">
        <v>2445</v>
      </c>
      <c r="C2052" s="3" t="s">
        <v>6554</v>
      </c>
      <c r="D2052">
        <v>3000</v>
      </c>
      <c r="E2052">
        <v>3258</v>
      </c>
      <c r="F2052" t="s">
        <v>8219</v>
      </c>
      <c r="G2052" t="s">
        <v>8224</v>
      </c>
      <c r="H2052" t="s">
        <v>8246</v>
      </c>
      <c r="I2052">
        <v>1464199591</v>
      </c>
      <c r="J2052">
        <v>1461607591</v>
      </c>
      <c r="K2052" t="b">
        <v>0</v>
      </c>
      <c r="L2052">
        <v>61</v>
      </c>
      <c r="M2052" t="b">
        <v>1</v>
      </c>
      <c r="N2052" t="s">
        <v>8298</v>
      </c>
      <c r="O2052" s="5">
        <f t="shared" si="288"/>
        <v>0.92081031307550643</v>
      </c>
      <c r="P2052" s="7">
        <f t="shared" si="289"/>
        <v>53.409836065573771</v>
      </c>
      <c r="Q2052" t="str">
        <f t="shared" si="290"/>
        <v>food</v>
      </c>
      <c r="R2052" t="str">
        <f t="shared" si="291"/>
        <v>small batch</v>
      </c>
      <c r="S2052" s="10">
        <f t="shared" si="292"/>
        <v>42515.504525462966</v>
      </c>
      <c r="T2052" s="10">
        <f t="shared" si="293"/>
        <v>42485.504525462966</v>
      </c>
      <c r="U2052">
        <f t="shared" si="294"/>
        <v>2016</v>
      </c>
      <c r="V2052" s="11">
        <f t="shared" si="295"/>
        <v>42515.504525462966</v>
      </c>
      <c r="W2052" s="15">
        <f t="shared" si="296"/>
        <v>30</v>
      </c>
    </row>
    <row r="2053" spans="1:23" ht="57.6" x14ac:dyDescent="0.3">
      <c r="A2053">
        <v>2445</v>
      </c>
      <c r="B2053" s="3" t="s">
        <v>2446</v>
      </c>
      <c r="C2053" s="3" t="s">
        <v>6555</v>
      </c>
      <c r="D2053">
        <v>5000</v>
      </c>
      <c r="E2053">
        <v>8640</v>
      </c>
      <c r="F2053" t="s">
        <v>8219</v>
      </c>
      <c r="G2053" t="s">
        <v>8224</v>
      </c>
      <c r="H2053" t="s">
        <v>8246</v>
      </c>
      <c r="I2053">
        <v>1443242021</v>
      </c>
      <c r="J2053">
        <v>1440650021</v>
      </c>
      <c r="K2053" t="b">
        <v>0</v>
      </c>
      <c r="L2053">
        <v>115</v>
      </c>
      <c r="M2053" t="b">
        <v>1</v>
      </c>
      <c r="N2053" t="s">
        <v>8298</v>
      </c>
      <c r="O2053" s="5">
        <f t="shared" si="288"/>
        <v>0.57870370370370372</v>
      </c>
      <c r="P2053" s="7">
        <f t="shared" si="289"/>
        <v>75.130434782608702</v>
      </c>
      <c r="Q2053" t="str">
        <f t="shared" si="290"/>
        <v>food</v>
      </c>
      <c r="R2053" t="str">
        <f t="shared" si="291"/>
        <v>small batch</v>
      </c>
      <c r="S2053" s="10">
        <f t="shared" si="292"/>
        <v>42272.940057870372</v>
      </c>
      <c r="T2053" s="10">
        <f t="shared" si="293"/>
        <v>42242.940057870372</v>
      </c>
      <c r="U2053">
        <f t="shared" si="294"/>
        <v>2015</v>
      </c>
      <c r="V2053" s="11">
        <f t="shared" si="295"/>
        <v>42272.940057870372</v>
      </c>
      <c r="W2053" s="15">
        <f t="shared" si="296"/>
        <v>30</v>
      </c>
    </row>
    <row r="2054" spans="1:23" ht="57.6" x14ac:dyDescent="0.3">
      <c r="A2054">
        <v>2446</v>
      </c>
      <c r="B2054" s="3" t="s">
        <v>2447</v>
      </c>
      <c r="C2054" s="3" t="s">
        <v>6556</v>
      </c>
      <c r="D2054">
        <v>5000</v>
      </c>
      <c r="E2054">
        <v>8399</v>
      </c>
      <c r="F2054" t="s">
        <v>8219</v>
      </c>
      <c r="G2054" t="s">
        <v>8224</v>
      </c>
      <c r="H2054" t="s">
        <v>8246</v>
      </c>
      <c r="I2054">
        <v>1480174071</v>
      </c>
      <c r="J2054">
        <v>1477578471</v>
      </c>
      <c r="K2054" t="b">
        <v>0</v>
      </c>
      <c r="L2054">
        <v>111</v>
      </c>
      <c r="M2054" t="b">
        <v>1</v>
      </c>
      <c r="N2054" t="s">
        <v>8298</v>
      </c>
      <c r="O2054" s="5">
        <f t="shared" si="288"/>
        <v>0.59530896535301825</v>
      </c>
      <c r="P2054" s="7">
        <f t="shared" si="289"/>
        <v>75.666666666666671</v>
      </c>
      <c r="Q2054" t="str">
        <f t="shared" si="290"/>
        <v>food</v>
      </c>
      <c r="R2054" t="str">
        <f t="shared" si="291"/>
        <v>small batch</v>
      </c>
      <c r="S2054" s="10">
        <f t="shared" si="292"/>
        <v>42700.39434027778</v>
      </c>
      <c r="T2054" s="10">
        <f t="shared" si="293"/>
        <v>42670.352673611109</v>
      </c>
      <c r="U2054">
        <f t="shared" si="294"/>
        <v>2016</v>
      </c>
      <c r="V2054" s="11">
        <f t="shared" si="295"/>
        <v>42700.39434027778</v>
      </c>
      <c r="W2054" s="15">
        <f t="shared" si="296"/>
        <v>30.041666666671517</v>
      </c>
    </row>
    <row r="2055" spans="1:23" ht="57.6" x14ac:dyDescent="0.3">
      <c r="A2055">
        <v>2447</v>
      </c>
      <c r="B2055" s="3" t="s">
        <v>2448</v>
      </c>
      <c r="C2055" s="3" t="s">
        <v>6557</v>
      </c>
      <c r="D2055">
        <v>2500</v>
      </c>
      <c r="E2055">
        <v>10680</v>
      </c>
      <c r="F2055" t="s">
        <v>8219</v>
      </c>
      <c r="G2055" t="s">
        <v>8224</v>
      </c>
      <c r="H2055" t="s">
        <v>8246</v>
      </c>
      <c r="I2055">
        <v>1478923200</v>
      </c>
      <c r="J2055">
        <v>1476184593</v>
      </c>
      <c r="K2055" t="b">
        <v>0</v>
      </c>
      <c r="L2055">
        <v>337</v>
      </c>
      <c r="M2055" t="b">
        <v>1</v>
      </c>
      <c r="N2055" t="s">
        <v>8298</v>
      </c>
      <c r="O2055" s="5">
        <f t="shared" si="288"/>
        <v>0.23408239700374531</v>
      </c>
      <c r="P2055" s="7">
        <f t="shared" si="289"/>
        <v>31.691394658753708</v>
      </c>
      <c r="Q2055" t="str">
        <f t="shared" si="290"/>
        <v>food</v>
      </c>
      <c r="R2055" t="str">
        <f t="shared" si="291"/>
        <v>small batch</v>
      </c>
      <c r="S2055" s="10">
        <f t="shared" si="292"/>
        <v>42685.916666666672</v>
      </c>
      <c r="T2055" s="10">
        <f t="shared" si="293"/>
        <v>42654.219826388886</v>
      </c>
      <c r="U2055">
        <f t="shared" si="294"/>
        <v>2016</v>
      </c>
      <c r="V2055" s="11">
        <f t="shared" si="295"/>
        <v>42685.916666666672</v>
      </c>
      <c r="W2055" s="15">
        <f t="shared" si="296"/>
        <v>31.696840277785668</v>
      </c>
    </row>
    <row r="2056" spans="1:23" ht="43.2" x14ac:dyDescent="0.3">
      <c r="A2056">
        <v>2448</v>
      </c>
      <c r="B2056" s="3" t="s">
        <v>2449</v>
      </c>
      <c r="C2056" s="3" t="s">
        <v>6558</v>
      </c>
      <c r="D2056">
        <v>400</v>
      </c>
      <c r="E2056">
        <v>430</v>
      </c>
      <c r="F2056" t="s">
        <v>8219</v>
      </c>
      <c r="G2056" t="s">
        <v>8224</v>
      </c>
      <c r="H2056" t="s">
        <v>8246</v>
      </c>
      <c r="I2056">
        <v>1472621760</v>
      </c>
      <c r="J2056">
        <v>1472110513</v>
      </c>
      <c r="K2056" t="b">
        <v>0</v>
      </c>
      <c r="L2056">
        <v>9</v>
      </c>
      <c r="M2056" t="b">
        <v>1</v>
      </c>
      <c r="N2056" t="s">
        <v>8298</v>
      </c>
      <c r="O2056" s="5">
        <f t="shared" si="288"/>
        <v>0.93023255813953487</v>
      </c>
      <c r="P2056" s="7">
        <f t="shared" si="289"/>
        <v>47.777777777777779</v>
      </c>
      <c r="Q2056" t="str">
        <f t="shared" si="290"/>
        <v>food</v>
      </c>
      <c r="R2056" t="str">
        <f t="shared" si="291"/>
        <v>small batch</v>
      </c>
      <c r="S2056" s="10">
        <f t="shared" si="292"/>
        <v>42612.983333333337</v>
      </c>
      <c r="T2056" s="10">
        <f t="shared" si="293"/>
        <v>42607.066122685181</v>
      </c>
      <c r="U2056">
        <f t="shared" si="294"/>
        <v>2016</v>
      </c>
      <c r="V2056" s="11">
        <f t="shared" si="295"/>
        <v>42612.983333333337</v>
      </c>
      <c r="W2056" s="15">
        <f t="shared" si="296"/>
        <v>5.9172106481564697</v>
      </c>
    </row>
    <row r="2057" spans="1:23" ht="43.2" x14ac:dyDescent="0.3">
      <c r="A2057">
        <v>2449</v>
      </c>
      <c r="B2057" s="3" t="s">
        <v>2450</v>
      </c>
      <c r="C2057" s="3" t="s">
        <v>6559</v>
      </c>
      <c r="D2057">
        <v>10000</v>
      </c>
      <c r="E2057">
        <v>10800</v>
      </c>
      <c r="F2057" t="s">
        <v>8219</v>
      </c>
      <c r="G2057" t="s">
        <v>8224</v>
      </c>
      <c r="H2057" t="s">
        <v>8246</v>
      </c>
      <c r="I2057">
        <v>1417321515</v>
      </c>
      <c r="J2057">
        <v>1414725915</v>
      </c>
      <c r="K2057" t="b">
        <v>0</v>
      </c>
      <c r="L2057">
        <v>120</v>
      </c>
      <c r="M2057" t="b">
        <v>1</v>
      </c>
      <c r="N2057" t="s">
        <v>8298</v>
      </c>
      <c r="O2057" s="5">
        <f t="shared" si="288"/>
        <v>0.92592592592592593</v>
      </c>
      <c r="P2057" s="7">
        <f t="shared" si="289"/>
        <v>90</v>
      </c>
      <c r="Q2057" t="str">
        <f t="shared" si="290"/>
        <v>food</v>
      </c>
      <c r="R2057" t="str">
        <f t="shared" si="291"/>
        <v>small batch</v>
      </c>
      <c r="S2057" s="10">
        <f t="shared" si="292"/>
        <v>41972.934201388889</v>
      </c>
      <c r="T2057" s="10">
        <f t="shared" si="293"/>
        <v>41942.892534722225</v>
      </c>
      <c r="U2057">
        <f t="shared" si="294"/>
        <v>2014</v>
      </c>
      <c r="V2057" s="11">
        <f t="shared" si="295"/>
        <v>41972.934201388889</v>
      </c>
      <c r="W2057" s="15">
        <f t="shared" si="296"/>
        <v>30.041666666664241</v>
      </c>
    </row>
    <row r="2058" spans="1:23" ht="43.2" x14ac:dyDescent="0.3">
      <c r="A2058">
        <v>2450</v>
      </c>
      <c r="B2058" s="3" t="s">
        <v>2451</v>
      </c>
      <c r="C2058" s="3" t="s">
        <v>6560</v>
      </c>
      <c r="D2058">
        <v>15000</v>
      </c>
      <c r="E2058">
        <v>15230.03</v>
      </c>
      <c r="F2058" t="s">
        <v>8219</v>
      </c>
      <c r="G2058" t="s">
        <v>8224</v>
      </c>
      <c r="H2058" t="s">
        <v>8246</v>
      </c>
      <c r="I2058">
        <v>1414465860</v>
      </c>
      <c r="J2058">
        <v>1411177456</v>
      </c>
      <c r="K2058" t="b">
        <v>0</v>
      </c>
      <c r="L2058">
        <v>102</v>
      </c>
      <c r="M2058" t="b">
        <v>1</v>
      </c>
      <c r="N2058" t="s">
        <v>8298</v>
      </c>
      <c r="O2058" s="5">
        <f t="shared" si="288"/>
        <v>0.98489628713797672</v>
      </c>
      <c r="P2058" s="7">
        <f t="shared" si="289"/>
        <v>149.31401960784314</v>
      </c>
      <c r="Q2058" t="str">
        <f t="shared" si="290"/>
        <v>food</v>
      </c>
      <c r="R2058" t="str">
        <f t="shared" si="291"/>
        <v>small batch</v>
      </c>
      <c r="S2058" s="10">
        <f t="shared" si="292"/>
        <v>41939.882638888892</v>
      </c>
      <c r="T2058" s="10">
        <f t="shared" si="293"/>
        <v>41901.82240740741</v>
      </c>
      <c r="U2058">
        <f t="shared" si="294"/>
        <v>2014</v>
      </c>
      <c r="V2058" s="11">
        <f t="shared" si="295"/>
        <v>41939.882638888892</v>
      </c>
      <c r="W2058" s="15">
        <f t="shared" si="296"/>
        <v>38.060231481482333</v>
      </c>
    </row>
    <row r="2059" spans="1:23" ht="43.2" x14ac:dyDescent="0.3">
      <c r="A2059">
        <v>2451</v>
      </c>
      <c r="B2059" s="3" t="s">
        <v>2452</v>
      </c>
      <c r="C2059" s="3" t="s">
        <v>6561</v>
      </c>
      <c r="D2059">
        <v>10000</v>
      </c>
      <c r="E2059">
        <v>11545</v>
      </c>
      <c r="F2059" t="s">
        <v>8219</v>
      </c>
      <c r="G2059" t="s">
        <v>8224</v>
      </c>
      <c r="H2059" t="s">
        <v>8246</v>
      </c>
      <c r="I2059">
        <v>1488750490</v>
      </c>
      <c r="J2059">
        <v>1487022490</v>
      </c>
      <c r="K2059" t="b">
        <v>0</v>
      </c>
      <c r="L2059">
        <v>186</v>
      </c>
      <c r="M2059" t="b">
        <v>1</v>
      </c>
      <c r="N2059" t="s">
        <v>8298</v>
      </c>
      <c r="O2059" s="5">
        <f t="shared" si="288"/>
        <v>0.86617583369423989</v>
      </c>
      <c r="P2059" s="7">
        <f t="shared" si="289"/>
        <v>62.06989247311828</v>
      </c>
      <c r="Q2059" t="str">
        <f t="shared" si="290"/>
        <v>food</v>
      </c>
      <c r="R2059" t="str">
        <f t="shared" si="291"/>
        <v>small batch</v>
      </c>
      <c r="S2059" s="10">
        <f t="shared" si="292"/>
        <v>42799.658449074079</v>
      </c>
      <c r="T2059" s="10">
        <f t="shared" si="293"/>
        <v>42779.658449074079</v>
      </c>
      <c r="U2059">
        <f t="shared" si="294"/>
        <v>2017</v>
      </c>
      <c r="V2059" s="11">
        <f t="shared" si="295"/>
        <v>42799.658449074079</v>
      </c>
      <c r="W2059" s="15">
        <f t="shared" si="296"/>
        <v>20</v>
      </c>
    </row>
    <row r="2060" spans="1:23" ht="43.2" x14ac:dyDescent="0.3">
      <c r="A2060">
        <v>2452</v>
      </c>
      <c r="B2060" s="3" t="s">
        <v>2453</v>
      </c>
      <c r="C2060" s="3" t="s">
        <v>6562</v>
      </c>
      <c r="D2060">
        <v>600</v>
      </c>
      <c r="E2060">
        <v>801</v>
      </c>
      <c r="F2060" t="s">
        <v>8219</v>
      </c>
      <c r="G2060" t="s">
        <v>8224</v>
      </c>
      <c r="H2060" t="s">
        <v>8246</v>
      </c>
      <c r="I2060">
        <v>1451430000</v>
      </c>
      <c r="J2060">
        <v>1448914500</v>
      </c>
      <c r="K2060" t="b">
        <v>0</v>
      </c>
      <c r="L2060">
        <v>15</v>
      </c>
      <c r="M2060" t="b">
        <v>1</v>
      </c>
      <c r="N2060" t="s">
        <v>8298</v>
      </c>
      <c r="O2060" s="5">
        <f t="shared" si="288"/>
        <v>0.74906367041198507</v>
      </c>
      <c r="P2060" s="7">
        <f t="shared" si="289"/>
        <v>53.4</v>
      </c>
      <c r="Q2060" t="str">
        <f t="shared" si="290"/>
        <v>food</v>
      </c>
      <c r="R2060" t="str">
        <f t="shared" si="291"/>
        <v>small batch</v>
      </c>
      <c r="S2060" s="10">
        <f t="shared" si="292"/>
        <v>42367.708333333328</v>
      </c>
      <c r="T2060" s="10">
        <f t="shared" si="293"/>
        <v>42338.59375</v>
      </c>
      <c r="U2060">
        <f t="shared" si="294"/>
        <v>2015</v>
      </c>
      <c r="V2060" s="11">
        <f t="shared" si="295"/>
        <v>42367.708333333328</v>
      </c>
      <c r="W2060" s="15">
        <f t="shared" si="296"/>
        <v>29.114583333328483</v>
      </c>
    </row>
    <row r="2061" spans="1:23" ht="43.2" x14ac:dyDescent="0.3">
      <c r="A2061">
        <v>2453</v>
      </c>
      <c r="B2061" s="3" t="s">
        <v>2454</v>
      </c>
      <c r="C2061" s="3" t="s">
        <v>6563</v>
      </c>
      <c r="D2061">
        <v>3000</v>
      </c>
      <c r="E2061">
        <v>4641</v>
      </c>
      <c r="F2061" t="s">
        <v>8219</v>
      </c>
      <c r="G2061" t="s">
        <v>8224</v>
      </c>
      <c r="H2061" t="s">
        <v>8246</v>
      </c>
      <c r="I2061">
        <v>1486053409</v>
      </c>
      <c r="J2061">
        <v>1483461409</v>
      </c>
      <c r="K2061" t="b">
        <v>0</v>
      </c>
      <c r="L2061">
        <v>67</v>
      </c>
      <c r="M2061" t="b">
        <v>1</v>
      </c>
      <c r="N2061" t="s">
        <v>8298</v>
      </c>
      <c r="O2061" s="5">
        <f t="shared" si="288"/>
        <v>0.64641241111829351</v>
      </c>
      <c r="P2061" s="7">
        <f t="shared" si="289"/>
        <v>69.268656716417908</v>
      </c>
      <c r="Q2061" t="str">
        <f t="shared" si="290"/>
        <v>food</v>
      </c>
      <c r="R2061" t="str">
        <f t="shared" si="291"/>
        <v>small batch</v>
      </c>
      <c r="S2061" s="10">
        <f t="shared" si="292"/>
        <v>42768.442233796297</v>
      </c>
      <c r="T2061" s="10">
        <f t="shared" si="293"/>
        <v>42738.442233796297</v>
      </c>
      <c r="U2061">
        <f t="shared" si="294"/>
        <v>2017</v>
      </c>
      <c r="V2061" s="11">
        <f t="shared" si="295"/>
        <v>42768.442233796297</v>
      </c>
      <c r="W2061" s="15">
        <f t="shared" si="296"/>
        <v>30</v>
      </c>
    </row>
    <row r="2062" spans="1:23" ht="43.2" x14ac:dyDescent="0.3">
      <c r="A2062">
        <v>2454</v>
      </c>
      <c r="B2062" s="3" t="s">
        <v>2455</v>
      </c>
      <c r="C2062" s="3" t="s">
        <v>6564</v>
      </c>
      <c r="D2062">
        <v>35000</v>
      </c>
      <c r="E2062">
        <v>35296</v>
      </c>
      <c r="F2062" t="s">
        <v>8219</v>
      </c>
      <c r="G2062" t="s">
        <v>8224</v>
      </c>
      <c r="H2062" t="s">
        <v>8246</v>
      </c>
      <c r="I2062">
        <v>1489207808</v>
      </c>
      <c r="J2062">
        <v>1486183808</v>
      </c>
      <c r="K2062" t="b">
        <v>0</v>
      </c>
      <c r="L2062">
        <v>130</v>
      </c>
      <c r="M2062" t="b">
        <v>1</v>
      </c>
      <c r="N2062" t="s">
        <v>8298</v>
      </c>
      <c r="O2062" s="5">
        <f t="shared" si="288"/>
        <v>0.99161378059836813</v>
      </c>
      <c r="P2062" s="7">
        <f t="shared" si="289"/>
        <v>271.50769230769231</v>
      </c>
      <c r="Q2062" t="str">
        <f t="shared" si="290"/>
        <v>food</v>
      </c>
      <c r="R2062" t="str">
        <f t="shared" si="291"/>
        <v>small batch</v>
      </c>
      <c r="S2062" s="10">
        <f t="shared" si="292"/>
        <v>42804.951481481476</v>
      </c>
      <c r="T2062" s="10">
        <f t="shared" si="293"/>
        <v>42769.951481481476</v>
      </c>
      <c r="U2062">
        <f t="shared" si="294"/>
        <v>2017</v>
      </c>
      <c r="V2062" s="11">
        <f t="shared" si="295"/>
        <v>42804.951481481476</v>
      </c>
      <c r="W2062" s="15">
        <f t="shared" si="296"/>
        <v>35</v>
      </c>
    </row>
    <row r="2063" spans="1:23" ht="43.2" x14ac:dyDescent="0.3">
      <c r="A2063">
        <v>2455</v>
      </c>
      <c r="B2063" s="3" t="s">
        <v>2456</v>
      </c>
      <c r="C2063" s="3" t="s">
        <v>6565</v>
      </c>
      <c r="D2063">
        <v>300</v>
      </c>
      <c r="E2063">
        <v>546</v>
      </c>
      <c r="F2063" t="s">
        <v>8219</v>
      </c>
      <c r="G2063" t="s">
        <v>8224</v>
      </c>
      <c r="H2063" t="s">
        <v>8246</v>
      </c>
      <c r="I2063">
        <v>1461177950</v>
      </c>
      <c r="J2063">
        <v>1458758750</v>
      </c>
      <c r="K2063" t="b">
        <v>0</v>
      </c>
      <c r="L2063">
        <v>16</v>
      </c>
      <c r="M2063" t="b">
        <v>1</v>
      </c>
      <c r="N2063" t="s">
        <v>8298</v>
      </c>
      <c r="O2063" s="5">
        <f t="shared" si="288"/>
        <v>0.5494505494505495</v>
      </c>
      <c r="P2063" s="7">
        <f t="shared" si="289"/>
        <v>34.125</v>
      </c>
      <c r="Q2063" t="str">
        <f t="shared" si="290"/>
        <v>food</v>
      </c>
      <c r="R2063" t="str">
        <f t="shared" si="291"/>
        <v>small batch</v>
      </c>
      <c r="S2063" s="10">
        <f t="shared" si="292"/>
        <v>42480.531828703708</v>
      </c>
      <c r="T2063" s="10">
        <f t="shared" si="293"/>
        <v>42452.531828703708</v>
      </c>
      <c r="U2063">
        <f t="shared" si="294"/>
        <v>2016</v>
      </c>
      <c r="V2063" s="11">
        <f t="shared" si="295"/>
        <v>42480.531828703708</v>
      </c>
      <c r="W2063" s="15">
        <f t="shared" si="296"/>
        <v>28</v>
      </c>
    </row>
    <row r="2064" spans="1:23" ht="43.2" x14ac:dyDescent="0.3">
      <c r="A2064">
        <v>2456</v>
      </c>
      <c r="B2064" s="3" t="s">
        <v>2457</v>
      </c>
      <c r="C2064" s="3" t="s">
        <v>6566</v>
      </c>
      <c r="D2064">
        <v>1500</v>
      </c>
      <c r="E2064">
        <v>2713</v>
      </c>
      <c r="F2064" t="s">
        <v>8219</v>
      </c>
      <c r="G2064" t="s">
        <v>8224</v>
      </c>
      <c r="H2064" t="s">
        <v>8246</v>
      </c>
      <c r="I2064">
        <v>1488063839</v>
      </c>
      <c r="J2064">
        <v>1485471839</v>
      </c>
      <c r="K2064" t="b">
        <v>0</v>
      </c>
      <c r="L2064">
        <v>67</v>
      </c>
      <c r="M2064" t="b">
        <v>1</v>
      </c>
      <c r="N2064" t="s">
        <v>8298</v>
      </c>
      <c r="O2064" s="5">
        <f t="shared" si="288"/>
        <v>0.5528934758569849</v>
      </c>
      <c r="P2064" s="7">
        <f t="shared" si="289"/>
        <v>40.492537313432834</v>
      </c>
      <c r="Q2064" t="str">
        <f t="shared" si="290"/>
        <v>food</v>
      </c>
      <c r="R2064" t="str">
        <f t="shared" si="291"/>
        <v>small batch</v>
      </c>
      <c r="S2064" s="10">
        <f t="shared" si="292"/>
        <v>42791.711099537039</v>
      </c>
      <c r="T2064" s="10">
        <f t="shared" si="293"/>
        <v>42761.711099537039</v>
      </c>
      <c r="U2064">
        <f t="shared" si="294"/>
        <v>2017</v>
      </c>
      <c r="V2064" s="11">
        <f t="shared" si="295"/>
        <v>42791.711099537039</v>
      </c>
      <c r="W2064" s="15">
        <f t="shared" si="296"/>
        <v>30</v>
      </c>
    </row>
    <row r="2065" spans="1:23" ht="43.2" x14ac:dyDescent="0.3">
      <c r="A2065">
        <v>2457</v>
      </c>
      <c r="B2065" s="3" t="s">
        <v>2458</v>
      </c>
      <c r="C2065" s="3" t="s">
        <v>6567</v>
      </c>
      <c r="D2065">
        <v>23000</v>
      </c>
      <c r="E2065">
        <v>23530</v>
      </c>
      <c r="F2065" t="s">
        <v>8219</v>
      </c>
      <c r="G2065" t="s">
        <v>8224</v>
      </c>
      <c r="H2065" t="s">
        <v>8246</v>
      </c>
      <c r="I2065">
        <v>1458826056</v>
      </c>
      <c r="J2065">
        <v>1456237656</v>
      </c>
      <c r="K2065" t="b">
        <v>0</v>
      </c>
      <c r="L2065">
        <v>124</v>
      </c>
      <c r="M2065" t="b">
        <v>1</v>
      </c>
      <c r="N2065" t="s">
        <v>8298</v>
      </c>
      <c r="O2065" s="5">
        <f t="shared" si="288"/>
        <v>0.97747556311092221</v>
      </c>
      <c r="P2065" s="7">
        <f t="shared" si="289"/>
        <v>189.75806451612902</v>
      </c>
      <c r="Q2065" t="str">
        <f t="shared" si="290"/>
        <v>food</v>
      </c>
      <c r="R2065" t="str">
        <f t="shared" si="291"/>
        <v>small batch</v>
      </c>
      <c r="S2065" s="10">
        <f t="shared" si="292"/>
        <v>42453.310833333337</v>
      </c>
      <c r="T2065" s="10">
        <f t="shared" si="293"/>
        <v>42423.352500000001</v>
      </c>
      <c r="U2065">
        <f t="shared" si="294"/>
        <v>2016</v>
      </c>
      <c r="V2065" s="11">
        <f t="shared" si="295"/>
        <v>42453.310833333337</v>
      </c>
      <c r="W2065" s="15">
        <f t="shared" si="296"/>
        <v>29.958333333335759</v>
      </c>
    </row>
    <row r="2066" spans="1:23" ht="57.6" x14ac:dyDescent="0.3">
      <c r="A2066">
        <v>2458</v>
      </c>
      <c r="B2066" s="3" t="s">
        <v>2459</v>
      </c>
      <c r="C2066" s="3" t="s">
        <v>6568</v>
      </c>
      <c r="D2066">
        <v>5000</v>
      </c>
      <c r="E2066">
        <v>5509</v>
      </c>
      <c r="F2066" t="s">
        <v>8219</v>
      </c>
      <c r="G2066" t="s">
        <v>8224</v>
      </c>
      <c r="H2066" t="s">
        <v>8246</v>
      </c>
      <c r="I2066">
        <v>1465498800</v>
      </c>
      <c r="J2066">
        <v>1462481718</v>
      </c>
      <c r="K2066" t="b">
        <v>0</v>
      </c>
      <c r="L2066">
        <v>80</v>
      </c>
      <c r="M2066" t="b">
        <v>1</v>
      </c>
      <c r="N2066" t="s">
        <v>8298</v>
      </c>
      <c r="O2066" s="5">
        <f t="shared" si="288"/>
        <v>0.9076057360682519</v>
      </c>
      <c r="P2066" s="7">
        <f t="shared" si="289"/>
        <v>68.862499999999997</v>
      </c>
      <c r="Q2066" t="str">
        <f t="shared" si="290"/>
        <v>food</v>
      </c>
      <c r="R2066" t="str">
        <f t="shared" si="291"/>
        <v>small batch</v>
      </c>
      <c r="S2066" s="10">
        <f t="shared" si="292"/>
        <v>42530.541666666672</v>
      </c>
      <c r="T2066" s="10">
        <f t="shared" si="293"/>
        <v>42495.621736111112</v>
      </c>
      <c r="U2066">
        <f t="shared" si="294"/>
        <v>2016</v>
      </c>
      <c r="V2066" s="11">
        <f t="shared" si="295"/>
        <v>42530.541666666672</v>
      </c>
      <c r="W2066" s="15">
        <f t="shared" si="296"/>
        <v>34.919930555559404</v>
      </c>
    </row>
    <row r="2067" spans="1:23" ht="57.6" x14ac:dyDescent="0.3">
      <c r="A2067">
        <v>2459</v>
      </c>
      <c r="B2067" s="3" t="s">
        <v>2460</v>
      </c>
      <c r="C2067" s="3" t="s">
        <v>6569</v>
      </c>
      <c r="D2067">
        <v>30000</v>
      </c>
      <c r="E2067">
        <v>30675</v>
      </c>
      <c r="F2067" t="s">
        <v>8219</v>
      </c>
      <c r="G2067" t="s">
        <v>8224</v>
      </c>
      <c r="H2067" t="s">
        <v>8246</v>
      </c>
      <c r="I2067">
        <v>1458742685</v>
      </c>
      <c r="J2067">
        <v>1454858285</v>
      </c>
      <c r="K2067" t="b">
        <v>0</v>
      </c>
      <c r="L2067">
        <v>282</v>
      </c>
      <c r="M2067" t="b">
        <v>1</v>
      </c>
      <c r="N2067" t="s">
        <v>8298</v>
      </c>
      <c r="O2067" s="5">
        <f t="shared" si="288"/>
        <v>0.97799511002444983</v>
      </c>
      <c r="P2067" s="7">
        <f t="shared" si="289"/>
        <v>108.77659574468085</v>
      </c>
      <c r="Q2067" t="str">
        <f t="shared" si="290"/>
        <v>food</v>
      </c>
      <c r="R2067" t="str">
        <f t="shared" si="291"/>
        <v>small batch</v>
      </c>
      <c r="S2067" s="10">
        <f t="shared" si="292"/>
        <v>42452.345891203702</v>
      </c>
      <c r="T2067" s="10">
        <f t="shared" si="293"/>
        <v>42407.387557870374</v>
      </c>
      <c r="U2067">
        <f t="shared" si="294"/>
        <v>2016</v>
      </c>
      <c r="V2067" s="11">
        <f t="shared" si="295"/>
        <v>42452.345891203702</v>
      </c>
      <c r="W2067" s="15">
        <f t="shared" si="296"/>
        <v>44.958333333328483</v>
      </c>
    </row>
    <row r="2068" spans="1:23" ht="43.2" x14ac:dyDescent="0.3">
      <c r="A2068">
        <v>2460</v>
      </c>
      <c r="B2068" s="3" t="s">
        <v>2461</v>
      </c>
      <c r="C2068" s="3" t="s">
        <v>6570</v>
      </c>
      <c r="D2068">
        <v>8500</v>
      </c>
      <c r="E2068">
        <v>8567</v>
      </c>
      <c r="F2068" t="s">
        <v>8219</v>
      </c>
      <c r="G2068" t="s">
        <v>8224</v>
      </c>
      <c r="H2068" t="s">
        <v>8246</v>
      </c>
      <c r="I2068">
        <v>1483417020</v>
      </c>
      <c r="J2068">
        <v>1480480167</v>
      </c>
      <c r="K2068" t="b">
        <v>0</v>
      </c>
      <c r="L2068">
        <v>68</v>
      </c>
      <c r="M2068" t="b">
        <v>1</v>
      </c>
      <c r="N2068" t="s">
        <v>8298</v>
      </c>
      <c r="O2068" s="5">
        <f t="shared" si="288"/>
        <v>0.99217929263452787</v>
      </c>
      <c r="P2068" s="7">
        <f t="shared" si="289"/>
        <v>125.98529411764706</v>
      </c>
      <c r="Q2068" t="str">
        <f t="shared" si="290"/>
        <v>food</v>
      </c>
      <c r="R2068" t="str">
        <f t="shared" si="291"/>
        <v>small batch</v>
      </c>
      <c r="S2068" s="10">
        <f t="shared" si="292"/>
        <v>42737.928472222222</v>
      </c>
      <c r="T2068" s="10">
        <f t="shared" si="293"/>
        <v>42703.937118055561</v>
      </c>
      <c r="U2068">
        <f t="shared" si="294"/>
        <v>2017</v>
      </c>
      <c r="V2068" s="11">
        <f t="shared" si="295"/>
        <v>42737.928472222222</v>
      </c>
      <c r="W2068" s="15">
        <f t="shared" si="296"/>
        <v>33.99135416666104</v>
      </c>
    </row>
    <row r="2069" spans="1:23" ht="43.2" x14ac:dyDescent="0.3">
      <c r="A2069">
        <v>2461</v>
      </c>
      <c r="B2069" s="3" t="s">
        <v>2462</v>
      </c>
      <c r="C2069" s="3" t="s">
        <v>6571</v>
      </c>
      <c r="D2069">
        <v>7500</v>
      </c>
      <c r="E2069">
        <v>7785</v>
      </c>
      <c r="F2069" t="s">
        <v>8219</v>
      </c>
      <c r="G2069" t="s">
        <v>8224</v>
      </c>
      <c r="H2069" t="s">
        <v>8246</v>
      </c>
      <c r="I2069">
        <v>1317438000</v>
      </c>
      <c r="J2069">
        <v>1314577097</v>
      </c>
      <c r="K2069" t="b">
        <v>0</v>
      </c>
      <c r="L2069">
        <v>86</v>
      </c>
      <c r="M2069" t="b">
        <v>1</v>
      </c>
      <c r="N2069" t="s">
        <v>8279</v>
      </c>
      <c r="O2069" s="5">
        <f t="shared" si="288"/>
        <v>0.96339113680154143</v>
      </c>
      <c r="P2069" s="7">
        <f t="shared" si="289"/>
        <v>90.523255813953483</v>
      </c>
      <c r="Q2069" t="str">
        <f t="shared" si="290"/>
        <v>music</v>
      </c>
      <c r="R2069" t="str">
        <f t="shared" si="291"/>
        <v>indie rock</v>
      </c>
      <c r="S2069" s="10">
        <f t="shared" si="292"/>
        <v>40816.875</v>
      </c>
      <c r="T2069" s="10">
        <f t="shared" si="293"/>
        <v>40783.762696759259</v>
      </c>
      <c r="U2069">
        <f t="shared" si="294"/>
        <v>2011</v>
      </c>
      <c r="V2069" s="11">
        <f t="shared" si="295"/>
        <v>40816.875</v>
      </c>
      <c r="W2069" s="15">
        <f t="shared" si="296"/>
        <v>33.112303240741312</v>
      </c>
    </row>
    <row r="2070" spans="1:23" ht="43.2" x14ac:dyDescent="0.3">
      <c r="A2070">
        <v>2462</v>
      </c>
      <c r="B2070" s="3" t="s">
        <v>2463</v>
      </c>
      <c r="C2070" s="3" t="s">
        <v>6572</v>
      </c>
      <c r="D2070">
        <v>3000</v>
      </c>
      <c r="E2070">
        <v>3321.25</v>
      </c>
      <c r="F2070" t="s">
        <v>8219</v>
      </c>
      <c r="G2070" t="s">
        <v>8224</v>
      </c>
      <c r="H2070" t="s">
        <v>8246</v>
      </c>
      <c r="I2070">
        <v>1342672096</v>
      </c>
      <c r="J2070">
        <v>1340944096</v>
      </c>
      <c r="K2070" t="b">
        <v>0</v>
      </c>
      <c r="L2070">
        <v>115</v>
      </c>
      <c r="M2070" t="b">
        <v>1</v>
      </c>
      <c r="N2070" t="s">
        <v>8279</v>
      </c>
      <c r="O2070" s="5">
        <f t="shared" si="288"/>
        <v>0.90327436958976293</v>
      </c>
      <c r="P2070" s="7">
        <f t="shared" si="289"/>
        <v>28.880434782608695</v>
      </c>
      <c r="Q2070" t="str">
        <f t="shared" si="290"/>
        <v>music</v>
      </c>
      <c r="R2070" t="str">
        <f t="shared" si="291"/>
        <v>indie rock</v>
      </c>
      <c r="S2070" s="10">
        <f t="shared" si="292"/>
        <v>41108.936296296299</v>
      </c>
      <c r="T2070" s="10">
        <f t="shared" si="293"/>
        <v>41088.936296296299</v>
      </c>
      <c r="U2070">
        <f t="shared" si="294"/>
        <v>2012</v>
      </c>
      <c r="V2070" s="11">
        <f t="shared" si="295"/>
        <v>41108.936296296299</v>
      </c>
      <c r="W2070" s="15">
        <f t="shared" si="296"/>
        <v>20</v>
      </c>
    </row>
    <row r="2071" spans="1:23" x14ac:dyDescent="0.3">
      <c r="A2071">
        <v>2463</v>
      </c>
      <c r="B2071" s="3" t="s">
        <v>2464</v>
      </c>
      <c r="C2071" s="3" t="s">
        <v>6573</v>
      </c>
      <c r="D2071">
        <v>2000</v>
      </c>
      <c r="E2071">
        <v>2325</v>
      </c>
      <c r="F2071" t="s">
        <v>8219</v>
      </c>
      <c r="G2071" t="s">
        <v>8224</v>
      </c>
      <c r="H2071" t="s">
        <v>8246</v>
      </c>
      <c r="I2071">
        <v>1366138800</v>
      </c>
      <c r="J2071">
        <v>1362710425</v>
      </c>
      <c r="K2071" t="b">
        <v>0</v>
      </c>
      <c r="L2071">
        <v>75</v>
      </c>
      <c r="M2071" t="b">
        <v>1</v>
      </c>
      <c r="N2071" t="s">
        <v>8279</v>
      </c>
      <c r="O2071" s="5">
        <f t="shared" si="288"/>
        <v>0.86021505376344087</v>
      </c>
      <c r="P2071" s="7">
        <f t="shared" si="289"/>
        <v>31</v>
      </c>
      <c r="Q2071" t="str">
        <f t="shared" si="290"/>
        <v>music</v>
      </c>
      <c r="R2071" t="str">
        <f t="shared" si="291"/>
        <v>indie rock</v>
      </c>
      <c r="S2071" s="10">
        <f t="shared" si="292"/>
        <v>41380.541666666664</v>
      </c>
      <c r="T2071" s="10">
        <f t="shared" si="293"/>
        <v>41340.861400462964</v>
      </c>
      <c r="U2071">
        <f t="shared" si="294"/>
        <v>2013</v>
      </c>
      <c r="V2071" s="11">
        <f t="shared" si="295"/>
        <v>41380.541666666664</v>
      </c>
      <c r="W2071" s="15">
        <f t="shared" si="296"/>
        <v>39.680266203700739</v>
      </c>
    </row>
    <row r="2072" spans="1:23" ht="43.2" x14ac:dyDescent="0.3">
      <c r="A2072">
        <v>2464</v>
      </c>
      <c r="B2072" s="3" t="s">
        <v>2465</v>
      </c>
      <c r="C2072" s="3" t="s">
        <v>6574</v>
      </c>
      <c r="D2072">
        <v>2000</v>
      </c>
      <c r="E2072">
        <v>2222</v>
      </c>
      <c r="F2072" t="s">
        <v>8219</v>
      </c>
      <c r="G2072" t="s">
        <v>8229</v>
      </c>
      <c r="H2072" t="s">
        <v>8251</v>
      </c>
      <c r="I2072">
        <v>1443641340</v>
      </c>
      <c r="J2072">
        <v>1441143397</v>
      </c>
      <c r="K2072" t="b">
        <v>0</v>
      </c>
      <c r="L2072">
        <v>43</v>
      </c>
      <c r="M2072" t="b">
        <v>1</v>
      </c>
      <c r="N2072" t="s">
        <v>8279</v>
      </c>
      <c r="O2072" s="5">
        <f t="shared" si="288"/>
        <v>0.90009000900090008</v>
      </c>
      <c r="P2072" s="7">
        <f t="shared" si="289"/>
        <v>51.674418604651166</v>
      </c>
      <c r="Q2072" t="str">
        <f t="shared" si="290"/>
        <v>music</v>
      </c>
      <c r="R2072" t="str">
        <f t="shared" si="291"/>
        <v>indie rock</v>
      </c>
      <c r="S2072" s="10">
        <f t="shared" si="292"/>
        <v>42277.561805555553</v>
      </c>
      <c r="T2072" s="10">
        <f t="shared" si="293"/>
        <v>42248.65042824074</v>
      </c>
      <c r="U2072">
        <f t="shared" si="294"/>
        <v>2015</v>
      </c>
      <c r="V2072" s="11">
        <f t="shared" si="295"/>
        <v>42277.561805555553</v>
      </c>
      <c r="W2072" s="15">
        <f t="shared" si="296"/>
        <v>28.911377314812853</v>
      </c>
    </row>
    <row r="2073" spans="1:23" ht="28.8" x14ac:dyDescent="0.3">
      <c r="A2073">
        <v>2465</v>
      </c>
      <c r="B2073" s="3" t="s">
        <v>2466</v>
      </c>
      <c r="C2073" s="3" t="s">
        <v>6575</v>
      </c>
      <c r="D2073">
        <v>700</v>
      </c>
      <c r="E2073">
        <v>1261</v>
      </c>
      <c r="F2073" t="s">
        <v>8219</v>
      </c>
      <c r="G2073" t="s">
        <v>8224</v>
      </c>
      <c r="H2073" t="s">
        <v>8246</v>
      </c>
      <c r="I2073">
        <v>1348420548</v>
      </c>
      <c r="J2073">
        <v>1345828548</v>
      </c>
      <c r="K2073" t="b">
        <v>0</v>
      </c>
      <c r="L2073">
        <v>48</v>
      </c>
      <c r="M2073" t="b">
        <v>1</v>
      </c>
      <c r="N2073" t="s">
        <v>8279</v>
      </c>
      <c r="O2073" s="5">
        <f t="shared" si="288"/>
        <v>0.55511498810467885</v>
      </c>
      <c r="P2073" s="7">
        <f t="shared" si="289"/>
        <v>26.270833333333332</v>
      </c>
      <c r="Q2073" t="str">
        <f t="shared" si="290"/>
        <v>music</v>
      </c>
      <c r="R2073" t="str">
        <f t="shared" si="291"/>
        <v>indie rock</v>
      </c>
      <c r="S2073" s="10">
        <f t="shared" si="292"/>
        <v>41175.469305555554</v>
      </c>
      <c r="T2073" s="10">
        <f t="shared" si="293"/>
        <v>41145.469305555554</v>
      </c>
      <c r="U2073">
        <f t="shared" si="294"/>
        <v>2012</v>
      </c>
      <c r="V2073" s="11">
        <f t="shared" si="295"/>
        <v>41175.469305555554</v>
      </c>
      <c r="W2073" s="15">
        <f t="shared" si="296"/>
        <v>30</v>
      </c>
    </row>
    <row r="2074" spans="1:23" ht="43.2" x14ac:dyDescent="0.3">
      <c r="A2074">
        <v>2466</v>
      </c>
      <c r="B2074" s="3" t="s">
        <v>2467</v>
      </c>
      <c r="C2074" s="3" t="s">
        <v>6576</v>
      </c>
      <c r="D2074">
        <v>2500</v>
      </c>
      <c r="E2074">
        <v>2500</v>
      </c>
      <c r="F2074" t="s">
        <v>8219</v>
      </c>
      <c r="G2074" t="s">
        <v>8224</v>
      </c>
      <c r="H2074" t="s">
        <v>8246</v>
      </c>
      <c r="I2074">
        <v>1368066453</v>
      </c>
      <c r="J2074">
        <v>1365474453</v>
      </c>
      <c r="K2074" t="b">
        <v>0</v>
      </c>
      <c r="L2074">
        <v>52</v>
      </c>
      <c r="M2074" t="b">
        <v>1</v>
      </c>
      <c r="N2074" t="s">
        <v>8279</v>
      </c>
      <c r="O2074" s="5">
        <f t="shared" si="288"/>
        <v>1</v>
      </c>
      <c r="P2074" s="7">
        <f t="shared" si="289"/>
        <v>48.07692307692308</v>
      </c>
      <c r="Q2074" t="str">
        <f t="shared" si="290"/>
        <v>music</v>
      </c>
      <c r="R2074" t="str">
        <f t="shared" si="291"/>
        <v>indie rock</v>
      </c>
      <c r="S2074" s="10">
        <f t="shared" si="292"/>
        <v>41402.852465277778</v>
      </c>
      <c r="T2074" s="10">
        <f t="shared" si="293"/>
        <v>41372.852465277778</v>
      </c>
      <c r="U2074">
        <f t="shared" si="294"/>
        <v>2013</v>
      </c>
      <c r="V2074" s="11">
        <f t="shared" si="295"/>
        <v>41402.852465277778</v>
      </c>
      <c r="W2074" s="15">
        <f t="shared" si="296"/>
        <v>30</v>
      </c>
    </row>
    <row r="2075" spans="1:23" ht="43.2" x14ac:dyDescent="0.3">
      <c r="A2075">
        <v>2467</v>
      </c>
      <c r="B2075" s="3" t="s">
        <v>2468</v>
      </c>
      <c r="C2075" s="3" t="s">
        <v>6577</v>
      </c>
      <c r="D2075">
        <v>1000</v>
      </c>
      <c r="E2075">
        <v>1185</v>
      </c>
      <c r="F2075" t="s">
        <v>8219</v>
      </c>
      <c r="G2075" t="s">
        <v>8224</v>
      </c>
      <c r="H2075" t="s">
        <v>8246</v>
      </c>
      <c r="I2075">
        <v>1336669200</v>
      </c>
      <c r="J2075">
        <v>1335473931</v>
      </c>
      <c r="K2075" t="b">
        <v>0</v>
      </c>
      <c r="L2075">
        <v>43</v>
      </c>
      <c r="M2075" t="b">
        <v>1</v>
      </c>
      <c r="N2075" t="s">
        <v>8279</v>
      </c>
      <c r="O2075" s="5">
        <f t="shared" si="288"/>
        <v>0.84388185654008441</v>
      </c>
      <c r="P2075" s="7">
        <f t="shared" si="289"/>
        <v>27.558139534883722</v>
      </c>
      <c r="Q2075" t="str">
        <f t="shared" si="290"/>
        <v>music</v>
      </c>
      <c r="R2075" t="str">
        <f t="shared" si="291"/>
        <v>indie rock</v>
      </c>
      <c r="S2075" s="10">
        <f t="shared" si="292"/>
        <v>41039.458333333336</v>
      </c>
      <c r="T2075" s="10">
        <f t="shared" si="293"/>
        <v>41025.624201388891</v>
      </c>
      <c r="U2075">
        <f t="shared" si="294"/>
        <v>2012</v>
      </c>
      <c r="V2075" s="11">
        <f t="shared" si="295"/>
        <v>41039.458333333336</v>
      </c>
      <c r="W2075" s="15">
        <f t="shared" si="296"/>
        <v>13.83413194444438</v>
      </c>
    </row>
    <row r="2076" spans="1:23" ht="43.2" x14ac:dyDescent="0.3">
      <c r="A2076">
        <v>2468</v>
      </c>
      <c r="B2076" s="3" t="s">
        <v>2469</v>
      </c>
      <c r="C2076" s="3" t="s">
        <v>6578</v>
      </c>
      <c r="D2076">
        <v>2000</v>
      </c>
      <c r="E2076">
        <v>2144.34</v>
      </c>
      <c r="F2076" t="s">
        <v>8219</v>
      </c>
      <c r="G2076" t="s">
        <v>8224</v>
      </c>
      <c r="H2076" t="s">
        <v>8246</v>
      </c>
      <c r="I2076">
        <v>1351400400</v>
      </c>
      <c r="J2076">
        <v>1348285321</v>
      </c>
      <c r="K2076" t="b">
        <v>0</v>
      </c>
      <c r="L2076">
        <v>58</v>
      </c>
      <c r="M2076" t="b">
        <v>1</v>
      </c>
      <c r="N2076" t="s">
        <v>8279</v>
      </c>
      <c r="O2076" s="5">
        <f t="shared" si="288"/>
        <v>0.93268791329733147</v>
      </c>
      <c r="P2076" s="7">
        <f t="shared" si="289"/>
        <v>36.97137931034483</v>
      </c>
      <c r="Q2076" t="str">
        <f t="shared" si="290"/>
        <v>music</v>
      </c>
      <c r="R2076" t="str">
        <f t="shared" si="291"/>
        <v>indie rock</v>
      </c>
      <c r="S2076" s="10">
        <f t="shared" si="292"/>
        <v>41209.958333333336</v>
      </c>
      <c r="T2076" s="10">
        <f t="shared" si="293"/>
        <v>41173.904178240737</v>
      </c>
      <c r="U2076">
        <f t="shared" si="294"/>
        <v>2012</v>
      </c>
      <c r="V2076" s="11">
        <f t="shared" si="295"/>
        <v>41209.958333333336</v>
      </c>
      <c r="W2076" s="15">
        <f t="shared" si="296"/>
        <v>36.054155092599103</v>
      </c>
    </row>
    <row r="2077" spans="1:23" ht="43.2" x14ac:dyDescent="0.3">
      <c r="A2077">
        <v>2469</v>
      </c>
      <c r="B2077" s="3" t="s">
        <v>2470</v>
      </c>
      <c r="C2077" s="3" t="s">
        <v>6579</v>
      </c>
      <c r="D2077">
        <v>1200</v>
      </c>
      <c r="E2077">
        <v>1364</v>
      </c>
      <c r="F2077" t="s">
        <v>8219</v>
      </c>
      <c r="G2077" t="s">
        <v>8224</v>
      </c>
      <c r="H2077" t="s">
        <v>8246</v>
      </c>
      <c r="I2077">
        <v>1297160329</v>
      </c>
      <c r="J2077">
        <v>1295000329</v>
      </c>
      <c r="K2077" t="b">
        <v>0</v>
      </c>
      <c r="L2077">
        <v>47</v>
      </c>
      <c r="M2077" t="b">
        <v>1</v>
      </c>
      <c r="N2077" t="s">
        <v>8279</v>
      </c>
      <c r="O2077" s="5">
        <f t="shared" si="288"/>
        <v>0.87976539589442815</v>
      </c>
      <c r="P2077" s="7">
        <f t="shared" si="289"/>
        <v>29.021276595744681</v>
      </c>
      <c r="Q2077" t="str">
        <f t="shared" si="290"/>
        <v>music</v>
      </c>
      <c r="R2077" t="str">
        <f t="shared" si="291"/>
        <v>indie rock</v>
      </c>
      <c r="S2077" s="10">
        <f t="shared" si="292"/>
        <v>40582.179733796293</v>
      </c>
      <c r="T2077" s="10">
        <f t="shared" si="293"/>
        <v>40557.179733796293</v>
      </c>
      <c r="U2077">
        <f t="shared" si="294"/>
        <v>2011</v>
      </c>
      <c r="V2077" s="11">
        <f t="shared" si="295"/>
        <v>40582.179733796293</v>
      </c>
      <c r="W2077" s="15">
        <f t="shared" si="296"/>
        <v>25</v>
      </c>
    </row>
    <row r="2078" spans="1:23" ht="43.2" x14ac:dyDescent="0.3">
      <c r="A2078">
        <v>2470</v>
      </c>
      <c r="B2078" s="3" t="s">
        <v>2471</v>
      </c>
      <c r="C2078" s="3" t="s">
        <v>6580</v>
      </c>
      <c r="D2078">
        <v>1000</v>
      </c>
      <c r="E2078">
        <v>1031.6400000000001</v>
      </c>
      <c r="F2078" t="s">
        <v>8219</v>
      </c>
      <c r="G2078" t="s">
        <v>8224</v>
      </c>
      <c r="H2078" t="s">
        <v>8246</v>
      </c>
      <c r="I2078">
        <v>1337824055</v>
      </c>
      <c r="J2078">
        <v>1335232055</v>
      </c>
      <c r="K2078" t="b">
        <v>0</v>
      </c>
      <c r="L2078">
        <v>36</v>
      </c>
      <c r="M2078" t="b">
        <v>1</v>
      </c>
      <c r="N2078" t="s">
        <v>8279</v>
      </c>
      <c r="O2078" s="5">
        <f t="shared" si="288"/>
        <v>0.96933038656895809</v>
      </c>
      <c r="P2078" s="7">
        <f t="shared" si="289"/>
        <v>28.65666666666667</v>
      </c>
      <c r="Q2078" t="str">
        <f t="shared" si="290"/>
        <v>music</v>
      </c>
      <c r="R2078" t="str">
        <f t="shared" si="291"/>
        <v>indie rock</v>
      </c>
      <c r="S2078" s="10">
        <f t="shared" si="292"/>
        <v>41052.82471064815</v>
      </c>
      <c r="T2078" s="10">
        <f t="shared" si="293"/>
        <v>41022.82471064815</v>
      </c>
      <c r="U2078">
        <f t="shared" si="294"/>
        <v>2012</v>
      </c>
      <c r="V2078" s="11">
        <f t="shared" si="295"/>
        <v>41052.82471064815</v>
      </c>
      <c r="W2078" s="15">
        <f t="shared" si="296"/>
        <v>30</v>
      </c>
    </row>
    <row r="2079" spans="1:23" ht="57.6" x14ac:dyDescent="0.3">
      <c r="A2079">
        <v>2471</v>
      </c>
      <c r="B2079" s="3" t="s">
        <v>2472</v>
      </c>
      <c r="C2079" s="3" t="s">
        <v>6581</v>
      </c>
      <c r="D2079">
        <v>500</v>
      </c>
      <c r="E2079">
        <v>640</v>
      </c>
      <c r="F2079" t="s">
        <v>8219</v>
      </c>
      <c r="G2079" t="s">
        <v>8224</v>
      </c>
      <c r="H2079" t="s">
        <v>8246</v>
      </c>
      <c r="I2079">
        <v>1327535392</v>
      </c>
      <c r="J2079">
        <v>1324079392</v>
      </c>
      <c r="K2079" t="b">
        <v>0</v>
      </c>
      <c r="L2079">
        <v>17</v>
      </c>
      <c r="M2079" t="b">
        <v>1</v>
      </c>
      <c r="N2079" t="s">
        <v>8279</v>
      </c>
      <c r="O2079" s="5">
        <f t="shared" si="288"/>
        <v>0.78125</v>
      </c>
      <c r="P2079" s="7">
        <f t="shared" si="289"/>
        <v>37.647058823529413</v>
      </c>
      <c r="Q2079" t="str">
        <f t="shared" si="290"/>
        <v>music</v>
      </c>
      <c r="R2079" t="str">
        <f t="shared" si="291"/>
        <v>indie rock</v>
      </c>
      <c r="S2079" s="10">
        <f t="shared" si="292"/>
        <v>40933.742962962962</v>
      </c>
      <c r="T2079" s="10">
        <f t="shared" si="293"/>
        <v>40893.742962962962</v>
      </c>
      <c r="U2079">
        <f t="shared" si="294"/>
        <v>2012</v>
      </c>
      <c r="V2079" s="11">
        <f t="shared" si="295"/>
        <v>40933.742962962962</v>
      </c>
      <c r="W2079" s="15">
        <f t="shared" si="296"/>
        <v>40</v>
      </c>
    </row>
    <row r="2080" spans="1:23" ht="57.6" x14ac:dyDescent="0.3">
      <c r="A2080">
        <v>2472</v>
      </c>
      <c r="B2080" s="3" t="s">
        <v>2473</v>
      </c>
      <c r="C2080" s="3" t="s">
        <v>6582</v>
      </c>
      <c r="D2080">
        <v>7500</v>
      </c>
      <c r="E2080">
        <v>10182.02</v>
      </c>
      <c r="F2080" t="s">
        <v>8219</v>
      </c>
      <c r="G2080" t="s">
        <v>8224</v>
      </c>
      <c r="H2080" t="s">
        <v>8246</v>
      </c>
      <c r="I2080">
        <v>1283562180</v>
      </c>
      <c r="J2080">
        <v>1277433980</v>
      </c>
      <c r="K2080" t="b">
        <v>0</v>
      </c>
      <c r="L2080">
        <v>104</v>
      </c>
      <c r="M2080" t="b">
        <v>1</v>
      </c>
      <c r="N2080" t="s">
        <v>8279</v>
      </c>
      <c r="O2080" s="5">
        <f t="shared" si="288"/>
        <v>0.73659254254067463</v>
      </c>
      <c r="P2080" s="7">
        <f t="shared" si="289"/>
        <v>97.904038461538462</v>
      </c>
      <c r="Q2080" t="str">
        <f t="shared" si="290"/>
        <v>music</v>
      </c>
      <c r="R2080" t="str">
        <f t="shared" si="291"/>
        <v>indie rock</v>
      </c>
      <c r="S2080" s="10">
        <f t="shared" si="292"/>
        <v>40424.793749999997</v>
      </c>
      <c r="T2080" s="10">
        <f t="shared" si="293"/>
        <v>40353.86550925926</v>
      </c>
      <c r="U2080">
        <f t="shared" si="294"/>
        <v>2010</v>
      </c>
      <c r="V2080" s="11">
        <f t="shared" si="295"/>
        <v>40424.793749999997</v>
      </c>
      <c r="W2080" s="15">
        <f t="shared" si="296"/>
        <v>70.928240740737238</v>
      </c>
    </row>
    <row r="2081" spans="1:23" ht="43.2" x14ac:dyDescent="0.3">
      <c r="A2081">
        <v>2473</v>
      </c>
      <c r="B2081" s="3" t="s">
        <v>2474</v>
      </c>
      <c r="C2081" s="3" t="s">
        <v>6583</v>
      </c>
      <c r="D2081">
        <v>2000</v>
      </c>
      <c r="E2081">
        <v>2000</v>
      </c>
      <c r="F2081" t="s">
        <v>8219</v>
      </c>
      <c r="G2081" t="s">
        <v>8224</v>
      </c>
      <c r="H2081" t="s">
        <v>8246</v>
      </c>
      <c r="I2081">
        <v>1352573869</v>
      </c>
      <c r="J2081">
        <v>1349978269</v>
      </c>
      <c r="K2081" t="b">
        <v>0</v>
      </c>
      <c r="L2081">
        <v>47</v>
      </c>
      <c r="M2081" t="b">
        <v>1</v>
      </c>
      <c r="N2081" t="s">
        <v>8279</v>
      </c>
      <c r="O2081" s="5">
        <f t="shared" si="288"/>
        <v>1</v>
      </c>
      <c r="P2081" s="7">
        <f t="shared" si="289"/>
        <v>42.553191489361701</v>
      </c>
      <c r="Q2081" t="str">
        <f t="shared" si="290"/>
        <v>music</v>
      </c>
      <c r="R2081" t="str">
        <f t="shared" si="291"/>
        <v>indie rock</v>
      </c>
      <c r="S2081" s="10">
        <f t="shared" si="292"/>
        <v>41223.540150462963</v>
      </c>
      <c r="T2081" s="10">
        <f t="shared" si="293"/>
        <v>41193.498483796298</v>
      </c>
      <c r="U2081">
        <f t="shared" si="294"/>
        <v>2012</v>
      </c>
      <c r="V2081" s="11">
        <f t="shared" si="295"/>
        <v>41223.540150462963</v>
      </c>
      <c r="W2081" s="15">
        <f t="shared" si="296"/>
        <v>30.041666666664241</v>
      </c>
    </row>
    <row r="2082" spans="1:23" ht="57.6" x14ac:dyDescent="0.3">
      <c r="A2082">
        <v>2474</v>
      </c>
      <c r="B2082" s="3" t="s">
        <v>2475</v>
      </c>
      <c r="C2082" s="3" t="s">
        <v>6584</v>
      </c>
      <c r="D2082">
        <v>5000</v>
      </c>
      <c r="E2082">
        <v>5000.18</v>
      </c>
      <c r="F2082" t="s">
        <v>8219</v>
      </c>
      <c r="G2082" t="s">
        <v>8224</v>
      </c>
      <c r="H2082" t="s">
        <v>8246</v>
      </c>
      <c r="I2082">
        <v>1286756176</v>
      </c>
      <c r="J2082">
        <v>1282868176</v>
      </c>
      <c r="K2082" t="b">
        <v>0</v>
      </c>
      <c r="L2082">
        <v>38</v>
      </c>
      <c r="M2082" t="b">
        <v>1</v>
      </c>
      <c r="N2082" t="s">
        <v>8279</v>
      </c>
      <c r="O2082" s="5">
        <f t="shared" si="288"/>
        <v>0.99996400129595331</v>
      </c>
      <c r="P2082" s="7">
        <f t="shared" si="289"/>
        <v>131.58368421052631</v>
      </c>
      <c r="Q2082" t="str">
        <f t="shared" si="290"/>
        <v>music</v>
      </c>
      <c r="R2082" t="str">
        <f t="shared" si="291"/>
        <v>indie rock</v>
      </c>
      <c r="S2082" s="10">
        <f t="shared" si="292"/>
        <v>40461.761296296296</v>
      </c>
      <c r="T2082" s="10">
        <f t="shared" si="293"/>
        <v>40416.761296296296</v>
      </c>
      <c r="U2082">
        <f t="shared" si="294"/>
        <v>2010</v>
      </c>
      <c r="V2082" s="11">
        <f t="shared" si="295"/>
        <v>40461.761296296296</v>
      </c>
      <c r="W2082" s="15">
        <f t="shared" si="296"/>
        <v>45</v>
      </c>
    </row>
    <row r="2083" spans="1:23" ht="28.8" x14ac:dyDescent="0.3">
      <c r="A2083">
        <v>2475</v>
      </c>
      <c r="B2083" s="3" t="s">
        <v>2476</v>
      </c>
      <c r="C2083" s="3" t="s">
        <v>6585</v>
      </c>
      <c r="D2083">
        <v>2500</v>
      </c>
      <c r="E2083">
        <v>2618</v>
      </c>
      <c r="F2083" t="s">
        <v>8219</v>
      </c>
      <c r="G2083" t="s">
        <v>8224</v>
      </c>
      <c r="H2083" t="s">
        <v>8246</v>
      </c>
      <c r="I2083">
        <v>1278799200</v>
      </c>
      <c r="J2083">
        <v>1273647255</v>
      </c>
      <c r="K2083" t="b">
        <v>0</v>
      </c>
      <c r="L2083">
        <v>81</v>
      </c>
      <c r="M2083" t="b">
        <v>1</v>
      </c>
      <c r="N2083" t="s">
        <v>8279</v>
      </c>
      <c r="O2083" s="5">
        <f t="shared" si="288"/>
        <v>0.95492742551566079</v>
      </c>
      <c r="P2083" s="7">
        <f t="shared" si="289"/>
        <v>32.320987654320987</v>
      </c>
      <c r="Q2083" t="str">
        <f t="shared" si="290"/>
        <v>music</v>
      </c>
      <c r="R2083" t="str">
        <f t="shared" si="291"/>
        <v>indie rock</v>
      </c>
      <c r="S2083" s="10">
        <f t="shared" si="292"/>
        <v>40369.666666666664</v>
      </c>
      <c r="T2083" s="10">
        <f t="shared" si="293"/>
        <v>40310.037673611114</v>
      </c>
      <c r="U2083">
        <f t="shared" si="294"/>
        <v>2010</v>
      </c>
      <c r="V2083" s="11">
        <f t="shared" si="295"/>
        <v>40369.666666666664</v>
      </c>
      <c r="W2083" s="15">
        <f t="shared" si="296"/>
        <v>59.628993055550382</v>
      </c>
    </row>
    <row r="2084" spans="1:23" ht="43.2" x14ac:dyDescent="0.3">
      <c r="A2084">
        <v>2476</v>
      </c>
      <c r="B2084" s="3" t="s">
        <v>2477</v>
      </c>
      <c r="C2084" s="3" t="s">
        <v>6586</v>
      </c>
      <c r="D2084">
        <v>3200</v>
      </c>
      <c r="E2084">
        <v>3360.72</v>
      </c>
      <c r="F2084" t="s">
        <v>8219</v>
      </c>
      <c r="G2084" t="s">
        <v>8224</v>
      </c>
      <c r="H2084" t="s">
        <v>8246</v>
      </c>
      <c r="I2084">
        <v>1415004770</v>
      </c>
      <c r="J2084">
        <v>1412149970</v>
      </c>
      <c r="K2084" t="b">
        <v>0</v>
      </c>
      <c r="L2084">
        <v>55</v>
      </c>
      <c r="M2084" t="b">
        <v>1</v>
      </c>
      <c r="N2084" t="s">
        <v>8279</v>
      </c>
      <c r="O2084" s="5">
        <f t="shared" si="288"/>
        <v>0.95217691447070874</v>
      </c>
      <c r="P2084" s="7">
        <f t="shared" si="289"/>
        <v>61.103999999999999</v>
      </c>
      <c r="Q2084" t="str">
        <f t="shared" si="290"/>
        <v>music</v>
      </c>
      <c r="R2084" t="str">
        <f t="shared" si="291"/>
        <v>indie rock</v>
      </c>
      <c r="S2084" s="10">
        <f t="shared" si="292"/>
        <v>41946.120023148149</v>
      </c>
      <c r="T2084" s="10">
        <f t="shared" si="293"/>
        <v>41913.078356481477</v>
      </c>
      <c r="U2084">
        <f t="shared" si="294"/>
        <v>2014</v>
      </c>
      <c r="V2084" s="11">
        <f t="shared" si="295"/>
        <v>41946.120023148149</v>
      </c>
      <c r="W2084" s="15">
        <f t="shared" si="296"/>
        <v>33.041666666671517</v>
      </c>
    </row>
    <row r="2085" spans="1:23" ht="28.8" x14ac:dyDescent="0.3">
      <c r="A2085">
        <v>2477</v>
      </c>
      <c r="B2085" s="3" t="s">
        <v>824</v>
      </c>
      <c r="C2085" s="3" t="s">
        <v>6587</v>
      </c>
      <c r="D2085">
        <v>750</v>
      </c>
      <c r="E2085">
        <v>1285</v>
      </c>
      <c r="F2085" t="s">
        <v>8219</v>
      </c>
      <c r="G2085" t="s">
        <v>8224</v>
      </c>
      <c r="H2085" t="s">
        <v>8246</v>
      </c>
      <c r="I2085">
        <v>1344789345</v>
      </c>
      <c r="J2085">
        <v>1340901345</v>
      </c>
      <c r="K2085" t="b">
        <v>0</v>
      </c>
      <c r="L2085">
        <v>41</v>
      </c>
      <c r="M2085" t="b">
        <v>1</v>
      </c>
      <c r="N2085" t="s">
        <v>8279</v>
      </c>
      <c r="O2085" s="5">
        <f t="shared" si="288"/>
        <v>0.58365758754863817</v>
      </c>
      <c r="P2085" s="7">
        <f t="shared" si="289"/>
        <v>31.341463414634145</v>
      </c>
      <c r="Q2085" t="str">
        <f t="shared" si="290"/>
        <v>music</v>
      </c>
      <c r="R2085" t="str">
        <f t="shared" si="291"/>
        <v>indie rock</v>
      </c>
      <c r="S2085" s="10">
        <f t="shared" si="292"/>
        <v>41133.441493055558</v>
      </c>
      <c r="T2085" s="10">
        <f t="shared" si="293"/>
        <v>41088.441493055558</v>
      </c>
      <c r="U2085">
        <f t="shared" si="294"/>
        <v>2012</v>
      </c>
      <c r="V2085" s="11">
        <f t="shared" si="295"/>
        <v>41133.441493055558</v>
      </c>
      <c r="W2085" s="15">
        <f t="shared" si="296"/>
        <v>45</v>
      </c>
    </row>
    <row r="2086" spans="1:23" ht="43.2" x14ac:dyDescent="0.3">
      <c r="A2086">
        <v>2478</v>
      </c>
      <c r="B2086" s="3" t="s">
        <v>2478</v>
      </c>
      <c r="C2086" s="3" t="s">
        <v>6588</v>
      </c>
      <c r="D2086">
        <v>8000</v>
      </c>
      <c r="E2086">
        <v>10200</v>
      </c>
      <c r="F2086" t="s">
        <v>8219</v>
      </c>
      <c r="G2086" t="s">
        <v>8224</v>
      </c>
      <c r="H2086" t="s">
        <v>8246</v>
      </c>
      <c r="I2086">
        <v>1358117313</v>
      </c>
      <c r="J2086">
        <v>1355525313</v>
      </c>
      <c r="K2086" t="b">
        <v>0</v>
      </c>
      <c r="L2086">
        <v>79</v>
      </c>
      <c r="M2086" t="b">
        <v>1</v>
      </c>
      <c r="N2086" t="s">
        <v>8279</v>
      </c>
      <c r="O2086" s="5">
        <f t="shared" si="288"/>
        <v>0.78431372549019607</v>
      </c>
      <c r="P2086" s="7">
        <f t="shared" si="289"/>
        <v>129.1139240506329</v>
      </c>
      <c r="Q2086" t="str">
        <f t="shared" si="290"/>
        <v>music</v>
      </c>
      <c r="R2086" t="str">
        <f t="shared" si="291"/>
        <v>indie rock</v>
      </c>
      <c r="S2086" s="10">
        <f t="shared" si="292"/>
        <v>41287.700381944444</v>
      </c>
      <c r="T2086" s="10">
        <f t="shared" si="293"/>
        <v>41257.700381944444</v>
      </c>
      <c r="U2086">
        <f t="shared" si="294"/>
        <v>2013</v>
      </c>
      <c r="V2086" s="11">
        <f t="shared" si="295"/>
        <v>41287.700381944444</v>
      </c>
      <c r="W2086" s="15">
        <f t="shared" si="296"/>
        <v>30</v>
      </c>
    </row>
    <row r="2087" spans="1:23" ht="28.8" x14ac:dyDescent="0.3">
      <c r="A2087">
        <v>2479</v>
      </c>
      <c r="B2087" s="3" t="s">
        <v>2479</v>
      </c>
      <c r="C2087" s="3" t="s">
        <v>6589</v>
      </c>
      <c r="D2087">
        <v>300</v>
      </c>
      <c r="E2087">
        <v>400.33</v>
      </c>
      <c r="F2087" t="s">
        <v>8219</v>
      </c>
      <c r="G2087" t="s">
        <v>8224</v>
      </c>
      <c r="H2087" t="s">
        <v>8246</v>
      </c>
      <c r="I2087">
        <v>1343440800</v>
      </c>
      <c r="J2087">
        <v>1342545994</v>
      </c>
      <c r="K2087" t="b">
        <v>0</v>
      </c>
      <c r="L2087">
        <v>16</v>
      </c>
      <c r="M2087" t="b">
        <v>1</v>
      </c>
      <c r="N2087" t="s">
        <v>8279</v>
      </c>
      <c r="O2087" s="5">
        <f t="shared" si="288"/>
        <v>0.74938176004796042</v>
      </c>
      <c r="P2087" s="7">
        <f t="shared" si="289"/>
        <v>25.020624999999999</v>
      </c>
      <c r="Q2087" t="str">
        <f t="shared" si="290"/>
        <v>music</v>
      </c>
      <c r="R2087" t="str">
        <f t="shared" si="291"/>
        <v>indie rock</v>
      </c>
      <c r="S2087" s="10">
        <f t="shared" si="292"/>
        <v>41117.833333333336</v>
      </c>
      <c r="T2087" s="10">
        <f t="shared" si="293"/>
        <v>41107.476782407408</v>
      </c>
      <c r="U2087">
        <f t="shared" si="294"/>
        <v>2012</v>
      </c>
      <c r="V2087" s="11">
        <f t="shared" si="295"/>
        <v>41117.833333333336</v>
      </c>
      <c r="W2087" s="15">
        <f t="shared" si="296"/>
        <v>10.356550925927877</v>
      </c>
    </row>
    <row r="2088" spans="1:23" ht="43.2" x14ac:dyDescent="0.3">
      <c r="A2088">
        <v>2480</v>
      </c>
      <c r="B2088" s="3" t="s">
        <v>2480</v>
      </c>
      <c r="C2088" s="3" t="s">
        <v>6590</v>
      </c>
      <c r="D2088">
        <v>2000</v>
      </c>
      <c r="E2088">
        <v>2000</v>
      </c>
      <c r="F2088" t="s">
        <v>8219</v>
      </c>
      <c r="G2088" t="s">
        <v>8224</v>
      </c>
      <c r="H2088" t="s">
        <v>8246</v>
      </c>
      <c r="I2088">
        <v>1444516084</v>
      </c>
      <c r="J2088">
        <v>1439332084</v>
      </c>
      <c r="K2088" t="b">
        <v>0</v>
      </c>
      <c r="L2088">
        <v>8</v>
      </c>
      <c r="M2088" t="b">
        <v>1</v>
      </c>
      <c r="N2088" t="s">
        <v>8279</v>
      </c>
      <c r="O2088" s="5">
        <f t="shared" si="288"/>
        <v>1</v>
      </c>
      <c r="P2088" s="7">
        <f t="shared" si="289"/>
        <v>250</v>
      </c>
      <c r="Q2088" t="str">
        <f t="shared" si="290"/>
        <v>music</v>
      </c>
      <c r="R2088" t="str">
        <f t="shared" si="291"/>
        <v>indie rock</v>
      </c>
      <c r="S2088" s="10">
        <f t="shared" si="292"/>
        <v>42287.686157407406</v>
      </c>
      <c r="T2088" s="10">
        <f t="shared" si="293"/>
        <v>42227.686157407406</v>
      </c>
      <c r="U2088">
        <f t="shared" si="294"/>
        <v>2015</v>
      </c>
      <c r="V2088" s="11">
        <f t="shared" si="295"/>
        <v>42287.686157407406</v>
      </c>
      <c r="W2088" s="15">
        <f t="shared" si="296"/>
        <v>60</v>
      </c>
    </row>
    <row r="2089" spans="1:23" ht="43.2" x14ac:dyDescent="0.3">
      <c r="A2089">
        <v>2481</v>
      </c>
      <c r="B2089" s="3" t="s">
        <v>2481</v>
      </c>
      <c r="C2089" s="3" t="s">
        <v>6591</v>
      </c>
      <c r="D2089">
        <v>4000</v>
      </c>
      <c r="E2089">
        <v>4516.4399999999996</v>
      </c>
      <c r="F2089" t="s">
        <v>8219</v>
      </c>
      <c r="G2089" t="s">
        <v>8224</v>
      </c>
      <c r="H2089" t="s">
        <v>8246</v>
      </c>
      <c r="I2089">
        <v>1335799808</v>
      </c>
      <c r="J2089">
        <v>1333207808</v>
      </c>
      <c r="K2089" t="b">
        <v>0</v>
      </c>
      <c r="L2089">
        <v>95</v>
      </c>
      <c r="M2089" t="b">
        <v>1</v>
      </c>
      <c r="N2089" t="s">
        <v>8279</v>
      </c>
      <c r="O2089" s="5">
        <f t="shared" si="288"/>
        <v>0.88565330215833715</v>
      </c>
      <c r="P2089" s="7">
        <f t="shared" si="289"/>
        <v>47.541473684210523</v>
      </c>
      <c r="Q2089" t="str">
        <f t="shared" si="290"/>
        <v>music</v>
      </c>
      <c r="R2089" t="str">
        <f t="shared" si="291"/>
        <v>indie rock</v>
      </c>
      <c r="S2089" s="10">
        <f t="shared" si="292"/>
        <v>41029.395925925928</v>
      </c>
      <c r="T2089" s="10">
        <f t="shared" si="293"/>
        <v>40999.395925925928</v>
      </c>
      <c r="U2089">
        <f t="shared" si="294"/>
        <v>2012</v>
      </c>
      <c r="V2089" s="11">
        <f t="shared" si="295"/>
        <v>41029.395925925928</v>
      </c>
      <c r="W2089" s="15">
        <f t="shared" si="296"/>
        <v>30</v>
      </c>
    </row>
    <row r="2090" spans="1:23" ht="43.2" x14ac:dyDescent="0.3">
      <c r="A2090">
        <v>2482</v>
      </c>
      <c r="B2090" s="3" t="s">
        <v>2482</v>
      </c>
      <c r="C2090" s="3" t="s">
        <v>6592</v>
      </c>
      <c r="D2090">
        <v>1000</v>
      </c>
      <c r="E2090">
        <v>1001</v>
      </c>
      <c r="F2090" t="s">
        <v>8219</v>
      </c>
      <c r="G2090" t="s">
        <v>8224</v>
      </c>
      <c r="H2090" t="s">
        <v>8246</v>
      </c>
      <c r="I2090">
        <v>1312224383</v>
      </c>
      <c r="J2090">
        <v>1308336383</v>
      </c>
      <c r="K2090" t="b">
        <v>0</v>
      </c>
      <c r="L2090">
        <v>25</v>
      </c>
      <c r="M2090" t="b">
        <v>1</v>
      </c>
      <c r="N2090" t="s">
        <v>8279</v>
      </c>
      <c r="O2090" s="5">
        <f t="shared" si="288"/>
        <v>0.99900099900099903</v>
      </c>
      <c r="P2090" s="7">
        <f t="shared" si="289"/>
        <v>40.04</v>
      </c>
      <c r="Q2090" t="str">
        <f t="shared" si="290"/>
        <v>music</v>
      </c>
      <c r="R2090" t="str">
        <f t="shared" si="291"/>
        <v>indie rock</v>
      </c>
      <c r="S2090" s="10">
        <f t="shared" si="292"/>
        <v>40756.532210648147</v>
      </c>
      <c r="T2090" s="10">
        <f t="shared" si="293"/>
        <v>40711.532210648147</v>
      </c>
      <c r="U2090">
        <f t="shared" si="294"/>
        <v>2011</v>
      </c>
      <c r="V2090" s="11">
        <f t="shared" si="295"/>
        <v>40756.532210648147</v>
      </c>
      <c r="W2090" s="15">
        <f t="shared" si="296"/>
        <v>45</v>
      </c>
    </row>
    <row r="2091" spans="1:23" ht="43.2" x14ac:dyDescent="0.3">
      <c r="A2091">
        <v>2483</v>
      </c>
      <c r="B2091" s="3" t="s">
        <v>2483</v>
      </c>
      <c r="C2091" s="3" t="s">
        <v>6593</v>
      </c>
      <c r="D2091">
        <v>1100</v>
      </c>
      <c r="E2091">
        <v>1251</v>
      </c>
      <c r="F2091" t="s">
        <v>8219</v>
      </c>
      <c r="G2091" t="s">
        <v>8224</v>
      </c>
      <c r="H2091" t="s">
        <v>8246</v>
      </c>
      <c r="I2091">
        <v>1335891603</v>
      </c>
      <c r="J2091">
        <v>1330711203</v>
      </c>
      <c r="K2091" t="b">
        <v>0</v>
      </c>
      <c r="L2091">
        <v>19</v>
      </c>
      <c r="M2091" t="b">
        <v>1</v>
      </c>
      <c r="N2091" t="s">
        <v>8279</v>
      </c>
      <c r="O2091" s="5">
        <f t="shared" si="288"/>
        <v>0.87929656274980017</v>
      </c>
      <c r="P2091" s="7">
        <f t="shared" si="289"/>
        <v>65.84210526315789</v>
      </c>
      <c r="Q2091" t="str">
        <f t="shared" si="290"/>
        <v>music</v>
      </c>
      <c r="R2091" t="str">
        <f t="shared" si="291"/>
        <v>indie rock</v>
      </c>
      <c r="S2091" s="10">
        <f t="shared" si="292"/>
        <v>41030.458368055559</v>
      </c>
      <c r="T2091" s="10">
        <f t="shared" si="293"/>
        <v>40970.500034722223</v>
      </c>
      <c r="U2091">
        <f t="shared" si="294"/>
        <v>2012</v>
      </c>
      <c r="V2091" s="11">
        <f t="shared" si="295"/>
        <v>41030.458368055559</v>
      </c>
      <c r="W2091" s="15">
        <f t="shared" si="296"/>
        <v>59.958333333335759</v>
      </c>
    </row>
    <row r="2092" spans="1:23" ht="57.6" x14ac:dyDescent="0.3">
      <c r="A2092">
        <v>2484</v>
      </c>
      <c r="B2092" s="3" t="s">
        <v>2484</v>
      </c>
      <c r="C2092" s="3" t="s">
        <v>6594</v>
      </c>
      <c r="D2092">
        <v>3500</v>
      </c>
      <c r="E2092">
        <v>4176.1099999999997</v>
      </c>
      <c r="F2092" t="s">
        <v>8219</v>
      </c>
      <c r="G2092" t="s">
        <v>8224</v>
      </c>
      <c r="H2092" t="s">
        <v>8246</v>
      </c>
      <c r="I2092">
        <v>1316124003</v>
      </c>
      <c r="J2092">
        <v>1313532003</v>
      </c>
      <c r="K2092" t="b">
        <v>0</v>
      </c>
      <c r="L2092">
        <v>90</v>
      </c>
      <c r="M2092" t="b">
        <v>1</v>
      </c>
      <c r="N2092" t="s">
        <v>8279</v>
      </c>
      <c r="O2092" s="5">
        <f t="shared" si="288"/>
        <v>0.83810052896116249</v>
      </c>
      <c r="P2092" s="7">
        <f t="shared" si="289"/>
        <v>46.401222222222216</v>
      </c>
      <c r="Q2092" t="str">
        <f t="shared" si="290"/>
        <v>music</v>
      </c>
      <c r="R2092" t="str">
        <f t="shared" si="291"/>
        <v>indie rock</v>
      </c>
      <c r="S2092" s="10">
        <f t="shared" si="292"/>
        <v>40801.666701388887</v>
      </c>
      <c r="T2092" s="10">
        <f t="shared" si="293"/>
        <v>40771.666701388887</v>
      </c>
      <c r="U2092">
        <f t="shared" si="294"/>
        <v>2011</v>
      </c>
      <c r="V2092" s="11">
        <f t="shared" si="295"/>
        <v>40801.666701388887</v>
      </c>
      <c r="W2092" s="15">
        <f t="shared" si="296"/>
        <v>30</v>
      </c>
    </row>
    <row r="2093" spans="1:23" ht="43.2" x14ac:dyDescent="0.3">
      <c r="A2093">
        <v>2485</v>
      </c>
      <c r="B2093" s="3" t="s">
        <v>2485</v>
      </c>
      <c r="C2093" s="3" t="s">
        <v>6595</v>
      </c>
      <c r="D2093">
        <v>2000</v>
      </c>
      <c r="E2093">
        <v>2065</v>
      </c>
      <c r="F2093" t="s">
        <v>8219</v>
      </c>
      <c r="G2093" t="s">
        <v>8224</v>
      </c>
      <c r="H2093" t="s">
        <v>8246</v>
      </c>
      <c r="I2093">
        <v>1318463879</v>
      </c>
      <c r="J2093">
        <v>1315439879</v>
      </c>
      <c r="K2093" t="b">
        <v>0</v>
      </c>
      <c r="L2093">
        <v>41</v>
      </c>
      <c r="M2093" t="b">
        <v>1</v>
      </c>
      <c r="N2093" t="s">
        <v>8279</v>
      </c>
      <c r="O2093" s="5">
        <f t="shared" si="288"/>
        <v>0.96852300242130751</v>
      </c>
      <c r="P2093" s="7">
        <f t="shared" si="289"/>
        <v>50.365853658536587</v>
      </c>
      <c r="Q2093" t="str">
        <f t="shared" si="290"/>
        <v>music</v>
      </c>
      <c r="R2093" t="str">
        <f t="shared" si="291"/>
        <v>indie rock</v>
      </c>
      <c r="S2093" s="10">
        <f t="shared" si="292"/>
        <v>40828.748599537037</v>
      </c>
      <c r="T2093" s="10">
        <f t="shared" si="293"/>
        <v>40793.748599537037</v>
      </c>
      <c r="U2093">
        <f t="shared" si="294"/>
        <v>2011</v>
      </c>
      <c r="V2093" s="11">
        <f t="shared" si="295"/>
        <v>40828.748599537037</v>
      </c>
      <c r="W2093" s="15">
        <f t="shared" si="296"/>
        <v>35</v>
      </c>
    </row>
    <row r="2094" spans="1:23" ht="43.2" x14ac:dyDescent="0.3">
      <c r="A2094">
        <v>2486</v>
      </c>
      <c r="B2094" s="3" t="s">
        <v>2486</v>
      </c>
      <c r="C2094" s="3" t="s">
        <v>6596</v>
      </c>
      <c r="D2094">
        <v>300</v>
      </c>
      <c r="E2094">
        <v>797</v>
      </c>
      <c r="F2094" t="s">
        <v>8219</v>
      </c>
      <c r="G2094" t="s">
        <v>8224</v>
      </c>
      <c r="H2094" t="s">
        <v>8246</v>
      </c>
      <c r="I2094">
        <v>1335113976</v>
      </c>
      <c r="J2094">
        <v>1332521976</v>
      </c>
      <c r="K2094" t="b">
        <v>0</v>
      </c>
      <c r="L2094">
        <v>30</v>
      </c>
      <c r="M2094" t="b">
        <v>1</v>
      </c>
      <c r="N2094" t="s">
        <v>8279</v>
      </c>
      <c r="O2094" s="5">
        <f t="shared" si="288"/>
        <v>0.37641154328732745</v>
      </c>
      <c r="P2094" s="7">
        <f t="shared" si="289"/>
        <v>26.566666666666666</v>
      </c>
      <c r="Q2094" t="str">
        <f t="shared" si="290"/>
        <v>music</v>
      </c>
      <c r="R2094" t="str">
        <f t="shared" si="291"/>
        <v>indie rock</v>
      </c>
      <c r="S2094" s="10">
        <f t="shared" si="292"/>
        <v>41021.458055555559</v>
      </c>
      <c r="T2094" s="10">
        <f t="shared" si="293"/>
        <v>40991.458055555559</v>
      </c>
      <c r="U2094">
        <f t="shared" si="294"/>
        <v>2012</v>
      </c>
      <c r="V2094" s="11">
        <f t="shared" si="295"/>
        <v>41021.458055555559</v>
      </c>
      <c r="W2094" s="15">
        <f t="shared" si="296"/>
        <v>30</v>
      </c>
    </row>
    <row r="2095" spans="1:23" ht="43.2" x14ac:dyDescent="0.3">
      <c r="A2095">
        <v>2487</v>
      </c>
      <c r="B2095" s="3" t="s">
        <v>2487</v>
      </c>
      <c r="C2095" s="3" t="s">
        <v>6597</v>
      </c>
      <c r="D2095">
        <v>1500</v>
      </c>
      <c r="E2095">
        <v>1500.76</v>
      </c>
      <c r="F2095" t="s">
        <v>8219</v>
      </c>
      <c r="G2095" t="s">
        <v>8224</v>
      </c>
      <c r="H2095" t="s">
        <v>8246</v>
      </c>
      <c r="I2095">
        <v>1338083997</v>
      </c>
      <c r="J2095">
        <v>1335491997</v>
      </c>
      <c r="K2095" t="b">
        <v>0</v>
      </c>
      <c r="L2095">
        <v>38</v>
      </c>
      <c r="M2095" t="b">
        <v>1</v>
      </c>
      <c r="N2095" t="s">
        <v>8279</v>
      </c>
      <c r="O2095" s="5">
        <f t="shared" si="288"/>
        <v>0.99949358991444337</v>
      </c>
      <c r="P2095" s="7">
        <f t="shared" si="289"/>
        <v>39.493684210526318</v>
      </c>
      <c r="Q2095" t="str">
        <f t="shared" si="290"/>
        <v>music</v>
      </c>
      <c r="R2095" t="str">
        <f t="shared" si="291"/>
        <v>indie rock</v>
      </c>
      <c r="S2095" s="10">
        <f t="shared" si="292"/>
        <v>41055.833298611113</v>
      </c>
      <c r="T2095" s="10">
        <f t="shared" si="293"/>
        <v>41025.833298611113</v>
      </c>
      <c r="U2095">
        <f t="shared" si="294"/>
        <v>2012</v>
      </c>
      <c r="V2095" s="11">
        <f t="shared" si="295"/>
        <v>41055.833298611113</v>
      </c>
      <c r="W2095" s="15">
        <f t="shared" si="296"/>
        <v>30</v>
      </c>
    </row>
    <row r="2096" spans="1:23" ht="57.6" x14ac:dyDescent="0.3">
      <c r="A2096">
        <v>2488</v>
      </c>
      <c r="B2096" s="3" t="s">
        <v>2488</v>
      </c>
      <c r="C2096" s="3" t="s">
        <v>6598</v>
      </c>
      <c r="D2096">
        <v>3000</v>
      </c>
      <c r="E2096">
        <v>3201</v>
      </c>
      <c r="F2096" t="s">
        <v>8219</v>
      </c>
      <c r="G2096" t="s">
        <v>8224</v>
      </c>
      <c r="H2096" t="s">
        <v>8246</v>
      </c>
      <c r="I2096">
        <v>1321459908</v>
      </c>
      <c r="J2096">
        <v>1318864308</v>
      </c>
      <c r="K2096" t="b">
        <v>0</v>
      </c>
      <c r="L2096">
        <v>65</v>
      </c>
      <c r="M2096" t="b">
        <v>1</v>
      </c>
      <c r="N2096" t="s">
        <v>8279</v>
      </c>
      <c r="O2096" s="5">
        <f t="shared" si="288"/>
        <v>0.93720712277413309</v>
      </c>
      <c r="P2096" s="7">
        <f t="shared" si="289"/>
        <v>49.246153846153845</v>
      </c>
      <c r="Q2096" t="str">
        <f t="shared" si="290"/>
        <v>music</v>
      </c>
      <c r="R2096" t="str">
        <f t="shared" si="291"/>
        <v>indie rock</v>
      </c>
      <c r="S2096" s="10">
        <f t="shared" si="292"/>
        <v>40863.424861111111</v>
      </c>
      <c r="T2096" s="10">
        <f t="shared" si="293"/>
        <v>40833.383194444446</v>
      </c>
      <c r="U2096">
        <f t="shared" si="294"/>
        <v>2011</v>
      </c>
      <c r="V2096" s="11">
        <f t="shared" si="295"/>
        <v>40863.424861111111</v>
      </c>
      <c r="W2096" s="15">
        <f t="shared" si="296"/>
        <v>30.041666666664241</v>
      </c>
    </row>
    <row r="2097" spans="1:23" ht="43.2" x14ac:dyDescent="0.3">
      <c r="A2097">
        <v>2489</v>
      </c>
      <c r="B2097" s="3" t="s">
        <v>2489</v>
      </c>
      <c r="C2097" s="3" t="s">
        <v>6599</v>
      </c>
      <c r="D2097">
        <v>3500</v>
      </c>
      <c r="E2097">
        <v>4678.5</v>
      </c>
      <c r="F2097" t="s">
        <v>8219</v>
      </c>
      <c r="G2097" t="s">
        <v>8224</v>
      </c>
      <c r="H2097" t="s">
        <v>8246</v>
      </c>
      <c r="I2097">
        <v>1368117239</v>
      </c>
      <c r="J2097">
        <v>1365525239</v>
      </c>
      <c r="K2097" t="b">
        <v>0</v>
      </c>
      <c r="L2097">
        <v>75</v>
      </c>
      <c r="M2097" t="b">
        <v>1</v>
      </c>
      <c r="N2097" t="s">
        <v>8279</v>
      </c>
      <c r="O2097" s="5">
        <f t="shared" si="288"/>
        <v>0.74810302447365606</v>
      </c>
      <c r="P2097" s="7">
        <f t="shared" si="289"/>
        <v>62.38</v>
      </c>
      <c r="Q2097" t="str">
        <f t="shared" si="290"/>
        <v>music</v>
      </c>
      <c r="R2097" t="str">
        <f t="shared" si="291"/>
        <v>indie rock</v>
      </c>
      <c r="S2097" s="10">
        <f t="shared" si="292"/>
        <v>41403.440266203703</v>
      </c>
      <c r="T2097" s="10">
        <f t="shared" si="293"/>
        <v>41373.440266203703</v>
      </c>
      <c r="U2097">
        <f t="shared" si="294"/>
        <v>2013</v>
      </c>
      <c r="V2097" s="11">
        <f t="shared" si="295"/>
        <v>41403.440266203703</v>
      </c>
      <c r="W2097" s="15">
        <f t="shared" si="296"/>
        <v>30</v>
      </c>
    </row>
    <row r="2098" spans="1:23" ht="43.2" x14ac:dyDescent="0.3">
      <c r="A2098">
        <v>2490</v>
      </c>
      <c r="B2098" s="3" t="s">
        <v>2490</v>
      </c>
      <c r="C2098" s="3" t="s">
        <v>6600</v>
      </c>
      <c r="D2098">
        <v>500</v>
      </c>
      <c r="E2098">
        <v>607</v>
      </c>
      <c r="F2098" t="s">
        <v>8219</v>
      </c>
      <c r="G2098" t="s">
        <v>8224</v>
      </c>
      <c r="H2098" t="s">
        <v>8246</v>
      </c>
      <c r="I2098">
        <v>1340429276</v>
      </c>
      <c r="J2098">
        <v>1335245276</v>
      </c>
      <c r="K2098" t="b">
        <v>0</v>
      </c>
      <c r="L2098">
        <v>16</v>
      </c>
      <c r="M2098" t="b">
        <v>1</v>
      </c>
      <c r="N2098" t="s">
        <v>8279</v>
      </c>
      <c r="O2098" s="5">
        <f t="shared" si="288"/>
        <v>0.82372322899505768</v>
      </c>
      <c r="P2098" s="7">
        <f t="shared" si="289"/>
        <v>37.9375</v>
      </c>
      <c r="Q2098" t="str">
        <f t="shared" si="290"/>
        <v>music</v>
      </c>
      <c r="R2098" t="str">
        <f t="shared" si="291"/>
        <v>indie rock</v>
      </c>
      <c r="S2098" s="10">
        <f t="shared" si="292"/>
        <v>41082.977731481478</v>
      </c>
      <c r="T2098" s="10">
        <f t="shared" si="293"/>
        <v>41022.977731481478</v>
      </c>
      <c r="U2098">
        <f t="shared" si="294"/>
        <v>2012</v>
      </c>
      <c r="V2098" s="11">
        <f t="shared" si="295"/>
        <v>41082.977731481478</v>
      </c>
      <c r="W2098" s="15">
        <f t="shared" si="296"/>
        <v>60</v>
      </c>
    </row>
    <row r="2099" spans="1:23" ht="43.2" x14ac:dyDescent="0.3">
      <c r="A2099">
        <v>2491</v>
      </c>
      <c r="B2099" s="3" t="s">
        <v>2491</v>
      </c>
      <c r="C2099" s="3" t="s">
        <v>6601</v>
      </c>
      <c r="D2099">
        <v>500</v>
      </c>
      <c r="E2099">
        <v>516</v>
      </c>
      <c r="F2099" t="s">
        <v>8219</v>
      </c>
      <c r="G2099" t="s">
        <v>8224</v>
      </c>
      <c r="H2099" t="s">
        <v>8246</v>
      </c>
      <c r="I2099">
        <v>1295142660</v>
      </c>
      <c r="J2099">
        <v>1293739714</v>
      </c>
      <c r="K2099" t="b">
        <v>0</v>
      </c>
      <c r="L2099">
        <v>10</v>
      </c>
      <c r="M2099" t="b">
        <v>1</v>
      </c>
      <c r="N2099" t="s">
        <v>8279</v>
      </c>
      <c r="O2099" s="5">
        <f t="shared" si="288"/>
        <v>0.96899224806201545</v>
      </c>
      <c r="P2099" s="7">
        <f t="shared" si="289"/>
        <v>51.6</v>
      </c>
      <c r="Q2099" t="str">
        <f t="shared" si="290"/>
        <v>music</v>
      </c>
      <c r="R2099" t="str">
        <f t="shared" si="291"/>
        <v>indie rock</v>
      </c>
      <c r="S2099" s="10">
        <f t="shared" si="292"/>
        <v>40558.82708333333</v>
      </c>
      <c r="T2099" s="10">
        <f t="shared" si="293"/>
        <v>40542.589282407411</v>
      </c>
      <c r="U2099">
        <f t="shared" si="294"/>
        <v>2011</v>
      </c>
      <c r="V2099" s="11">
        <f t="shared" si="295"/>
        <v>40558.82708333333</v>
      </c>
      <c r="W2099" s="15">
        <f t="shared" si="296"/>
        <v>16.237800925919146</v>
      </c>
    </row>
    <row r="2100" spans="1:23" ht="28.8" x14ac:dyDescent="0.3">
      <c r="A2100">
        <v>2492</v>
      </c>
      <c r="B2100" s="3" t="s">
        <v>2492</v>
      </c>
      <c r="C2100" s="3" t="s">
        <v>6602</v>
      </c>
      <c r="D2100">
        <v>600</v>
      </c>
      <c r="E2100">
        <v>750</v>
      </c>
      <c r="F2100" t="s">
        <v>8219</v>
      </c>
      <c r="G2100" t="s">
        <v>8224</v>
      </c>
      <c r="H2100" t="s">
        <v>8246</v>
      </c>
      <c r="I2100">
        <v>1339840740</v>
      </c>
      <c r="J2100">
        <v>1335397188</v>
      </c>
      <c r="K2100" t="b">
        <v>0</v>
      </c>
      <c r="L2100">
        <v>27</v>
      </c>
      <c r="M2100" t="b">
        <v>1</v>
      </c>
      <c r="N2100" t="s">
        <v>8279</v>
      </c>
      <c r="O2100" s="5">
        <f t="shared" si="288"/>
        <v>0.8</v>
      </c>
      <c r="P2100" s="7">
        <f t="shared" si="289"/>
        <v>27.777777777777779</v>
      </c>
      <c r="Q2100" t="str">
        <f t="shared" si="290"/>
        <v>music</v>
      </c>
      <c r="R2100" t="str">
        <f t="shared" si="291"/>
        <v>indie rock</v>
      </c>
      <c r="S2100" s="10">
        <f t="shared" si="292"/>
        <v>41076.165972222225</v>
      </c>
      <c r="T2100" s="10">
        <f t="shared" si="293"/>
        <v>41024.735972222225</v>
      </c>
      <c r="U2100">
        <f t="shared" si="294"/>
        <v>2012</v>
      </c>
      <c r="V2100" s="11">
        <f t="shared" si="295"/>
        <v>41076.165972222225</v>
      </c>
      <c r="W2100" s="15">
        <f t="shared" si="296"/>
        <v>51.430000000000291</v>
      </c>
    </row>
    <row r="2101" spans="1:23" ht="43.2" x14ac:dyDescent="0.3">
      <c r="A2101">
        <v>2493</v>
      </c>
      <c r="B2101" s="3" t="s">
        <v>2493</v>
      </c>
      <c r="C2101" s="3" t="s">
        <v>6603</v>
      </c>
      <c r="D2101">
        <v>20000</v>
      </c>
      <c r="E2101">
        <v>25740</v>
      </c>
      <c r="F2101" t="s">
        <v>8219</v>
      </c>
      <c r="G2101" t="s">
        <v>8224</v>
      </c>
      <c r="H2101" t="s">
        <v>8246</v>
      </c>
      <c r="I2101">
        <v>1367208140</v>
      </c>
      <c r="J2101">
        <v>1363320140</v>
      </c>
      <c r="K2101" t="b">
        <v>0</v>
      </c>
      <c r="L2101">
        <v>259</v>
      </c>
      <c r="M2101" t="b">
        <v>1</v>
      </c>
      <c r="N2101" t="s">
        <v>8279</v>
      </c>
      <c r="O2101" s="5">
        <f t="shared" si="288"/>
        <v>0.77700077700077697</v>
      </c>
      <c r="P2101" s="7">
        <f t="shared" si="289"/>
        <v>99.382239382239376</v>
      </c>
      <c r="Q2101" t="str">
        <f t="shared" si="290"/>
        <v>music</v>
      </c>
      <c r="R2101" t="str">
        <f t="shared" si="291"/>
        <v>indie rock</v>
      </c>
      <c r="S2101" s="10">
        <f t="shared" si="292"/>
        <v>41392.918287037035</v>
      </c>
      <c r="T2101" s="10">
        <f t="shared" si="293"/>
        <v>41347.918287037035</v>
      </c>
      <c r="U2101">
        <f t="shared" si="294"/>
        <v>2013</v>
      </c>
      <c r="V2101" s="11">
        <f t="shared" si="295"/>
        <v>41392.918287037035</v>
      </c>
      <c r="W2101" s="15">
        <f t="shared" si="296"/>
        <v>45</v>
      </c>
    </row>
    <row r="2102" spans="1:23" ht="43.2" x14ac:dyDescent="0.3">
      <c r="A2102">
        <v>2494</v>
      </c>
      <c r="B2102" s="3" t="s">
        <v>2494</v>
      </c>
      <c r="C2102" s="3" t="s">
        <v>6604</v>
      </c>
      <c r="D2102">
        <v>1500</v>
      </c>
      <c r="E2102">
        <v>1515.08</v>
      </c>
      <c r="F2102" t="s">
        <v>8219</v>
      </c>
      <c r="G2102" t="s">
        <v>8224</v>
      </c>
      <c r="H2102" t="s">
        <v>8246</v>
      </c>
      <c r="I2102">
        <v>1337786944</v>
      </c>
      <c r="J2102">
        <v>1335194944</v>
      </c>
      <c r="K2102" t="b">
        <v>0</v>
      </c>
      <c r="L2102">
        <v>39</v>
      </c>
      <c r="M2102" t="b">
        <v>1</v>
      </c>
      <c r="N2102" t="s">
        <v>8279</v>
      </c>
      <c r="O2102" s="5">
        <f t="shared" si="288"/>
        <v>0.9900467302056658</v>
      </c>
      <c r="P2102" s="7">
        <f t="shared" si="289"/>
        <v>38.848205128205123</v>
      </c>
      <c r="Q2102" t="str">
        <f t="shared" si="290"/>
        <v>music</v>
      </c>
      <c r="R2102" t="str">
        <f t="shared" si="291"/>
        <v>indie rock</v>
      </c>
      <c r="S2102" s="10">
        <f t="shared" si="292"/>
        <v>41052.395185185182</v>
      </c>
      <c r="T2102" s="10">
        <f t="shared" si="293"/>
        <v>41022.395185185182</v>
      </c>
      <c r="U2102">
        <f t="shared" si="294"/>
        <v>2012</v>
      </c>
      <c r="V2102" s="11">
        <f t="shared" si="295"/>
        <v>41052.395185185182</v>
      </c>
      <c r="W2102" s="15">
        <f t="shared" si="296"/>
        <v>30</v>
      </c>
    </row>
    <row r="2103" spans="1:23" ht="43.2" x14ac:dyDescent="0.3">
      <c r="A2103">
        <v>2495</v>
      </c>
      <c r="B2103" s="3" t="s">
        <v>2495</v>
      </c>
      <c r="C2103" s="3" t="s">
        <v>6605</v>
      </c>
      <c r="D2103">
        <v>1500</v>
      </c>
      <c r="E2103">
        <v>1913.05</v>
      </c>
      <c r="F2103" t="s">
        <v>8219</v>
      </c>
      <c r="G2103" t="s">
        <v>8224</v>
      </c>
      <c r="H2103" t="s">
        <v>8246</v>
      </c>
      <c r="I2103">
        <v>1339022575</v>
      </c>
      <c r="J2103">
        <v>1336430575</v>
      </c>
      <c r="K2103" t="b">
        <v>0</v>
      </c>
      <c r="L2103">
        <v>42</v>
      </c>
      <c r="M2103" t="b">
        <v>1</v>
      </c>
      <c r="N2103" t="s">
        <v>8279</v>
      </c>
      <c r="O2103" s="5">
        <f t="shared" si="288"/>
        <v>0.78408823606283162</v>
      </c>
      <c r="P2103" s="7">
        <f t="shared" si="289"/>
        <v>45.548809523809524</v>
      </c>
      <c r="Q2103" t="str">
        <f t="shared" si="290"/>
        <v>music</v>
      </c>
      <c r="R2103" t="str">
        <f t="shared" si="291"/>
        <v>indie rock</v>
      </c>
      <c r="S2103" s="10">
        <f t="shared" si="292"/>
        <v>41066.696469907409</v>
      </c>
      <c r="T2103" s="10">
        <f t="shared" si="293"/>
        <v>41036.696469907409</v>
      </c>
      <c r="U2103">
        <f t="shared" si="294"/>
        <v>2012</v>
      </c>
      <c r="V2103" s="11">
        <f t="shared" si="295"/>
        <v>41066.696469907409</v>
      </c>
      <c r="W2103" s="15">
        <f t="shared" si="296"/>
        <v>30</v>
      </c>
    </row>
    <row r="2104" spans="1:23" ht="28.8" x14ac:dyDescent="0.3">
      <c r="A2104">
        <v>2496</v>
      </c>
      <c r="B2104" s="3" t="s">
        <v>2496</v>
      </c>
      <c r="C2104" s="3" t="s">
        <v>6606</v>
      </c>
      <c r="D2104">
        <v>6000</v>
      </c>
      <c r="E2104">
        <v>6000</v>
      </c>
      <c r="F2104" t="s">
        <v>8219</v>
      </c>
      <c r="G2104" t="s">
        <v>8224</v>
      </c>
      <c r="H2104" t="s">
        <v>8246</v>
      </c>
      <c r="I2104">
        <v>1364597692</v>
      </c>
      <c r="J2104">
        <v>1361577292</v>
      </c>
      <c r="K2104" t="b">
        <v>0</v>
      </c>
      <c r="L2104">
        <v>10</v>
      </c>
      <c r="M2104" t="b">
        <v>1</v>
      </c>
      <c r="N2104" t="s">
        <v>8279</v>
      </c>
      <c r="O2104" s="5">
        <f t="shared" si="288"/>
        <v>1</v>
      </c>
      <c r="P2104" s="7">
        <f t="shared" si="289"/>
        <v>600</v>
      </c>
      <c r="Q2104" t="str">
        <f t="shared" si="290"/>
        <v>music</v>
      </c>
      <c r="R2104" t="str">
        <f t="shared" si="291"/>
        <v>indie rock</v>
      </c>
      <c r="S2104" s="10">
        <f t="shared" si="292"/>
        <v>41362.704768518517</v>
      </c>
      <c r="T2104" s="10">
        <f t="shared" si="293"/>
        <v>41327.746435185189</v>
      </c>
      <c r="U2104">
        <f t="shared" si="294"/>
        <v>2013</v>
      </c>
      <c r="V2104" s="11">
        <f t="shared" si="295"/>
        <v>41362.704768518517</v>
      </c>
      <c r="W2104" s="15">
        <f t="shared" si="296"/>
        <v>34.958333333328483</v>
      </c>
    </row>
    <row r="2105" spans="1:23" ht="43.2" x14ac:dyDescent="0.3">
      <c r="A2105">
        <v>2497</v>
      </c>
      <c r="B2105" s="3" t="s">
        <v>2497</v>
      </c>
      <c r="C2105" s="3" t="s">
        <v>6607</v>
      </c>
      <c r="D2105">
        <v>4000</v>
      </c>
      <c r="E2105">
        <v>4510.8599999999997</v>
      </c>
      <c r="F2105" t="s">
        <v>8219</v>
      </c>
      <c r="G2105" t="s">
        <v>8224</v>
      </c>
      <c r="H2105" t="s">
        <v>8246</v>
      </c>
      <c r="I2105">
        <v>1312578338</v>
      </c>
      <c r="J2105">
        <v>1309986338</v>
      </c>
      <c r="K2105" t="b">
        <v>0</v>
      </c>
      <c r="L2105">
        <v>56</v>
      </c>
      <c r="M2105" t="b">
        <v>1</v>
      </c>
      <c r="N2105" t="s">
        <v>8279</v>
      </c>
      <c r="O2105" s="5">
        <f t="shared" si="288"/>
        <v>0.88674886828675692</v>
      </c>
      <c r="P2105" s="7">
        <f t="shared" si="289"/>
        <v>80.551071428571419</v>
      </c>
      <c r="Q2105" t="str">
        <f t="shared" si="290"/>
        <v>music</v>
      </c>
      <c r="R2105" t="str">
        <f t="shared" si="291"/>
        <v>indie rock</v>
      </c>
      <c r="S2105" s="10">
        <f t="shared" si="292"/>
        <v>40760.628912037035</v>
      </c>
      <c r="T2105" s="10">
        <f t="shared" si="293"/>
        <v>40730.628912037035</v>
      </c>
      <c r="U2105">
        <f t="shared" si="294"/>
        <v>2011</v>
      </c>
      <c r="V2105" s="11">
        <f t="shared" si="295"/>
        <v>40760.628912037035</v>
      </c>
      <c r="W2105" s="15">
        <f t="shared" si="296"/>
        <v>30</v>
      </c>
    </row>
    <row r="2106" spans="1:23" ht="43.2" x14ac:dyDescent="0.3">
      <c r="A2106">
        <v>2498</v>
      </c>
      <c r="B2106" s="3" t="s">
        <v>2498</v>
      </c>
      <c r="C2106" s="3" t="s">
        <v>6608</v>
      </c>
      <c r="D2106">
        <v>1000</v>
      </c>
      <c r="E2106">
        <v>1056</v>
      </c>
      <c r="F2106" t="s">
        <v>8219</v>
      </c>
      <c r="G2106" t="s">
        <v>8224</v>
      </c>
      <c r="H2106" t="s">
        <v>8246</v>
      </c>
      <c r="I2106">
        <v>1422400387</v>
      </c>
      <c r="J2106">
        <v>1421190787</v>
      </c>
      <c r="K2106" t="b">
        <v>0</v>
      </c>
      <c r="L2106">
        <v>20</v>
      </c>
      <c r="M2106" t="b">
        <v>1</v>
      </c>
      <c r="N2106" t="s">
        <v>8279</v>
      </c>
      <c r="O2106" s="5">
        <f t="shared" si="288"/>
        <v>0.94696969696969702</v>
      </c>
      <c r="P2106" s="7">
        <f t="shared" si="289"/>
        <v>52.8</v>
      </c>
      <c r="Q2106" t="str">
        <f t="shared" si="290"/>
        <v>music</v>
      </c>
      <c r="R2106" t="str">
        <f t="shared" si="291"/>
        <v>indie rock</v>
      </c>
      <c r="S2106" s="10">
        <f t="shared" si="292"/>
        <v>42031.717442129629</v>
      </c>
      <c r="T2106" s="10">
        <f t="shared" si="293"/>
        <v>42017.717442129629</v>
      </c>
      <c r="U2106">
        <f t="shared" si="294"/>
        <v>2015</v>
      </c>
      <c r="V2106" s="11">
        <f t="shared" si="295"/>
        <v>42031.717442129629</v>
      </c>
      <c r="W2106" s="15">
        <f t="shared" si="296"/>
        <v>14</v>
      </c>
    </row>
    <row r="2107" spans="1:23" ht="43.2" x14ac:dyDescent="0.3">
      <c r="A2107">
        <v>2499</v>
      </c>
      <c r="B2107" s="3" t="s">
        <v>2499</v>
      </c>
      <c r="C2107" s="3" t="s">
        <v>6609</v>
      </c>
      <c r="D2107">
        <v>4000</v>
      </c>
      <c r="E2107">
        <v>8105</v>
      </c>
      <c r="F2107" t="s">
        <v>8219</v>
      </c>
      <c r="G2107" t="s">
        <v>8224</v>
      </c>
      <c r="H2107" t="s">
        <v>8246</v>
      </c>
      <c r="I2107">
        <v>1356976800</v>
      </c>
      <c r="J2107">
        <v>1352820837</v>
      </c>
      <c r="K2107" t="b">
        <v>0</v>
      </c>
      <c r="L2107">
        <v>170</v>
      </c>
      <c r="M2107" t="b">
        <v>1</v>
      </c>
      <c r="N2107" t="s">
        <v>8279</v>
      </c>
      <c r="O2107" s="5">
        <f t="shared" si="288"/>
        <v>0.49352251696483651</v>
      </c>
      <c r="P2107" s="7">
        <f t="shared" si="289"/>
        <v>47.676470588235297</v>
      </c>
      <c r="Q2107" t="str">
        <f t="shared" si="290"/>
        <v>music</v>
      </c>
      <c r="R2107" t="str">
        <f t="shared" si="291"/>
        <v>indie rock</v>
      </c>
      <c r="S2107" s="10">
        <f t="shared" si="292"/>
        <v>41274.5</v>
      </c>
      <c r="T2107" s="10">
        <f t="shared" si="293"/>
        <v>41226.398576388885</v>
      </c>
      <c r="U2107">
        <f t="shared" si="294"/>
        <v>2012</v>
      </c>
      <c r="V2107" s="11">
        <f t="shared" si="295"/>
        <v>41274.5</v>
      </c>
      <c r="W2107" s="15">
        <f t="shared" si="296"/>
        <v>48.101423611115024</v>
      </c>
    </row>
    <row r="2108" spans="1:23" ht="43.2" x14ac:dyDescent="0.3">
      <c r="A2108">
        <v>2500</v>
      </c>
      <c r="B2108" s="3" t="s">
        <v>2500</v>
      </c>
      <c r="C2108" s="3" t="s">
        <v>6610</v>
      </c>
      <c r="D2108">
        <v>600</v>
      </c>
      <c r="E2108">
        <v>680</v>
      </c>
      <c r="F2108" t="s">
        <v>8219</v>
      </c>
      <c r="G2108" t="s">
        <v>8224</v>
      </c>
      <c r="H2108" t="s">
        <v>8246</v>
      </c>
      <c r="I2108">
        <v>1340476375</v>
      </c>
      <c r="J2108">
        <v>1337884375</v>
      </c>
      <c r="K2108" t="b">
        <v>0</v>
      </c>
      <c r="L2108">
        <v>29</v>
      </c>
      <c r="M2108" t="b">
        <v>1</v>
      </c>
      <c r="N2108" t="s">
        <v>8279</v>
      </c>
      <c r="O2108" s="5">
        <f t="shared" si="288"/>
        <v>0.88235294117647056</v>
      </c>
      <c r="P2108" s="7">
        <f t="shared" si="289"/>
        <v>23.448275862068964</v>
      </c>
      <c r="Q2108" t="str">
        <f t="shared" si="290"/>
        <v>music</v>
      </c>
      <c r="R2108" t="str">
        <f t="shared" si="291"/>
        <v>indie rock</v>
      </c>
      <c r="S2108" s="10">
        <f t="shared" si="292"/>
        <v>41083.522858796299</v>
      </c>
      <c r="T2108" s="10">
        <f t="shared" si="293"/>
        <v>41053.522858796299</v>
      </c>
      <c r="U2108">
        <f t="shared" si="294"/>
        <v>2012</v>
      </c>
      <c r="V2108" s="11">
        <f t="shared" si="295"/>
        <v>41083.522858796299</v>
      </c>
      <c r="W2108" s="15">
        <f t="shared" si="296"/>
        <v>30</v>
      </c>
    </row>
    <row r="2109" spans="1:23" ht="43.2" x14ac:dyDescent="0.3">
      <c r="A2109">
        <v>2501</v>
      </c>
      <c r="B2109" s="3" t="s">
        <v>2501</v>
      </c>
      <c r="C2109" s="3" t="s">
        <v>6611</v>
      </c>
      <c r="D2109">
        <v>11000</v>
      </c>
      <c r="E2109">
        <v>281</v>
      </c>
      <c r="F2109" t="s">
        <v>8221</v>
      </c>
      <c r="G2109" t="s">
        <v>8229</v>
      </c>
      <c r="H2109" t="s">
        <v>8251</v>
      </c>
      <c r="I2109">
        <v>1443379104</v>
      </c>
      <c r="J2109">
        <v>1440787104</v>
      </c>
      <c r="K2109" t="b">
        <v>0</v>
      </c>
      <c r="L2109">
        <v>7</v>
      </c>
      <c r="M2109" t="b">
        <v>0</v>
      </c>
      <c r="N2109" t="s">
        <v>8299</v>
      </c>
      <c r="O2109" s="5">
        <f t="shared" si="288"/>
        <v>39.145907473309606</v>
      </c>
      <c r="P2109" s="7">
        <f t="shared" si="289"/>
        <v>40.142857142857146</v>
      </c>
      <c r="Q2109" t="str">
        <f t="shared" si="290"/>
        <v>food</v>
      </c>
      <c r="R2109" t="str">
        <f t="shared" si="291"/>
        <v>restaurants</v>
      </c>
      <c r="S2109" s="10">
        <f t="shared" si="292"/>
        <v>42274.526666666665</v>
      </c>
      <c r="T2109" s="10">
        <f t="shared" si="293"/>
        <v>42244.526666666665</v>
      </c>
      <c r="U2109">
        <f t="shared" si="294"/>
        <v>2015</v>
      </c>
      <c r="V2109" s="11">
        <f t="shared" si="295"/>
        <v>42274.526666666665</v>
      </c>
      <c r="W2109" s="15">
        <f t="shared" si="296"/>
        <v>30</v>
      </c>
    </row>
    <row r="2110" spans="1:23" ht="57.6" x14ac:dyDescent="0.3">
      <c r="A2110">
        <v>2502</v>
      </c>
      <c r="B2110" s="3" t="s">
        <v>2502</v>
      </c>
      <c r="C2110" s="3" t="s">
        <v>6612</v>
      </c>
      <c r="D2110">
        <v>110000</v>
      </c>
      <c r="E2110">
        <v>86</v>
      </c>
      <c r="F2110" t="s">
        <v>8221</v>
      </c>
      <c r="G2110" t="s">
        <v>8224</v>
      </c>
      <c r="H2110" t="s">
        <v>8246</v>
      </c>
      <c r="I2110">
        <v>1411328918</v>
      </c>
      <c r="J2110">
        <v>1407440918</v>
      </c>
      <c r="K2110" t="b">
        <v>0</v>
      </c>
      <c r="L2110">
        <v>5</v>
      </c>
      <c r="M2110" t="b">
        <v>0</v>
      </c>
      <c r="N2110" t="s">
        <v>8299</v>
      </c>
      <c r="O2110" s="5">
        <f t="shared" si="288"/>
        <v>1279.0697674418604</v>
      </c>
      <c r="P2110" s="7">
        <f t="shared" si="289"/>
        <v>17.2</v>
      </c>
      <c r="Q2110" t="str">
        <f t="shared" si="290"/>
        <v>food</v>
      </c>
      <c r="R2110" t="str">
        <f t="shared" si="291"/>
        <v>restaurants</v>
      </c>
      <c r="S2110" s="10">
        <f t="shared" si="292"/>
        <v>41903.575439814813</v>
      </c>
      <c r="T2110" s="10">
        <f t="shared" si="293"/>
        <v>41858.575439814813</v>
      </c>
      <c r="U2110">
        <f t="shared" si="294"/>
        <v>2014</v>
      </c>
      <c r="V2110" s="11">
        <f t="shared" si="295"/>
        <v>41903.575439814813</v>
      </c>
      <c r="W2110" s="15">
        <f t="shared" si="296"/>
        <v>45</v>
      </c>
    </row>
    <row r="2111" spans="1:23" ht="43.2" x14ac:dyDescent="0.3">
      <c r="A2111">
        <v>2503</v>
      </c>
      <c r="B2111" s="3" t="s">
        <v>2503</v>
      </c>
      <c r="C2111" s="3" t="s">
        <v>6613</v>
      </c>
      <c r="D2111">
        <v>10000</v>
      </c>
      <c r="E2111">
        <v>0</v>
      </c>
      <c r="F2111" t="s">
        <v>8221</v>
      </c>
      <c r="G2111" t="s">
        <v>8224</v>
      </c>
      <c r="H2111" t="s">
        <v>8246</v>
      </c>
      <c r="I2111">
        <v>1465333560</v>
      </c>
      <c r="J2111">
        <v>1462743308</v>
      </c>
      <c r="K2111" t="b">
        <v>0</v>
      </c>
      <c r="L2111">
        <v>0</v>
      </c>
      <c r="M2111" t="b">
        <v>0</v>
      </c>
      <c r="N2111" t="s">
        <v>8299</v>
      </c>
      <c r="O2111" s="5" t="e">
        <f t="shared" si="288"/>
        <v>#DIV/0!</v>
      </c>
      <c r="P2111" s="7" t="e">
        <f t="shared" si="289"/>
        <v>#DIV/0!</v>
      </c>
      <c r="Q2111" t="str">
        <f t="shared" si="290"/>
        <v>food</v>
      </c>
      <c r="R2111" t="str">
        <f t="shared" si="291"/>
        <v>restaurants</v>
      </c>
      <c r="S2111" s="10">
        <f t="shared" si="292"/>
        <v>42528.629166666666</v>
      </c>
      <c r="T2111" s="10">
        <f t="shared" si="293"/>
        <v>42498.649398148147</v>
      </c>
      <c r="U2111">
        <f t="shared" si="294"/>
        <v>2016</v>
      </c>
      <c r="V2111" s="11">
        <f t="shared" si="295"/>
        <v>42528.629166666666</v>
      </c>
      <c r="W2111" s="15">
        <f t="shared" si="296"/>
        <v>29.97976851851854</v>
      </c>
    </row>
    <row r="2112" spans="1:23" ht="28.8" x14ac:dyDescent="0.3">
      <c r="A2112">
        <v>2504</v>
      </c>
      <c r="B2112" s="3" t="s">
        <v>2504</v>
      </c>
      <c r="C2112" s="3" t="s">
        <v>6614</v>
      </c>
      <c r="D2112">
        <v>35000</v>
      </c>
      <c r="E2112">
        <v>0</v>
      </c>
      <c r="F2112" t="s">
        <v>8221</v>
      </c>
      <c r="G2112" t="s">
        <v>8224</v>
      </c>
      <c r="H2112" t="s">
        <v>8246</v>
      </c>
      <c r="I2112">
        <v>1416014534</v>
      </c>
      <c r="J2112">
        <v>1413418934</v>
      </c>
      <c r="K2112" t="b">
        <v>0</v>
      </c>
      <c r="L2112">
        <v>0</v>
      </c>
      <c r="M2112" t="b">
        <v>0</v>
      </c>
      <c r="N2112" t="s">
        <v>8299</v>
      </c>
      <c r="O2112" s="5" t="e">
        <f t="shared" si="288"/>
        <v>#DIV/0!</v>
      </c>
      <c r="P2112" s="7" t="e">
        <f t="shared" si="289"/>
        <v>#DIV/0!</v>
      </c>
      <c r="Q2112" t="str">
        <f t="shared" si="290"/>
        <v>food</v>
      </c>
      <c r="R2112" t="str">
        <f t="shared" si="291"/>
        <v>restaurants</v>
      </c>
      <c r="S2112" s="10">
        <f t="shared" si="292"/>
        <v>41957.807106481487</v>
      </c>
      <c r="T2112" s="10">
        <f t="shared" si="293"/>
        <v>41927.765439814815</v>
      </c>
      <c r="U2112">
        <f t="shared" si="294"/>
        <v>2014</v>
      </c>
      <c r="V2112" s="11">
        <f t="shared" si="295"/>
        <v>41957.807106481487</v>
      </c>
      <c r="W2112" s="15">
        <f t="shared" si="296"/>
        <v>30.041666666671517</v>
      </c>
    </row>
    <row r="2113" spans="1:23" ht="57.6" x14ac:dyDescent="0.3">
      <c r="A2113">
        <v>2505</v>
      </c>
      <c r="B2113" s="3" t="s">
        <v>2505</v>
      </c>
      <c r="C2113" s="3" t="s">
        <v>6615</v>
      </c>
      <c r="D2113">
        <v>7000</v>
      </c>
      <c r="E2113">
        <v>0</v>
      </c>
      <c r="F2113" t="s">
        <v>8221</v>
      </c>
      <c r="G2113" t="s">
        <v>8224</v>
      </c>
      <c r="H2113" t="s">
        <v>8246</v>
      </c>
      <c r="I2113">
        <v>1426292416</v>
      </c>
      <c r="J2113">
        <v>1423704016</v>
      </c>
      <c r="K2113" t="b">
        <v>0</v>
      </c>
      <c r="L2113">
        <v>0</v>
      </c>
      <c r="M2113" t="b">
        <v>0</v>
      </c>
      <c r="N2113" t="s">
        <v>8299</v>
      </c>
      <c r="O2113" s="5" t="e">
        <f t="shared" si="288"/>
        <v>#DIV/0!</v>
      </c>
      <c r="P2113" s="7" t="e">
        <f t="shared" si="289"/>
        <v>#DIV/0!</v>
      </c>
      <c r="Q2113" t="str">
        <f t="shared" si="290"/>
        <v>food</v>
      </c>
      <c r="R2113" t="str">
        <f t="shared" si="291"/>
        <v>restaurants</v>
      </c>
      <c r="S2113" s="10">
        <f t="shared" si="292"/>
        <v>42076.764074074075</v>
      </c>
      <c r="T2113" s="10">
        <f t="shared" si="293"/>
        <v>42046.80574074074</v>
      </c>
      <c r="U2113">
        <f t="shared" si="294"/>
        <v>2015</v>
      </c>
      <c r="V2113" s="11">
        <f t="shared" si="295"/>
        <v>42076.764074074075</v>
      </c>
      <c r="W2113" s="15">
        <f t="shared" si="296"/>
        <v>29.958333333335759</v>
      </c>
    </row>
    <row r="2114" spans="1:23" ht="43.2" x14ac:dyDescent="0.3">
      <c r="A2114">
        <v>2506</v>
      </c>
      <c r="B2114" s="3" t="s">
        <v>2506</v>
      </c>
      <c r="C2114" s="3" t="s">
        <v>6616</v>
      </c>
      <c r="D2114">
        <v>5000</v>
      </c>
      <c r="E2114">
        <v>30</v>
      </c>
      <c r="F2114" t="s">
        <v>8221</v>
      </c>
      <c r="G2114" t="s">
        <v>8225</v>
      </c>
      <c r="H2114" t="s">
        <v>8247</v>
      </c>
      <c r="I2114">
        <v>1443906000</v>
      </c>
      <c r="J2114">
        <v>1441955269</v>
      </c>
      <c r="K2114" t="b">
        <v>0</v>
      </c>
      <c r="L2114">
        <v>2</v>
      </c>
      <c r="M2114" t="b">
        <v>0</v>
      </c>
      <c r="N2114" t="s">
        <v>8299</v>
      </c>
      <c r="O2114" s="5">
        <f t="shared" ref="O2114:O2177" si="297">$D2114/$E2114</f>
        <v>166.66666666666666</v>
      </c>
      <c r="P2114" s="7">
        <f t="shared" ref="P2114:P2177" si="298">$E2114/$L2114</f>
        <v>15</v>
      </c>
      <c r="Q2114" t="str">
        <f t="shared" ref="Q2114:Q2177" si="299">LEFT($N2114,SEARCH("/",$N2114,1)-1)</f>
        <v>food</v>
      </c>
      <c r="R2114" t="str">
        <f t="shared" ref="R2114:R2177" si="300">MID($N2114,FIND("/",$N2114)+1,256)</f>
        <v>restaurants</v>
      </c>
      <c r="S2114" s="10">
        <f t="shared" ref="S2114:S2177" si="301">((($I2114/60)/60)/24)+DATE(1970,1,1)+(-6/24)</f>
        <v>42280.625</v>
      </c>
      <c r="T2114" s="10">
        <f t="shared" ref="T2114:T2177" si="302">((($J2114/60)/60)/24)+DATE(1970,1,1)+(-6/24)</f>
        <v>42258.047094907408</v>
      </c>
      <c r="U2114">
        <f t="shared" ref="U2114:U2177" si="303">YEAR(S2114)</f>
        <v>2015</v>
      </c>
      <c r="V2114" s="11">
        <f t="shared" ref="V2114:V2177" si="304">S2114</f>
        <v>42280.625</v>
      </c>
      <c r="W2114" s="15">
        <f t="shared" si="296"/>
        <v>22.577905092592118</v>
      </c>
    </row>
    <row r="2115" spans="1:23" x14ac:dyDescent="0.3">
      <c r="A2115">
        <v>2507</v>
      </c>
      <c r="B2115" s="3" t="s">
        <v>2507</v>
      </c>
      <c r="C2115" s="3" t="s">
        <v>6617</v>
      </c>
      <c r="D2115">
        <v>42850</v>
      </c>
      <c r="E2115">
        <v>0</v>
      </c>
      <c r="F2115" t="s">
        <v>8221</v>
      </c>
      <c r="G2115" t="s">
        <v>8224</v>
      </c>
      <c r="H2115" t="s">
        <v>8246</v>
      </c>
      <c r="I2115">
        <v>1431308704</v>
      </c>
      <c r="J2115">
        <v>1428716704</v>
      </c>
      <c r="K2115" t="b">
        <v>0</v>
      </c>
      <c r="L2115">
        <v>0</v>
      </c>
      <c r="M2115" t="b">
        <v>0</v>
      </c>
      <c r="N2115" t="s">
        <v>8299</v>
      </c>
      <c r="O2115" s="5" t="e">
        <f t="shared" si="297"/>
        <v>#DIV/0!</v>
      </c>
      <c r="P2115" s="7" t="e">
        <f t="shared" si="298"/>
        <v>#DIV/0!</v>
      </c>
      <c r="Q2115" t="str">
        <f t="shared" si="299"/>
        <v>food</v>
      </c>
      <c r="R2115" t="str">
        <f t="shared" si="300"/>
        <v>restaurants</v>
      </c>
      <c r="S2115" s="10">
        <f t="shared" si="301"/>
        <v>42134.822962962964</v>
      </c>
      <c r="T2115" s="10">
        <f t="shared" si="302"/>
        <v>42104.822962962964</v>
      </c>
      <c r="U2115">
        <f t="shared" si="303"/>
        <v>2015</v>
      </c>
      <c r="V2115" s="11">
        <f t="shared" si="304"/>
        <v>42134.822962962964</v>
      </c>
      <c r="W2115" s="15">
        <f t="shared" ref="W2115:W2178" si="305">S2115-T2115</f>
        <v>30</v>
      </c>
    </row>
    <row r="2116" spans="1:23" ht="43.2" x14ac:dyDescent="0.3">
      <c r="A2116">
        <v>2508</v>
      </c>
      <c r="B2116" s="3" t="s">
        <v>2508</v>
      </c>
      <c r="C2116" s="3" t="s">
        <v>6618</v>
      </c>
      <c r="D2116">
        <v>20000</v>
      </c>
      <c r="E2116">
        <v>0</v>
      </c>
      <c r="F2116" t="s">
        <v>8221</v>
      </c>
      <c r="G2116" t="s">
        <v>8224</v>
      </c>
      <c r="H2116" t="s">
        <v>8246</v>
      </c>
      <c r="I2116">
        <v>1408056634</v>
      </c>
      <c r="J2116">
        <v>1405464634</v>
      </c>
      <c r="K2116" t="b">
        <v>0</v>
      </c>
      <c r="L2116">
        <v>0</v>
      </c>
      <c r="M2116" t="b">
        <v>0</v>
      </c>
      <c r="N2116" t="s">
        <v>8299</v>
      </c>
      <c r="O2116" s="5" t="e">
        <f t="shared" si="297"/>
        <v>#DIV/0!</v>
      </c>
      <c r="P2116" s="7" t="e">
        <f t="shared" si="298"/>
        <v>#DIV/0!</v>
      </c>
      <c r="Q2116" t="str">
        <f t="shared" si="299"/>
        <v>food</v>
      </c>
      <c r="R2116" t="str">
        <f t="shared" si="300"/>
        <v>restaurants</v>
      </c>
      <c r="S2116" s="10">
        <f t="shared" si="301"/>
        <v>41865.701782407406</v>
      </c>
      <c r="T2116" s="10">
        <f t="shared" si="302"/>
        <v>41835.701782407406</v>
      </c>
      <c r="U2116">
        <f t="shared" si="303"/>
        <v>2014</v>
      </c>
      <c r="V2116" s="11">
        <f t="shared" si="304"/>
        <v>41865.701782407406</v>
      </c>
      <c r="W2116" s="15">
        <f t="shared" si="305"/>
        <v>30</v>
      </c>
    </row>
    <row r="2117" spans="1:23" ht="43.2" x14ac:dyDescent="0.3">
      <c r="A2117">
        <v>2509</v>
      </c>
      <c r="B2117" s="3" t="s">
        <v>2509</v>
      </c>
      <c r="C2117" s="3" t="s">
        <v>6619</v>
      </c>
      <c r="D2117">
        <v>95000</v>
      </c>
      <c r="E2117">
        <v>1000</v>
      </c>
      <c r="F2117" t="s">
        <v>8221</v>
      </c>
      <c r="G2117" t="s">
        <v>8225</v>
      </c>
      <c r="H2117" t="s">
        <v>8247</v>
      </c>
      <c r="I2117">
        <v>1429554349</v>
      </c>
      <c r="J2117">
        <v>1424719549</v>
      </c>
      <c r="K2117" t="b">
        <v>0</v>
      </c>
      <c r="L2117">
        <v>28</v>
      </c>
      <c r="M2117" t="b">
        <v>0</v>
      </c>
      <c r="N2117" t="s">
        <v>8299</v>
      </c>
      <c r="O2117" s="5">
        <f t="shared" si="297"/>
        <v>95</v>
      </c>
      <c r="P2117" s="7">
        <f t="shared" si="298"/>
        <v>35.714285714285715</v>
      </c>
      <c r="Q2117" t="str">
        <f t="shared" si="299"/>
        <v>food</v>
      </c>
      <c r="R2117" t="str">
        <f t="shared" si="300"/>
        <v>restaurants</v>
      </c>
      <c r="S2117" s="10">
        <f t="shared" si="301"/>
        <v>42114.517928240741</v>
      </c>
      <c r="T2117" s="10">
        <f t="shared" si="302"/>
        <v>42058.559594907405</v>
      </c>
      <c r="U2117">
        <f t="shared" si="303"/>
        <v>2015</v>
      </c>
      <c r="V2117" s="11">
        <f t="shared" si="304"/>
        <v>42114.517928240741</v>
      </c>
      <c r="W2117" s="15">
        <f t="shared" si="305"/>
        <v>55.958333333335759</v>
      </c>
    </row>
    <row r="2118" spans="1:23" ht="43.2" x14ac:dyDescent="0.3">
      <c r="A2118">
        <v>2510</v>
      </c>
      <c r="B2118" s="3" t="s">
        <v>2510</v>
      </c>
      <c r="C2118" s="3" t="s">
        <v>6620</v>
      </c>
      <c r="D2118">
        <v>50000</v>
      </c>
      <c r="E2118">
        <v>75</v>
      </c>
      <c r="F2118" t="s">
        <v>8221</v>
      </c>
      <c r="G2118" t="s">
        <v>8224</v>
      </c>
      <c r="H2118" t="s">
        <v>8246</v>
      </c>
      <c r="I2118">
        <v>1431647772</v>
      </c>
      <c r="J2118">
        <v>1426463772</v>
      </c>
      <c r="K2118" t="b">
        <v>0</v>
      </c>
      <c r="L2118">
        <v>2</v>
      </c>
      <c r="M2118" t="b">
        <v>0</v>
      </c>
      <c r="N2118" t="s">
        <v>8299</v>
      </c>
      <c r="O2118" s="5">
        <f t="shared" si="297"/>
        <v>666.66666666666663</v>
      </c>
      <c r="P2118" s="7">
        <f t="shared" si="298"/>
        <v>37.5</v>
      </c>
      <c r="Q2118" t="str">
        <f t="shared" si="299"/>
        <v>food</v>
      </c>
      <c r="R2118" t="str">
        <f t="shared" si="300"/>
        <v>restaurants</v>
      </c>
      <c r="S2118" s="10">
        <f t="shared" si="301"/>
        <v>42138.747361111105</v>
      </c>
      <c r="T2118" s="10">
        <f t="shared" si="302"/>
        <v>42078.747361111105</v>
      </c>
      <c r="U2118">
        <f t="shared" si="303"/>
        <v>2015</v>
      </c>
      <c r="V2118" s="11">
        <f t="shared" si="304"/>
        <v>42138.747361111105</v>
      </c>
      <c r="W2118" s="15">
        <f t="shared" si="305"/>
        <v>60</v>
      </c>
    </row>
    <row r="2119" spans="1:23" ht="43.2" x14ac:dyDescent="0.3">
      <c r="A2119">
        <v>2511</v>
      </c>
      <c r="B2119" s="3" t="s">
        <v>2511</v>
      </c>
      <c r="C2119" s="3" t="s">
        <v>6621</v>
      </c>
      <c r="D2119">
        <v>100000</v>
      </c>
      <c r="E2119">
        <v>0</v>
      </c>
      <c r="F2119" t="s">
        <v>8221</v>
      </c>
      <c r="G2119" t="s">
        <v>8225</v>
      </c>
      <c r="H2119" t="s">
        <v>8247</v>
      </c>
      <c r="I2119">
        <v>1454323413</v>
      </c>
      <c r="J2119">
        <v>1451731413</v>
      </c>
      <c r="K2119" t="b">
        <v>0</v>
      </c>
      <c r="L2119">
        <v>0</v>
      </c>
      <c r="M2119" t="b">
        <v>0</v>
      </c>
      <c r="N2119" t="s">
        <v>8299</v>
      </c>
      <c r="O2119" s="5" t="e">
        <f t="shared" si="297"/>
        <v>#DIV/0!</v>
      </c>
      <c r="P2119" s="7" t="e">
        <f t="shared" si="298"/>
        <v>#DIV/0!</v>
      </c>
      <c r="Q2119" t="str">
        <f t="shared" si="299"/>
        <v>food</v>
      </c>
      <c r="R2119" t="str">
        <f t="shared" si="300"/>
        <v>restaurants</v>
      </c>
      <c r="S2119" s="10">
        <f t="shared" si="301"/>
        <v>42401.196909722217</v>
      </c>
      <c r="T2119" s="10">
        <f t="shared" si="302"/>
        <v>42371.196909722217</v>
      </c>
      <c r="U2119">
        <f t="shared" si="303"/>
        <v>2016</v>
      </c>
      <c r="V2119" s="11">
        <f t="shared" si="304"/>
        <v>42401.196909722217</v>
      </c>
      <c r="W2119" s="15">
        <f t="shared" si="305"/>
        <v>30</v>
      </c>
    </row>
    <row r="2120" spans="1:23" ht="43.2" x14ac:dyDescent="0.3">
      <c r="A2120">
        <v>2512</v>
      </c>
      <c r="B2120" s="3" t="s">
        <v>2512</v>
      </c>
      <c r="C2120" s="3" t="s">
        <v>6622</v>
      </c>
      <c r="D2120">
        <v>1150</v>
      </c>
      <c r="E2120">
        <v>0</v>
      </c>
      <c r="F2120" t="s">
        <v>8221</v>
      </c>
      <c r="G2120" t="s">
        <v>8224</v>
      </c>
      <c r="H2120" t="s">
        <v>8246</v>
      </c>
      <c r="I2120">
        <v>1418504561</v>
      </c>
      <c r="J2120">
        <v>1417208561</v>
      </c>
      <c r="K2120" t="b">
        <v>0</v>
      </c>
      <c r="L2120">
        <v>0</v>
      </c>
      <c r="M2120" t="b">
        <v>0</v>
      </c>
      <c r="N2120" t="s">
        <v>8299</v>
      </c>
      <c r="O2120" s="5" t="e">
        <f t="shared" si="297"/>
        <v>#DIV/0!</v>
      </c>
      <c r="P2120" s="7" t="e">
        <f t="shared" si="298"/>
        <v>#DIV/0!</v>
      </c>
      <c r="Q2120" t="str">
        <f t="shared" si="299"/>
        <v>food</v>
      </c>
      <c r="R2120" t="str">
        <f t="shared" si="300"/>
        <v>restaurants</v>
      </c>
      <c r="S2120" s="10">
        <f t="shared" si="301"/>
        <v>41986.626863425925</v>
      </c>
      <c r="T2120" s="10">
        <f t="shared" si="302"/>
        <v>41971.626863425925</v>
      </c>
      <c r="U2120">
        <f t="shared" si="303"/>
        <v>2014</v>
      </c>
      <c r="V2120" s="11">
        <f t="shared" si="304"/>
        <v>41986.626863425925</v>
      </c>
      <c r="W2120" s="15">
        <f t="shared" si="305"/>
        <v>15</v>
      </c>
    </row>
    <row r="2121" spans="1:23" ht="57.6" x14ac:dyDescent="0.3">
      <c r="A2121">
        <v>2513</v>
      </c>
      <c r="B2121" s="3" t="s">
        <v>2513</v>
      </c>
      <c r="C2121" s="3" t="s">
        <v>6623</v>
      </c>
      <c r="D2121">
        <v>180000</v>
      </c>
      <c r="E2121">
        <v>0</v>
      </c>
      <c r="F2121" t="s">
        <v>8221</v>
      </c>
      <c r="G2121" t="s">
        <v>8236</v>
      </c>
      <c r="H2121" t="s">
        <v>8249</v>
      </c>
      <c r="I2121">
        <v>1488067789</v>
      </c>
      <c r="J2121">
        <v>1482883789</v>
      </c>
      <c r="K2121" t="b">
        <v>0</v>
      </c>
      <c r="L2121">
        <v>0</v>
      </c>
      <c r="M2121" t="b">
        <v>0</v>
      </c>
      <c r="N2121" t="s">
        <v>8299</v>
      </c>
      <c r="O2121" s="5" t="e">
        <f t="shared" si="297"/>
        <v>#DIV/0!</v>
      </c>
      <c r="P2121" s="7" t="e">
        <f t="shared" si="298"/>
        <v>#DIV/0!</v>
      </c>
      <c r="Q2121" t="str">
        <f t="shared" si="299"/>
        <v>food</v>
      </c>
      <c r="R2121" t="str">
        <f t="shared" si="300"/>
        <v>restaurants</v>
      </c>
      <c r="S2121" s="10">
        <f t="shared" si="301"/>
        <v>42791.75681712963</v>
      </c>
      <c r="T2121" s="10">
        <f t="shared" si="302"/>
        <v>42731.75681712963</v>
      </c>
      <c r="U2121">
        <f t="shared" si="303"/>
        <v>2017</v>
      </c>
      <c r="V2121" s="11">
        <f t="shared" si="304"/>
        <v>42791.75681712963</v>
      </c>
      <c r="W2121" s="15">
        <f t="shared" si="305"/>
        <v>60</v>
      </c>
    </row>
    <row r="2122" spans="1:23" ht="43.2" x14ac:dyDescent="0.3">
      <c r="A2122">
        <v>2514</v>
      </c>
      <c r="B2122" s="3" t="s">
        <v>2514</v>
      </c>
      <c r="C2122" s="3" t="s">
        <v>6624</v>
      </c>
      <c r="D2122">
        <v>12000</v>
      </c>
      <c r="E2122">
        <v>210</v>
      </c>
      <c r="F2122" t="s">
        <v>8221</v>
      </c>
      <c r="G2122" t="s">
        <v>8224</v>
      </c>
      <c r="H2122" t="s">
        <v>8246</v>
      </c>
      <c r="I2122">
        <v>1408526477</v>
      </c>
      <c r="J2122">
        <v>1407057677</v>
      </c>
      <c r="K2122" t="b">
        <v>0</v>
      </c>
      <c r="L2122">
        <v>4</v>
      </c>
      <c r="M2122" t="b">
        <v>0</v>
      </c>
      <c r="N2122" t="s">
        <v>8299</v>
      </c>
      <c r="O2122" s="5">
        <f t="shared" si="297"/>
        <v>57.142857142857146</v>
      </c>
      <c r="P2122" s="7">
        <f t="shared" si="298"/>
        <v>52.5</v>
      </c>
      <c r="Q2122" t="str">
        <f t="shared" si="299"/>
        <v>food</v>
      </c>
      <c r="R2122" t="str">
        <f t="shared" si="300"/>
        <v>restaurants</v>
      </c>
      <c r="S2122" s="10">
        <f t="shared" si="301"/>
        <v>41871.139780092592</v>
      </c>
      <c r="T2122" s="10">
        <f t="shared" si="302"/>
        <v>41854.139780092592</v>
      </c>
      <c r="U2122">
        <f t="shared" si="303"/>
        <v>2014</v>
      </c>
      <c r="V2122" s="11">
        <f t="shared" si="304"/>
        <v>41871.139780092592</v>
      </c>
      <c r="W2122" s="15">
        <f t="shared" si="305"/>
        <v>17</v>
      </c>
    </row>
    <row r="2123" spans="1:23" ht="43.2" x14ac:dyDescent="0.3">
      <c r="A2123">
        <v>2515</v>
      </c>
      <c r="B2123" s="3" t="s">
        <v>2515</v>
      </c>
      <c r="C2123" s="3" t="s">
        <v>6625</v>
      </c>
      <c r="D2123">
        <v>5000</v>
      </c>
      <c r="E2123">
        <v>930</v>
      </c>
      <c r="F2123" t="s">
        <v>8221</v>
      </c>
      <c r="G2123" t="s">
        <v>8224</v>
      </c>
      <c r="H2123" t="s">
        <v>8246</v>
      </c>
      <c r="I2123">
        <v>1424635753</v>
      </c>
      <c r="J2123">
        <v>1422043753</v>
      </c>
      <c r="K2123" t="b">
        <v>0</v>
      </c>
      <c r="L2123">
        <v>12</v>
      </c>
      <c r="M2123" t="b">
        <v>0</v>
      </c>
      <c r="N2123" t="s">
        <v>8299</v>
      </c>
      <c r="O2123" s="5">
        <f t="shared" si="297"/>
        <v>5.376344086021505</v>
      </c>
      <c r="P2123" s="7">
        <f t="shared" si="298"/>
        <v>77.5</v>
      </c>
      <c r="Q2123" t="str">
        <f t="shared" si="299"/>
        <v>food</v>
      </c>
      <c r="R2123" t="str">
        <f t="shared" si="300"/>
        <v>restaurants</v>
      </c>
      <c r="S2123" s="10">
        <f t="shared" si="301"/>
        <v>42057.589733796296</v>
      </c>
      <c r="T2123" s="10">
        <f t="shared" si="302"/>
        <v>42027.589733796296</v>
      </c>
      <c r="U2123">
        <f t="shared" si="303"/>
        <v>2015</v>
      </c>
      <c r="V2123" s="11">
        <f t="shared" si="304"/>
        <v>42057.589733796296</v>
      </c>
      <c r="W2123" s="15">
        <f t="shared" si="305"/>
        <v>30</v>
      </c>
    </row>
    <row r="2124" spans="1:23" ht="43.2" x14ac:dyDescent="0.3">
      <c r="A2124">
        <v>2516</v>
      </c>
      <c r="B2124" s="3" t="s">
        <v>2516</v>
      </c>
      <c r="C2124" s="3" t="s">
        <v>6626</v>
      </c>
      <c r="D2124">
        <v>22000</v>
      </c>
      <c r="E2124">
        <v>0</v>
      </c>
      <c r="F2124" t="s">
        <v>8221</v>
      </c>
      <c r="G2124" t="s">
        <v>8224</v>
      </c>
      <c r="H2124" t="s">
        <v>8246</v>
      </c>
      <c r="I2124">
        <v>1417279252</v>
      </c>
      <c r="J2124">
        <v>1414683652</v>
      </c>
      <c r="K2124" t="b">
        <v>0</v>
      </c>
      <c r="L2124">
        <v>0</v>
      </c>
      <c r="M2124" t="b">
        <v>0</v>
      </c>
      <c r="N2124" t="s">
        <v>8299</v>
      </c>
      <c r="O2124" s="5" t="e">
        <f t="shared" si="297"/>
        <v>#DIV/0!</v>
      </c>
      <c r="P2124" s="7" t="e">
        <f t="shared" si="298"/>
        <v>#DIV/0!</v>
      </c>
      <c r="Q2124" t="str">
        <f t="shared" si="299"/>
        <v>food</v>
      </c>
      <c r="R2124" t="str">
        <f t="shared" si="300"/>
        <v>restaurants</v>
      </c>
      <c r="S2124" s="10">
        <f t="shared" si="301"/>
        <v>41972.4450462963</v>
      </c>
      <c r="T2124" s="10">
        <f t="shared" si="302"/>
        <v>41942.403379629628</v>
      </c>
      <c r="U2124">
        <f t="shared" si="303"/>
        <v>2014</v>
      </c>
      <c r="V2124" s="11">
        <f t="shared" si="304"/>
        <v>41972.4450462963</v>
      </c>
      <c r="W2124" s="15">
        <f t="shared" si="305"/>
        <v>30.041666666671517</v>
      </c>
    </row>
    <row r="2125" spans="1:23" ht="43.2" x14ac:dyDescent="0.3">
      <c r="A2125">
        <v>2517</v>
      </c>
      <c r="B2125" s="3" t="s">
        <v>2517</v>
      </c>
      <c r="C2125" s="3" t="s">
        <v>6627</v>
      </c>
      <c r="D2125">
        <v>18000</v>
      </c>
      <c r="E2125">
        <v>1767</v>
      </c>
      <c r="F2125" t="s">
        <v>8221</v>
      </c>
      <c r="G2125" t="s">
        <v>8229</v>
      </c>
      <c r="H2125" t="s">
        <v>8251</v>
      </c>
      <c r="I2125">
        <v>1426788930</v>
      </c>
      <c r="J2125">
        <v>1424200530</v>
      </c>
      <c r="K2125" t="b">
        <v>0</v>
      </c>
      <c r="L2125">
        <v>33</v>
      </c>
      <c r="M2125" t="b">
        <v>0</v>
      </c>
      <c r="N2125" t="s">
        <v>8299</v>
      </c>
      <c r="O2125" s="5">
        <f t="shared" si="297"/>
        <v>10.186757215619695</v>
      </c>
      <c r="P2125" s="7">
        <f t="shared" si="298"/>
        <v>53.545454545454547</v>
      </c>
      <c r="Q2125" t="str">
        <f t="shared" si="299"/>
        <v>food</v>
      </c>
      <c r="R2125" t="str">
        <f t="shared" si="300"/>
        <v>restaurants</v>
      </c>
      <c r="S2125" s="10">
        <f t="shared" si="301"/>
        <v>42082.510763888888</v>
      </c>
      <c r="T2125" s="10">
        <f t="shared" si="302"/>
        <v>42052.552430555559</v>
      </c>
      <c r="U2125">
        <f t="shared" si="303"/>
        <v>2015</v>
      </c>
      <c r="V2125" s="11">
        <f t="shared" si="304"/>
        <v>42082.510763888888</v>
      </c>
      <c r="W2125" s="15">
        <f t="shared" si="305"/>
        <v>29.958333333328483</v>
      </c>
    </row>
    <row r="2126" spans="1:23" ht="43.2" x14ac:dyDescent="0.3">
      <c r="A2126">
        <v>2518</v>
      </c>
      <c r="B2126" s="3" t="s">
        <v>2518</v>
      </c>
      <c r="C2126" s="3" t="s">
        <v>6628</v>
      </c>
      <c r="D2126">
        <v>5000</v>
      </c>
      <c r="E2126">
        <v>0</v>
      </c>
      <c r="F2126" t="s">
        <v>8221</v>
      </c>
      <c r="G2126" t="s">
        <v>8224</v>
      </c>
      <c r="H2126" t="s">
        <v>8246</v>
      </c>
      <c r="I2126">
        <v>1415899228</v>
      </c>
      <c r="J2126">
        <v>1413303628</v>
      </c>
      <c r="K2126" t="b">
        <v>0</v>
      </c>
      <c r="L2126">
        <v>0</v>
      </c>
      <c r="M2126" t="b">
        <v>0</v>
      </c>
      <c r="N2126" t="s">
        <v>8299</v>
      </c>
      <c r="O2126" s="5" t="e">
        <f t="shared" si="297"/>
        <v>#DIV/0!</v>
      </c>
      <c r="P2126" s="7" t="e">
        <f t="shared" si="298"/>
        <v>#DIV/0!</v>
      </c>
      <c r="Q2126" t="str">
        <f t="shared" si="299"/>
        <v>food</v>
      </c>
      <c r="R2126" t="str">
        <f t="shared" si="300"/>
        <v>restaurants</v>
      </c>
      <c r="S2126" s="10">
        <f t="shared" si="301"/>
        <v>41956.472546296296</v>
      </c>
      <c r="T2126" s="10">
        <f t="shared" si="302"/>
        <v>41926.430879629632</v>
      </c>
      <c r="U2126">
        <f t="shared" si="303"/>
        <v>2014</v>
      </c>
      <c r="V2126" s="11">
        <f t="shared" si="304"/>
        <v>41956.472546296296</v>
      </c>
      <c r="W2126" s="15">
        <f t="shared" si="305"/>
        <v>30.041666666664241</v>
      </c>
    </row>
    <row r="2127" spans="1:23" ht="28.8" x14ac:dyDescent="0.3">
      <c r="A2127">
        <v>2519</v>
      </c>
      <c r="B2127" s="3" t="s">
        <v>2519</v>
      </c>
      <c r="C2127" s="3" t="s">
        <v>6629</v>
      </c>
      <c r="D2127">
        <v>150000</v>
      </c>
      <c r="E2127">
        <v>65</v>
      </c>
      <c r="F2127" t="s">
        <v>8221</v>
      </c>
      <c r="G2127" t="s">
        <v>8224</v>
      </c>
      <c r="H2127" t="s">
        <v>8246</v>
      </c>
      <c r="I2127">
        <v>1405741404</v>
      </c>
      <c r="J2127">
        <v>1403149404</v>
      </c>
      <c r="K2127" t="b">
        <v>0</v>
      </c>
      <c r="L2127">
        <v>4</v>
      </c>
      <c r="M2127" t="b">
        <v>0</v>
      </c>
      <c r="N2127" t="s">
        <v>8299</v>
      </c>
      <c r="O2127" s="5">
        <f t="shared" si="297"/>
        <v>2307.6923076923076</v>
      </c>
      <c r="P2127" s="7">
        <f t="shared" si="298"/>
        <v>16.25</v>
      </c>
      <c r="Q2127" t="str">
        <f t="shared" si="299"/>
        <v>food</v>
      </c>
      <c r="R2127" t="str">
        <f t="shared" si="300"/>
        <v>restaurants</v>
      </c>
      <c r="S2127" s="10">
        <f t="shared" si="301"/>
        <v>41838.905138888891</v>
      </c>
      <c r="T2127" s="10">
        <f t="shared" si="302"/>
        <v>41808.905138888891</v>
      </c>
      <c r="U2127">
        <f t="shared" si="303"/>
        <v>2014</v>
      </c>
      <c r="V2127" s="11">
        <f t="shared" si="304"/>
        <v>41838.905138888891</v>
      </c>
      <c r="W2127" s="15">
        <f t="shared" si="305"/>
        <v>30</v>
      </c>
    </row>
    <row r="2128" spans="1:23" ht="43.2" x14ac:dyDescent="0.3">
      <c r="A2128">
        <v>2520</v>
      </c>
      <c r="B2128" s="3" t="s">
        <v>2520</v>
      </c>
      <c r="C2128" s="3" t="s">
        <v>6630</v>
      </c>
      <c r="D2128">
        <v>100000</v>
      </c>
      <c r="E2128">
        <v>0</v>
      </c>
      <c r="F2128" t="s">
        <v>8221</v>
      </c>
      <c r="G2128" t="s">
        <v>8224</v>
      </c>
      <c r="H2128" t="s">
        <v>8246</v>
      </c>
      <c r="I2128">
        <v>1476559260</v>
      </c>
      <c r="J2128">
        <v>1472567085</v>
      </c>
      <c r="K2128" t="b">
        <v>0</v>
      </c>
      <c r="L2128">
        <v>0</v>
      </c>
      <c r="M2128" t="b">
        <v>0</v>
      </c>
      <c r="N2128" t="s">
        <v>8299</v>
      </c>
      <c r="O2128" s="5" t="e">
        <f t="shared" si="297"/>
        <v>#DIV/0!</v>
      </c>
      <c r="P2128" s="7" t="e">
        <f t="shared" si="298"/>
        <v>#DIV/0!</v>
      </c>
      <c r="Q2128" t="str">
        <f t="shared" si="299"/>
        <v>food</v>
      </c>
      <c r="R2128" t="str">
        <f t="shared" si="300"/>
        <v>restaurants</v>
      </c>
      <c r="S2128" s="10">
        <f t="shared" si="301"/>
        <v>42658.556249999994</v>
      </c>
      <c r="T2128" s="10">
        <f t="shared" si="302"/>
        <v>42612.350520833337</v>
      </c>
      <c r="U2128">
        <f t="shared" si="303"/>
        <v>2016</v>
      </c>
      <c r="V2128" s="11">
        <f t="shared" si="304"/>
        <v>42658.556249999994</v>
      </c>
      <c r="W2128" s="15">
        <f t="shared" si="305"/>
        <v>46.205729166656965</v>
      </c>
    </row>
    <row r="2129" spans="1:23" ht="57.6" x14ac:dyDescent="0.3">
      <c r="A2129">
        <v>2521</v>
      </c>
      <c r="B2129" s="3" t="s">
        <v>2521</v>
      </c>
      <c r="C2129" s="3" t="s">
        <v>6631</v>
      </c>
      <c r="D2129">
        <v>12500</v>
      </c>
      <c r="E2129">
        <v>13685.99</v>
      </c>
      <c r="F2129" t="s">
        <v>8219</v>
      </c>
      <c r="G2129" t="s">
        <v>8224</v>
      </c>
      <c r="H2129" t="s">
        <v>8246</v>
      </c>
      <c r="I2129">
        <v>1444778021</v>
      </c>
      <c r="J2129">
        <v>1442963621</v>
      </c>
      <c r="K2129" t="b">
        <v>0</v>
      </c>
      <c r="L2129">
        <v>132</v>
      </c>
      <c r="M2129" t="b">
        <v>1</v>
      </c>
      <c r="N2129" t="s">
        <v>8300</v>
      </c>
      <c r="O2129" s="5">
        <f t="shared" si="297"/>
        <v>0.91334276877303</v>
      </c>
      <c r="P2129" s="7">
        <f t="shared" si="298"/>
        <v>103.68174242424243</v>
      </c>
      <c r="Q2129" t="str">
        <f t="shared" si="299"/>
        <v>music</v>
      </c>
      <c r="R2129" t="str">
        <f t="shared" si="300"/>
        <v>classical music</v>
      </c>
      <c r="S2129" s="10">
        <f t="shared" si="301"/>
        <v>42290.717835648145</v>
      </c>
      <c r="T2129" s="10">
        <f t="shared" si="302"/>
        <v>42269.717835648145</v>
      </c>
      <c r="U2129">
        <f t="shared" si="303"/>
        <v>2015</v>
      </c>
      <c r="V2129" s="11">
        <f t="shared" si="304"/>
        <v>42290.717835648145</v>
      </c>
      <c r="W2129" s="15">
        <f t="shared" si="305"/>
        <v>21</v>
      </c>
    </row>
    <row r="2130" spans="1:23" ht="43.2" x14ac:dyDescent="0.3">
      <c r="A2130">
        <v>2522</v>
      </c>
      <c r="B2130" s="3" t="s">
        <v>2522</v>
      </c>
      <c r="C2130" s="3" t="s">
        <v>6632</v>
      </c>
      <c r="D2130">
        <v>5000</v>
      </c>
      <c r="E2130">
        <v>5000</v>
      </c>
      <c r="F2130" t="s">
        <v>8219</v>
      </c>
      <c r="G2130" t="s">
        <v>8224</v>
      </c>
      <c r="H2130" t="s">
        <v>8246</v>
      </c>
      <c r="I2130">
        <v>1461336720</v>
      </c>
      <c r="J2130">
        <v>1459431960</v>
      </c>
      <c r="K2130" t="b">
        <v>0</v>
      </c>
      <c r="L2130">
        <v>27</v>
      </c>
      <c r="M2130" t="b">
        <v>1</v>
      </c>
      <c r="N2130" t="s">
        <v>8300</v>
      </c>
      <c r="O2130" s="5">
        <f t="shared" si="297"/>
        <v>1</v>
      </c>
      <c r="P2130" s="7">
        <f t="shared" si="298"/>
        <v>185.18518518518519</v>
      </c>
      <c r="Q2130" t="str">
        <f t="shared" si="299"/>
        <v>music</v>
      </c>
      <c r="R2130" t="str">
        <f t="shared" si="300"/>
        <v>classical music</v>
      </c>
      <c r="S2130" s="10">
        <f t="shared" si="301"/>
        <v>42482.369444444441</v>
      </c>
      <c r="T2130" s="10">
        <f t="shared" si="302"/>
        <v>42460.323611111111</v>
      </c>
      <c r="U2130">
        <f t="shared" si="303"/>
        <v>2016</v>
      </c>
      <c r="V2130" s="11">
        <f t="shared" si="304"/>
        <v>42482.369444444441</v>
      </c>
      <c r="W2130" s="15">
        <f t="shared" si="305"/>
        <v>22.045833333329938</v>
      </c>
    </row>
    <row r="2131" spans="1:23" ht="43.2" x14ac:dyDescent="0.3">
      <c r="A2131">
        <v>2523</v>
      </c>
      <c r="B2131" s="3" t="s">
        <v>2523</v>
      </c>
      <c r="C2131" s="3" t="s">
        <v>6633</v>
      </c>
      <c r="D2131">
        <v>900</v>
      </c>
      <c r="E2131">
        <v>1408</v>
      </c>
      <c r="F2131" t="s">
        <v>8219</v>
      </c>
      <c r="G2131" t="s">
        <v>8224</v>
      </c>
      <c r="H2131" t="s">
        <v>8246</v>
      </c>
      <c r="I2131">
        <v>1416270292</v>
      </c>
      <c r="J2131">
        <v>1413674692</v>
      </c>
      <c r="K2131" t="b">
        <v>0</v>
      </c>
      <c r="L2131">
        <v>26</v>
      </c>
      <c r="M2131" t="b">
        <v>1</v>
      </c>
      <c r="N2131" t="s">
        <v>8300</v>
      </c>
      <c r="O2131" s="5">
        <f t="shared" si="297"/>
        <v>0.63920454545454541</v>
      </c>
      <c r="P2131" s="7">
        <f t="shared" si="298"/>
        <v>54.153846153846153</v>
      </c>
      <c r="Q2131" t="str">
        <f t="shared" si="299"/>
        <v>music</v>
      </c>
      <c r="R2131" t="str">
        <f t="shared" si="300"/>
        <v>classical music</v>
      </c>
      <c r="S2131" s="10">
        <f t="shared" si="301"/>
        <v>41960.767268518524</v>
      </c>
      <c r="T2131" s="10">
        <f t="shared" si="302"/>
        <v>41930.725601851853</v>
      </c>
      <c r="U2131">
        <f t="shared" si="303"/>
        <v>2014</v>
      </c>
      <c r="V2131" s="11">
        <f t="shared" si="304"/>
        <v>41960.767268518524</v>
      </c>
      <c r="W2131" s="15">
        <f t="shared" si="305"/>
        <v>30.041666666671517</v>
      </c>
    </row>
    <row r="2132" spans="1:23" ht="28.8" x14ac:dyDescent="0.3">
      <c r="A2132">
        <v>2524</v>
      </c>
      <c r="B2132" s="3" t="s">
        <v>2524</v>
      </c>
      <c r="C2132" s="3" t="s">
        <v>6634</v>
      </c>
      <c r="D2132">
        <v>7500</v>
      </c>
      <c r="E2132">
        <v>7620</v>
      </c>
      <c r="F2132" t="s">
        <v>8219</v>
      </c>
      <c r="G2132" t="s">
        <v>8224</v>
      </c>
      <c r="H2132" t="s">
        <v>8246</v>
      </c>
      <c r="I2132">
        <v>1419136200</v>
      </c>
      <c r="J2132">
        <v>1416338557</v>
      </c>
      <c r="K2132" t="b">
        <v>0</v>
      </c>
      <c r="L2132">
        <v>43</v>
      </c>
      <c r="M2132" t="b">
        <v>1</v>
      </c>
      <c r="N2132" t="s">
        <v>8300</v>
      </c>
      <c r="O2132" s="5">
        <f t="shared" si="297"/>
        <v>0.98425196850393704</v>
      </c>
      <c r="P2132" s="7">
        <f t="shared" si="298"/>
        <v>177.2093023255814</v>
      </c>
      <c r="Q2132" t="str">
        <f t="shared" si="299"/>
        <v>music</v>
      </c>
      <c r="R2132" t="str">
        <f t="shared" si="300"/>
        <v>classical music</v>
      </c>
      <c r="S2132" s="10">
        <f t="shared" si="301"/>
        <v>41993.9375</v>
      </c>
      <c r="T2132" s="10">
        <f t="shared" si="302"/>
        <v>41961.557372685187</v>
      </c>
      <c r="U2132">
        <f t="shared" si="303"/>
        <v>2014</v>
      </c>
      <c r="V2132" s="11">
        <f t="shared" si="304"/>
        <v>41993.9375</v>
      </c>
      <c r="W2132" s="15">
        <f t="shared" si="305"/>
        <v>32.380127314812853</v>
      </c>
    </row>
    <row r="2133" spans="1:23" ht="43.2" x14ac:dyDescent="0.3">
      <c r="A2133">
        <v>2525</v>
      </c>
      <c r="B2133" s="3" t="s">
        <v>2525</v>
      </c>
      <c r="C2133" s="3" t="s">
        <v>6635</v>
      </c>
      <c r="D2133">
        <v>8000</v>
      </c>
      <c r="E2133">
        <v>8026</v>
      </c>
      <c r="F2133" t="s">
        <v>8219</v>
      </c>
      <c r="G2133" t="s">
        <v>8224</v>
      </c>
      <c r="H2133" t="s">
        <v>8246</v>
      </c>
      <c r="I2133">
        <v>1340914571</v>
      </c>
      <c r="J2133">
        <v>1338322571</v>
      </c>
      <c r="K2133" t="b">
        <v>0</v>
      </c>
      <c r="L2133">
        <v>80</v>
      </c>
      <c r="M2133" t="b">
        <v>1</v>
      </c>
      <c r="N2133" t="s">
        <v>8300</v>
      </c>
      <c r="O2133" s="5">
        <f t="shared" si="297"/>
        <v>0.99676052828308004</v>
      </c>
      <c r="P2133" s="7">
        <f t="shared" si="298"/>
        <v>100.325</v>
      </c>
      <c r="Q2133" t="str">
        <f t="shared" si="299"/>
        <v>music</v>
      </c>
      <c r="R2133" t="str">
        <f t="shared" si="300"/>
        <v>classical music</v>
      </c>
      <c r="S2133" s="10">
        <f t="shared" si="301"/>
        <v>41088.594571759262</v>
      </c>
      <c r="T2133" s="10">
        <f t="shared" si="302"/>
        <v>41058.594571759262</v>
      </c>
      <c r="U2133">
        <f t="shared" si="303"/>
        <v>2012</v>
      </c>
      <c r="V2133" s="11">
        <f t="shared" si="304"/>
        <v>41088.594571759262</v>
      </c>
      <c r="W2133" s="15">
        <f t="shared" si="305"/>
        <v>30</v>
      </c>
    </row>
    <row r="2134" spans="1:23" ht="43.2" x14ac:dyDescent="0.3">
      <c r="A2134">
        <v>2526</v>
      </c>
      <c r="B2134" s="3" t="s">
        <v>2526</v>
      </c>
      <c r="C2134" s="3" t="s">
        <v>6636</v>
      </c>
      <c r="D2134">
        <v>4000</v>
      </c>
      <c r="E2134">
        <v>4518</v>
      </c>
      <c r="F2134" t="s">
        <v>8219</v>
      </c>
      <c r="G2134" t="s">
        <v>8224</v>
      </c>
      <c r="H2134" t="s">
        <v>8246</v>
      </c>
      <c r="I2134">
        <v>1418014740</v>
      </c>
      <c r="J2134">
        <v>1415585474</v>
      </c>
      <c r="K2134" t="b">
        <v>0</v>
      </c>
      <c r="L2134">
        <v>33</v>
      </c>
      <c r="M2134" t="b">
        <v>1</v>
      </c>
      <c r="N2134" t="s">
        <v>8300</v>
      </c>
      <c r="O2134" s="5">
        <f t="shared" si="297"/>
        <v>0.88534749889331565</v>
      </c>
      <c r="P2134" s="7">
        <f t="shared" si="298"/>
        <v>136.90909090909091</v>
      </c>
      <c r="Q2134" t="str">
        <f t="shared" si="299"/>
        <v>music</v>
      </c>
      <c r="R2134" t="str">
        <f t="shared" si="300"/>
        <v>classical music</v>
      </c>
      <c r="S2134" s="10">
        <f t="shared" si="301"/>
        <v>41980.957638888889</v>
      </c>
      <c r="T2134" s="10">
        <f t="shared" si="302"/>
        <v>41952.841134259259</v>
      </c>
      <c r="U2134">
        <f t="shared" si="303"/>
        <v>2014</v>
      </c>
      <c r="V2134" s="11">
        <f t="shared" si="304"/>
        <v>41980.957638888889</v>
      </c>
      <c r="W2134" s="15">
        <f t="shared" si="305"/>
        <v>28.116504629630072</v>
      </c>
    </row>
    <row r="2135" spans="1:23" ht="43.2" x14ac:dyDescent="0.3">
      <c r="A2135">
        <v>2527</v>
      </c>
      <c r="B2135" s="3" t="s">
        <v>2527</v>
      </c>
      <c r="C2135" s="3" t="s">
        <v>6637</v>
      </c>
      <c r="D2135">
        <v>4000</v>
      </c>
      <c r="E2135">
        <v>4085</v>
      </c>
      <c r="F2135" t="s">
        <v>8219</v>
      </c>
      <c r="G2135" t="s">
        <v>8224</v>
      </c>
      <c r="H2135" t="s">
        <v>8246</v>
      </c>
      <c r="I2135">
        <v>1382068740</v>
      </c>
      <c r="J2135">
        <v>1380477691</v>
      </c>
      <c r="K2135" t="b">
        <v>0</v>
      </c>
      <c r="L2135">
        <v>71</v>
      </c>
      <c r="M2135" t="b">
        <v>1</v>
      </c>
      <c r="N2135" t="s">
        <v>8300</v>
      </c>
      <c r="O2135" s="5">
        <f t="shared" si="297"/>
        <v>0.97919216646266827</v>
      </c>
      <c r="P2135" s="7">
        <f t="shared" si="298"/>
        <v>57.535211267605632</v>
      </c>
      <c r="Q2135" t="str">
        <f t="shared" si="299"/>
        <v>music</v>
      </c>
      <c r="R2135" t="str">
        <f t="shared" si="300"/>
        <v>classical music</v>
      </c>
      <c r="S2135" s="10">
        <f t="shared" si="301"/>
        <v>41564.915972222225</v>
      </c>
      <c r="T2135" s="10">
        <f t="shared" si="302"/>
        <v>41546.50105324074</v>
      </c>
      <c r="U2135">
        <f t="shared" si="303"/>
        <v>2013</v>
      </c>
      <c r="V2135" s="11">
        <f t="shared" si="304"/>
        <v>41564.915972222225</v>
      </c>
      <c r="W2135" s="15">
        <f t="shared" si="305"/>
        <v>18.414918981485243</v>
      </c>
    </row>
    <row r="2136" spans="1:23" ht="43.2" x14ac:dyDescent="0.3">
      <c r="A2136">
        <v>2528</v>
      </c>
      <c r="B2136" s="3" t="s">
        <v>2528</v>
      </c>
      <c r="C2136" s="3" t="s">
        <v>6638</v>
      </c>
      <c r="D2136">
        <v>4000</v>
      </c>
      <c r="E2136">
        <v>4289.99</v>
      </c>
      <c r="F2136" t="s">
        <v>8219</v>
      </c>
      <c r="G2136" t="s">
        <v>8225</v>
      </c>
      <c r="H2136" t="s">
        <v>8247</v>
      </c>
      <c r="I2136">
        <v>1440068400</v>
      </c>
      <c r="J2136">
        <v>1438459303</v>
      </c>
      <c r="K2136" t="b">
        <v>0</v>
      </c>
      <c r="L2136">
        <v>81</v>
      </c>
      <c r="M2136" t="b">
        <v>1</v>
      </c>
      <c r="N2136" t="s">
        <v>8300</v>
      </c>
      <c r="O2136" s="5">
        <f t="shared" si="297"/>
        <v>0.93240310583474562</v>
      </c>
      <c r="P2136" s="7">
        <f t="shared" si="298"/>
        <v>52.962839506172834</v>
      </c>
      <c r="Q2136" t="str">
        <f t="shared" si="299"/>
        <v>music</v>
      </c>
      <c r="R2136" t="str">
        <f t="shared" si="300"/>
        <v>classical music</v>
      </c>
      <c r="S2136" s="10">
        <f t="shared" si="301"/>
        <v>42236.208333333328</v>
      </c>
      <c r="T2136" s="10">
        <f t="shared" si="302"/>
        <v>42217.584525462968</v>
      </c>
      <c r="U2136">
        <f t="shared" si="303"/>
        <v>2015</v>
      </c>
      <c r="V2136" s="11">
        <f t="shared" si="304"/>
        <v>42236.208333333328</v>
      </c>
      <c r="W2136" s="15">
        <f t="shared" si="305"/>
        <v>18.623807870360906</v>
      </c>
    </row>
    <row r="2137" spans="1:23" ht="28.8" x14ac:dyDescent="0.3">
      <c r="A2137">
        <v>2529</v>
      </c>
      <c r="B2137" s="3" t="s">
        <v>2529</v>
      </c>
      <c r="C2137" s="3" t="s">
        <v>6639</v>
      </c>
      <c r="D2137">
        <v>6000</v>
      </c>
      <c r="E2137">
        <v>6257</v>
      </c>
      <c r="F2137" t="s">
        <v>8219</v>
      </c>
      <c r="G2137" t="s">
        <v>8224</v>
      </c>
      <c r="H2137" t="s">
        <v>8246</v>
      </c>
      <c r="I2137">
        <v>1332636975</v>
      </c>
      <c r="J2137">
        <v>1328752575</v>
      </c>
      <c r="K2137" t="b">
        <v>0</v>
      </c>
      <c r="L2137">
        <v>76</v>
      </c>
      <c r="M2137" t="b">
        <v>1</v>
      </c>
      <c r="N2137" t="s">
        <v>8300</v>
      </c>
      <c r="O2137" s="5">
        <f t="shared" si="297"/>
        <v>0.95892600287677798</v>
      </c>
      <c r="P2137" s="7">
        <f t="shared" si="298"/>
        <v>82.328947368421055</v>
      </c>
      <c r="Q2137" t="str">
        <f t="shared" si="299"/>
        <v>music</v>
      </c>
      <c r="R2137" t="str">
        <f t="shared" si="300"/>
        <v>classical music</v>
      </c>
      <c r="S2137" s="10">
        <f t="shared" si="301"/>
        <v>40992.7890625</v>
      </c>
      <c r="T2137" s="10">
        <f t="shared" si="302"/>
        <v>40947.830729166664</v>
      </c>
      <c r="U2137">
        <f t="shared" si="303"/>
        <v>2012</v>
      </c>
      <c r="V2137" s="11">
        <f t="shared" si="304"/>
        <v>40992.7890625</v>
      </c>
      <c r="W2137" s="15">
        <f t="shared" si="305"/>
        <v>44.958333333335759</v>
      </c>
    </row>
    <row r="2138" spans="1:23" ht="43.2" x14ac:dyDescent="0.3">
      <c r="A2138">
        <v>2530</v>
      </c>
      <c r="B2138" s="3" t="s">
        <v>2530</v>
      </c>
      <c r="C2138" s="3" t="s">
        <v>6640</v>
      </c>
      <c r="D2138">
        <v>6500</v>
      </c>
      <c r="E2138">
        <v>6500</v>
      </c>
      <c r="F2138" t="s">
        <v>8219</v>
      </c>
      <c r="G2138" t="s">
        <v>8224</v>
      </c>
      <c r="H2138" t="s">
        <v>8246</v>
      </c>
      <c r="I2138">
        <v>1429505400</v>
      </c>
      <c r="J2138">
        <v>1426711505</v>
      </c>
      <c r="K2138" t="b">
        <v>0</v>
      </c>
      <c r="L2138">
        <v>48</v>
      </c>
      <c r="M2138" t="b">
        <v>1</v>
      </c>
      <c r="N2138" t="s">
        <v>8300</v>
      </c>
      <c r="O2138" s="5">
        <f t="shared" si="297"/>
        <v>1</v>
      </c>
      <c r="P2138" s="7">
        <f t="shared" si="298"/>
        <v>135.41666666666666</v>
      </c>
      <c r="Q2138" t="str">
        <f t="shared" si="299"/>
        <v>music</v>
      </c>
      <c r="R2138" t="str">
        <f t="shared" si="300"/>
        <v>classical music</v>
      </c>
      <c r="S2138" s="10">
        <f t="shared" si="301"/>
        <v>42113.951388888891</v>
      </c>
      <c r="T2138" s="10">
        <f t="shared" si="302"/>
        <v>42081.614641203705</v>
      </c>
      <c r="U2138">
        <f t="shared" si="303"/>
        <v>2015</v>
      </c>
      <c r="V2138" s="11">
        <f t="shared" si="304"/>
        <v>42113.951388888891</v>
      </c>
      <c r="W2138" s="15">
        <f t="shared" si="305"/>
        <v>32.336747685185401</v>
      </c>
    </row>
    <row r="2139" spans="1:23" ht="57.6" x14ac:dyDescent="0.3">
      <c r="A2139">
        <v>2531</v>
      </c>
      <c r="B2139" s="3" t="s">
        <v>2531</v>
      </c>
      <c r="C2139" s="3" t="s">
        <v>6641</v>
      </c>
      <c r="D2139">
        <v>4500</v>
      </c>
      <c r="E2139">
        <v>4518</v>
      </c>
      <c r="F2139" t="s">
        <v>8219</v>
      </c>
      <c r="G2139" t="s">
        <v>8224</v>
      </c>
      <c r="H2139" t="s">
        <v>8246</v>
      </c>
      <c r="I2139">
        <v>1439611140</v>
      </c>
      <c r="J2139">
        <v>1437668354</v>
      </c>
      <c r="K2139" t="b">
        <v>0</v>
      </c>
      <c r="L2139">
        <v>61</v>
      </c>
      <c r="M2139" t="b">
        <v>1</v>
      </c>
      <c r="N2139" t="s">
        <v>8300</v>
      </c>
      <c r="O2139" s="5">
        <f t="shared" si="297"/>
        <v>0.99601593625498008</v>
      </c>
      <c r="P2139" s="7">
        <f t="shared" si="298"/>
        <v>74.06557377049181</v>
      </c>
      <c r="Q2139" t="str">
        <f t="shared" si="299"/>
        <v>music</v>
      </c>
      <c r="R2139" t="str">
        <f t="shared" si="300"/>
        <v>classical music</v>
      </c>
      <c r="S2139" s="10">
        <f t="shared" si="301"/>
        <v>42230.915972222225</v>
      </c>
      <c r="T2139" s="10">
        <f t="shared" si="302"/>
        <v>42208.430023148147</v>
      </c>
      <c r="U2139">
        <f t="shared" si="303"/>
        <v>2015</v>
      </c>
      <c r="V2139" s="11">
        <f t="shared" si="304"/>
        <v>42230.915972222225</v>
      </c>
      <c r="W2139" s="15">
        <f t="shared" si="305"/>
        <v>22.485949074078235</v>
      </c>
    </row>
    <row r="2140" spans="1:23" ht="43.2" x14ac:dyDescent="0.3">
      <c r="A2140">
        <v>2532</v>
      </c>
      <c r="B2140" s="3" t="s">
        <v>2532</v>
      </c>
      <c r="C2140" s="3" t="s">
        <v>6642</v>
      </c>
      <c r="D2140">
        <v>4000</v>
      </c>
      <c r="E2140">
        <v>5045</v>
      </c>
      <c r="F2140" t="s">
        <v>8219</v>
      </c>
      <c r="G2140" t="s">
        <v>8224</v>
      </c>
      <c r="H2140" t="s">
        <v>8246</v>
      </c>
      <c r="I2140">
        <v>1345148566</v>
      </c>
      <c r="J2140">
        <v>1342556566</v>
      </c>
      <c r="K2140" t="b">
        <v>0</v>
      </c>
      <c r="L2140">
        <v>60</v>
      </c>
      <c r="M2140" t="b">
        <v>1</v>
      </c>
      <c r="N2140" t="s">
        <v>8300</v>
      </c>
      <c r="O2140" s="5">
        <f t="shared" si="297"/>
        <v>0.79286422200198214</v>
      </c>
      <c r="P2140" s="7">
        <f t="shared" si="298"/>
        <v>84.083333333333329</v>
      </c>
      <c r="Q2140" t="str">
        <f t="shared" si="299"/>
        <v>music</v>
      </c>
      <c r="R2140" t="str">
        <f t="shared" si="300"/>
        <v>classical music</v>
      </c>
      <c r="S2140" s="10">
        <f t="shared" si="301"/>
        <v>41137.599143518521</v>
      </c>
      <c r="T2140" s="10">
        <f t="shared" si="302"/>
        <v>41107.599143518521</v>
      </c>
      <c r="U2140">
        <f t="shared" si="303"/>
        <v>2012</v>
      </c>
      <c r="V2140" s="11">
        <f t="shared" si="304"/>
        <v>41137.599143518521</v>
      </c>
      <c r="W2140" s="15">
        <f t="shared" si="305"/>
        <v>30</v>
      </c>
    </row>
    <row r="2141" spans="1:23" ht="43.2" x14ac:dyDescent="0.3">
      <c r="A2141">
        <v>2533</v>
      </c>
      <c r="B2141" s="3" t="s">
        <v>2533</v>
      </c>
      <c r="C2141" s="3" t="s">
        <v>6643</v>
      </c>
      <c r="D2141">
        <v>7500</v>
      </c>
      <c r="E2141">
        <v>8300</v>
      </c>
      <c r="F2141" t="s">
        <v>8219</v>
      </c>
      <c r="G2141" t="s">
        <v>8224</v>
      </c>
      <c r="H2141" t="s">
        <v>8246</v>
      </c>
      <c r="I2141">
        <v>1362160868</v>
      </c>
      <c r="J2141">
        <v>1359568911</v>
      </c>
      <c r="K2141" t="b">
        <v>0</v>
      </c>
      <c r="L2141">
        <v>136</v>
      </c>
      <c r="M2141" t="b">
        <v>1</v>
      </c>
      <c r="N2141" t="s">
        <v>8300</v>
      </c>
      <c r="O2141" s="5">
        <f t="shared" si="297"/>
        <v>0.90361445783132532</v>
      </c>
      <c r="P2141" s="7">
        <f t="shared" si="298"/>
        <v>61.029411764705884</v>
      </c>
      <c r="Q2141" t="str">
        <f t="shared" si="299"/>
        <v>music</v>
      </c>
      <c r="R2141" t="str">
        <f t="shared" si="300"/>
        <v>classical music</v>
      </c>
      <c r="S2141" s="10">
        <f t="shared" si="301"/>
        <v>41334.500787037039</v>
      </c>
      <c r="T2141" s="10">
        <f t="shared" si="302"/>
        <v>41304.501284722224</v>
      </c>
      <c r="U2141">
        <f t="shared" si="303"/>
        <v>2013</v>
      </c>
      <c r="V2141" s="11">
        <f t="shared" si="304"/>
        <v>41334.500787037039</v>
      </c>
      <c r="W2141" s="15">
        <f t="shared" si="305"/>
        <v>29.99950231481489</v>
      </c>
    </row>
    <row r="2142" spans="1:23" ht="57.6" x14ac:dyDescent="0.3">
      <c r="A2142">
        <v>2534</v>
      </c>
      <c r="B2142" s="3" t="s">
        <v>2534</v>
      </c>
      <c r="C2142" s="3" t="s">
        <v>6644</v>
      </c>
      <c r="D2142">
        <v>2000</v>
      </c>
      <c r="E2142">
        <v>2100</v>
      </c>
      <c r="F2142" t="s">
        <v>8219</v>
      </c>
      <c r="G2142" t="s">
        <v>8224</v>
      </c>
      <c r="H2142" t="s">
        <v>8246</v>
      </c>
      <c r="I2142">
        <v>1262325600</v>
      </c>
      <c r="J2142">
        <v>1257871712</v>
      </c>
      <c r="K2142" t="b">
        <v>0</v>
      </c>
      <c r="L2142">
        <v>14</v>
      </c>
      <c r="M2142" t="b">
        <v>1</v>
      </c>
      <c r="N2142" t="s">
        <v>8300</v>
      </c>
      <c r="O2142" s="5">
        <f t="shared" si="297"/>
        <v>0.95238095238095233</v>
      </c>
      <c r="P2142" s="7">
        <f t="shared" si="298"/>
        <v>150</v>
      </c>
      <c r="Q2142" t="str">
        <f t="shared" si="299"/>
        <v>music</v>
      </c>
      <c r="R2142" t="str">
        <f t="shared" si="300"/>
        <v>classical music</v>
      </c>
      <c r="S2142" s="10">
        <f t="shared" si="301"/>
        <v>40179</v>
      </c>
      <c r="T2142" s="10">
        <f t="shared" si="302"/>
        <v>40127.450370370374</v>
      </c>
      <c r="U2142">
        <f t="shared" si="303"/>
        <v>2010</v>
      </c>
      <c r="V2142" s="11">
        <f t="shared" si="304"/>
        <v>40179</v>
      </c>
      <c r="W2142" s="15">
        <f t="shared" si="305"/>
        <v>51.549629629625997</v>
      </c>
    </row>
    <row r="2143" spans="1:23" x14ac:dyDescent="0.3">
      <c r="A2143">
        <v>2535</v>
      </c>
      <c r="B2143" s="3" t="s">
        <v>2535</v>
      </c>
      <c r="C2143" s="3" t="s">
        <v>6645</v>
      </c>
      <c r="D2143">
        <v>20000</v>
      </c>
      <c r="E2143">
        <v>20755</v>
      </c>
      <c r="F2143" t="s">
        <v>8219</v>
      </c>
      <c r="G2143" t="s">
        <v>8224</v>
      </c>
      <c r="H2143" t="s">
        <v>8246</v>
      </c>
      <c r="I2143">
        <v>1417463945</v>
      </c>
      <c r="J2143">
        <v>1414781945</v>
      </c>
      <c r="K2143" t="b">
        <v>0</v>
      </c>
      <c r="L2143">
        <v>78</v>
      </c>
      <c r="M2143" t="b">
        <v>1</v>
      </c>
      <c r="N2143" t="s">
        <v>8300</v>
      </c>
      <c r="O2143" s="5">
        <f t="shared" si="297"/>
        <v>0.96362322331968198</v>
      </c>
      <c r="P2143" s="7">
        <f t="shared" si="298"/>
        <v>266.08974358974359</v>
      </c>
      <c r="Q2143" t="str">
        <f t="shared" si="299"/>
        <v>music</v>
      </c>
      <c r="R2143" t="str">
        <f t="shared" si="300"/>
        <v>classical music</v>
      </c>
      <c r="S2143" s="10">
        <f t="shared" si="301"/>
        <v>41974.582696759258</v>
      </c>
      <c r="T2143" s="10">
        <f t="shared" si="302"/>
        <v>41943.541030092594</v>
      </c>
      <c r="U2143">
        <f t="shared" si="303"/>
        <v>2014</v>
      </c>
      <c r="V2143" s="11">
        <f t="shared" si="304"/>
        <v>41974.582696759258</v>
      </c>
      <c r="W2143" s="15">
        <f t="shared" si="305"/>
        <v>31.041666666664241</v>
      </c>
    </row>
    <row r="2144" spans="1:23" ht="43.2" x14ac:dyDescent="0.3">
      <c r="A2144">
        <v>2536</v>
      </c>
      <c r="B2144" s="3" t="s">
        <v>2536</v>
      </c>
      <c r="C2144" s="3" t="s">
        <v>6646</v>
      </c>
      <c r="D2144">
        <v>25</v>
      </c>
      <c r="E2144">
        <v>29</v>
      </c>
      <c r="F2144" t="s">
        <v>8219</v>
      </c>
      <c r="G2144" t="s">
        <v>8224</v>
      </c>
      <c r="H2144" t="s">
        <v>8246</v>
      </c>
      <c r="I2144">
        <v>1375151566</v>
      </c>
      <c r="J2144">
        <v>1373337166</v>
      </c>
      <c r="K2144" t="b">
        <v>0</v>
      </c>
      <c r="L2144">
        <v>4</v>
      </c>
      <c r="M2144" t="b">
        <v>1</v>
      </c>
      <c r="N2144" t="s">
        <v>8300</v>
      </c>
      <c r="O2144" s="5">
        <f t="shared" si="297"/>
        <v>0.86206896551724133</v>
      </c>
      <c r="P2144" s="7">
        <f t="shared" si="298"/>
        <v>7.25</v>
      </c>
      <c r="Q2144" t="str">
        <f t="shared" si="299"/>
        <v>music</v>
      </c>
      <c r="R2144" t="str">
        <f t="shared" si="300"/>
        <v>classical music</v>
      </c>
      <c r="S2144" s="10">
        <f t="shared" si="301"/>
        <v>41484.856087962966</v>
      </c>
      <c r="T2144" s="10">
        <f t="shared" si="302"/>
        <v>41463.856087962966</v>
      </c>
      <c r="U2144">
        <f t="shared" si="303"/>
        <v>2013</v>
      </c>
      <c r="V2144" s="11">
        <f t="shared" si="304"/>
        <v>41484.856087962966</v>
      </c>
      <c r="W2144" s="15">
        <f t="shared" si="305"/>
        <v>21</v>
      </c>
    </row>
    <row r="2145" spans="1:23" ht="43.2" x14ac:dyDescent="0.3">
      <c r="A2145">
        <v>2537</v>
      </c>
      <c r="B2145" s="3" t="s">
        <v>2537</v>
      </c>
      <c r="C2145" s="3" t="s">
        <v>6647</v>
      </c>
      <c r="D2145">
        <v>1000</v>
      </c>
      <c r="E2145">
        <v>1100</v>
      </c>
      <c r="F2145" t="s">
        <v>8219</v>
      </c>
      <c r="G2145" t="s">
        <v>8224</v>
      </c>
      <c r="H2145" t="s">
        <v>8246</v>
      </c>
      <c r="I2145">
        <v>1312212855</v>
      </c>
      <c r="J2145">
        <v>1307028855</v>
      </c>
      <c r="K2145" t="b">
        <v>0</v>
      </c>
      <c r="L2145">
        <v>11</v>
      </c>
      <c r="M2145" t="b">
        <v>1</v>
      </c>
      <c r="N2145" t="s">
        <v>8300</v>
      </c>
      <c r="O2145" s="5">
        <f t="shared" si="297"/>
        <v>0.90909090909090906</v>
      </c>
      <c r="P2145" s="7">
        <f t="shared" si="298"/>
        <v>100</v>
      </c>
      <c r="Q2145" t="str">
        <f t="shared" si="299"/>
        <v>music</v>
      </c>
      <c r="R2145" t="str">
        <f t="shared" si="300"/>
        <v>classical music</v>
      </c>
      <c r="S2145" s="10">
        <f t="shared" si="301"/>
        <v>40756.398784722223</v>
      </c>
      <c r="T2145" s="10">
        <f t="shared" si="302"/>
        <v>40696.398784722223</v>
      </c>
      <c r="U2145">
        <f t="shared" si="303"/>
        <v>2011</v>
      </c>
      <c r="V2145" s="11">
        <f t="shared" si="304"/>
        <v>40756.398784722223</v>
      </c>
      <c r="W2145" s="15">
        <f t="shared" si="305"/>
        <v>60</v>
      </c>
    </row>
    <row r="2146" spans="1:23" ht="28.8" x14ac:dyDescent="0.3">
      <c r="A2146">
        <v>2538</v>
      </c>
      <c r="B2146" s="3" t="s">
        <v>2538</v>
      </c>
      <c r="C2146" s="3" t="s">
        <v>6648</v>
      </c>
      <c r="D2146">
        <v>18000</v>
      </c>
      <c r="E2146">
        <v>20343.169999999998</v>
      </c>
      <c r="F2146" t="s">
        <v>8219</v>
      </c>
      <c r="G2146" t="s">
        <v>8224</v>
      </c>
      <c r="H2146" t="s">
        <v>8246</v>
      </c>
      <c r="I2146">
        <v>1361681940</v>
      </c>
      <c r="J2146">
        <v>1359029661</v>
      </c>
      <c r="K2146" t="b">
        <v>0</v>
      </c>
      <c r="L2146">
        <v>185</v>
      </c>
      <c r="M2146" t="b">
        <v>1</v>
      </c>
      <c r="N2146" t="s">
        <v>8300</v>
      </c>
      <c r="O2146" s="5">
        <f t="shared" si="297"/>
        <v>0.88481785287150438</v>
      </c>
      <c r="P2146" s="7">
        <f t="shared" si="298"/>
        <v>109.96308108108107</v>
      </c>
      <c r="Q2146" t="str">
        <f t="shared" si="299"/>
        <v>music</v>
      </c>
      <c r="R2146" t="str">
        <f t="shared" si="300"/>
        <v>classical music</v>
      </c>
      <c r="S2146" s="10">
        <f t="shared" si="301"/>
        <v>41328.957638888889</v>
      </c>
      <c r="T2146" s="10">
        <f t="shared" si="302"/>
        <v>41298.259965277779</v>
      </c>
      <c r="U2146">
        <f t="shared" si="303"/>
        <v>2013</v>
      </c>
      <c r="V2146" s="11">
        <f t="shared" si="304"/>
        <v>41328.957638888889</v>
      </c>
      <c r="W2146" s="15">
        <f t="shared" si="305"/>
        <v>30.697673611110076</v>
      </c>
    </row>
    <row r="2147" spans="1:23" ht="43.2" x14ac:dyDescent="0.3">
      <c r="A2147">
        <v>2539</v>
      </c>
      <c r="B2147" s="3" t="s">
        <v>2539</v>
      </c>
      <c r="C2147" s="3" t="s">
        <v>6649</v>
      </c>
      <c r="D2147">
        <v>10000</v>
      </c>
      <c r="E2147">
        <v>10025</v>
      </c>
      <c r="F2147" t="s">
        <v>8219</v>
      </c>
      <c r="G2147" t="s">
        <v>8224</v>
      </c>
      <c r="H2147" t="s">
        <v>8246</v>
      </c>
      <c r="I2147">
        <v>1422913152</v>
      </c>
      <c r="J2147">
        <v>1417729152</v>
      </c>
      <c r="K2147" t="b">
        <v>0</v>
      </c>
      <c r="L2147">
        <v>59</v>
      </c>
      <c r="M2147" t="b">
        <v>1</v>
      </c>
      <c r="N2147" t="s">
        <v>8300</v>
      </c>
      <c r="O2147" s="5">
        <f t="shared" si="297"/>
        <v>0.99750623441396513</v>
      </c>
      <c r="P2147" s="7">
        <f t="shared" si="298"/>
        <v>169.91525423728814</v>
      </c>
      <c r="Q2147" t="str">
        <f t="shared" si="299"/>
        <v>music</v>
      </c>
      <c r="R2147" t="str">
        <f t="shared" si="300"/>
        <v>classical music</v>
      </c>
      <c r="S2147" s="10">
        <f t="shared" si="301"/>
        <v>42037.652222222227</v>
      </c>
      <c r="T2147" s="10">
        <f t="shared" si="302"/>
        <v>41977.652222222227</v>
      </c>
      <c r="U2147">
        <f t="shared" si="303"/>
        <v>2015</v>
      </c>
      <c r="V2147" s="11">
        <f t="shared" si="304"/>
        <v>42037.652222222227</v>
      </c>
      <c r="W2147" s="15">
        <f t="shared" si="305"/>
        <v>60</v>
      </c>
    </row>
    <row r="2148" spans="1:23" ht="57.6" x14ac:dyDescent="0.3">
      <c r="A2148">
        <v>2540</v>
      </c>
      <c r="B2148" s="3" t="s">
        <v>2540</v>
      </c>
      <c r="C2148" s="3" t="s">
        <v>6650</v>
      </c>
      <c r="D2148">
        <v>2500</v>
      </c>
      <c r="E2148">
        <v>2585</v>
      </c>
      <c r="F2148" t="s">
        <v>8219</v>
      </c>
      <c r="G2148" t="s">
        <v>8224</v>
      </c>
      <c r="H2148" t="s">
        <v>8246</v>
      </c>
      <c r="I2148">
        <v>1319904721</v>
      </c>
      <c r="J2148">
        <v>1314720721</v>
      </c>
      <c r="K2148" t="b">
        <v>0</v>
      </c>
      <c r="L2148">
        <v>27</v>
      </c>
      <c r="M2148" t="b">
        <v>1</v>
      </c>
      <c r="N2148" t="s">
        <v>8300</v>
      </c>
      <c r="O2148" s="5">
        <f t="shared" si="297"/>
        <v>0.96711798839458418</v>
      </c>
      <c r="P2148" s="7">
        <f t="shared" si="298"/>
        <v>95.740740740740748</v>
      </c>
      <c r="Q2148" t="str">
        <f t="shared" si="299"/>
        <v>music</v>
      </c>
      <c r="R2148" t="str">
        <f t="shared" si="300"/>
        <v>classical music</v>
      </c>
      <c r="S2148" s="10">
        <f t="shared" si="301"/>
        <v>40845.425011574072</v>
      </c>
      <c r="T2148" s="10">
        <f t="shared" si="302"/>
        <v>40785.425011574072</v>
      </c>
      <c r="U2148">
        <f t="shared" si="303"/>
        <v>2011</v>
      </c>
      <c r="V2148" s="11">
        <f t="shared" si="304"/>
        <v>40845.425011574072</v>
      </c>
      <c r="W2148" s="15">
        <f t="shared" si="305"/>
        <v>60</v>
      </c>
    </row>
    <row r="2149" spans="1:23" ht="57.6" x14ac:dyDescent="0.3">
      <c r="A2149">
        <v>2541</v>
      </c>
      <c r="B2149" s="3" t="s">
        <v>2541</v>
      </c>
      <c r="C2149" s="3" t="s">
        <v>6651</v>
      </c>
      <c r="D2149">
        <v>3500</v>
      </c>
      <c r="E2149">
        <v>3746</v>
      </c>
      <c r="F2149" t="s">
        <v>8219</v>
      </c>
      <c r="G2149" t="s">
        <v>8225</v>
      </c>
      <c r="H2149" t="s">
        <v>8247</v>
      </c>
      <c r="I2149">
        <v>1380192418</v>
      </c>
      <c r="J2149">
        <v>1375008418</v>
      </c>
      <c r="K2149" t="b">
        <v>0</v>
      </c>
      <c r="L2149">
        <v>63</v>
      </c>
      <c r="M2149" t="b">
        <v>1</v>
      </c>
      <c r="N2149" t="s">
        <v>8300</v>
      </c>
      <c r="O2149" s="5">
        <f t="shared" si="297"/>
        <v>0.93432995194874535</v>
      </c>
      <c r="P2149" s="7">
        <f t="shared" si="298"/>
        <v>59.460317460317462</v>
      </c>
      <c r="Q2149" t="str">
        <f t="shared" si="299"/>
        <v>music</v>
      </c>
      <c r="R2149" t="str">
        <f t="shared" si="300"/>
        <v>classical music</v>
      </c>
      <c r="S2149" s="10">
        <f t="shared" si="301"/>
        <v>41543.199282407404</v>
      </c>
      <c r="T2149" s="10">
        <f t="shared" si="302"/>
        <v>41483.199282407404</v>
      </c>
      <c r="U2149">
        <f t="shared" si="303"/>
        <v>2013</v>
      </c>
      <c r="V2149" s="11">
        <f t="shared" si="304"/>
        <v>41543.199282407404</v>
      </c>
      <c r="W2149" s="15">
        <f t="shared" si="305"/>
        <v>60</v>
      </c>
    </row>
    <row r="2150" spans="1:23" ht="43.2" x14ac:dyDescent="0.3">
      <c r="A2150">
        <v>2542</v>
      </c>
      <c r="B2150" s="3" t="s">
        <v>2542</v>
      </c>
      <c r="C2150" s="3" t="s">
        <v>6652</v>
      </c>
      <c r="D2150">
        <v>700</v>
      </c>
      <c r="E2150">
        <v>725</v>
      </c>
      <c r="F2150" t="s">
        <v>8219</v>
      </c>
      <c r="G2150" t="s">
        <v>8224</v>
      </c>
      <c r="H2150" t="s">
        <v>8246</v>
      </c>
      <c r="I2150">
        <v>1380599940</v>
      </c>
      <c r="J2150">
        <v>1377252857</v>
      </c>
      <c r="K2150" t="b">
        <v>0</v>
      </c>
      <c r="L2150">
        <v>13</v>
      </c>
      <c r="M2150" t="b">
        <v>1</v>
      </c>
      <c r="N2150" t="s">
        <v>8300</v>
      </c>
      <c r="O2150" s="5">
        <f t="shared" si="297"/>
        <v>0.96551724137931039</v>
      </c>
      <c r="P2150" s="7">
        <f t="shared" si="298"/>
        <v>55.769230769230766</v>
      </c>
      <c r="Q2150" t="str">
        <f t="shared" si="299"/>
        <v>music</v>
      </c>
      <c r="R2150" t="str">
        <f t="shared" si="300"/>
        <v>classical music</v>
      </c>
      <c r="S2150" s="10">
        <f t="shared" si="301"/>
        <v>41547.915972222225</v>
      </c>
      <c r="T2150" s="10">
        <f t="shared" si="302"/>
        <v>41509.176585648151</v>
      </c>
      <c r="U2150">
        <f t="shared" si="303"/>
        <v>2013</v>
      </c>
      <c r="V2150" s="11">
        <f t="shared" si="304"/>
        <v>41547.915972222225</v>
      </c>
      <c r="W2150" s="15">
        <f t="shared" si="305"/>
        <v>38.73938657407416</v>
      </c>
    </row>
    <row r="2151" spans="1:23" ht="43.2" x14ac:dyDescent="0.3">
      <c r="A2151">
        <v>2543</v>
      </c>
      <c r="B2151" s="3" t="s">
        <v>2543</v>
      </c>
      <c r="C2151" s="3" t="s">
        <v>6653</v>
      </c>
      <c r="D2151">
        <v>250</v>
      </c>
      <c r="E2151">
        <v>391</v>
      </c>
      <c r="F2151" t="s">
        <v>8219</v>
      </c>
      <c r="G2151" t="s">
        <v>8224</v>
      </c>
      <c r="H2151" t="s">
        <v>8246</v>
      </c>
      <c r="I2151">
        <v>1293937200</v>
      </c>
      <c r="J2151">
        <v>1291257298</v>
      </c>
      <c r="K2151" t="b">
        <v>0</v>
      </c>
      <c r="L2151">
        <v>13</v>
      </c>
      <c r="M2151" t="b">
        <v>1</v>
      </c>
      <c r="N2151" t="s">
        <v>8300</v>
      </c>
      <c r="O2151" s="5">
        <f t="shared" si="297"/>
        <v>0.63938618925831203</v>
      </c>
      <c r="P2151" s="7">
        <f t="shared" si="298"/>
        <v>30.076923076923077</v>
      </c>
      <c r="Q2151" t="str">
        <f t="shared" si="299"/>
        <v>music</v>
      </c>
      <c r="R2151" t="str">
        <f t="shared" si="300"/>
        <v>classical music</v>
      </c>
      <c r="S2151" s="10">
        <f t="shared" si="301"/>
        <v>40544.875</v>
      </c>
      <c r="T2151" s="10">
        <f t="shared" si="302"/>
        <v>40513.857615740737</v>
      </c>
      <c r="U2151">
        <f t="shared" si="303"/>
        <v>2011</v>
      </c>
      <c r="V2151" s="11">
        <f t="shared" si="304"/>
        <v>40544.875</v>
      </c>
      <c r="W2151" s="15">
        <f t="shared" si="305"/>
        <v>31.017384259263054</v>
      </c>
    </row>
    <row r="2152" spans="1:23" ht="43.2" x14ac:dyDescent="0.3">
      <c r="A2152">
        <v>2544</v>
      </c>
      <c r="B2152" s="3" t="s">
        <v>2544</v>
      </c>
      <c r="C2152" s="3" t="s">
        <v>6654</v>
      </c>
      <c r="D2152">
        <v>5000</v>
      </c>
      <c r="E2152">
        <v>5041</v>
      </c>
      <c r="F2152" t="s">
        <v>8219</v>
      </c>
      <c r="G2152" t="s">
        <v>8224</v>
      </c>
      <c r="H2152" t="s">
        <v>8246</v>
      </c>
      <c r="I2152">
        <v>1341750569</v>
      </c>
      <c r="J2152">
        <v>1339158569</v>
      </c>
      <c r="K2152" t="b">
        <v>0</v>
      </c>
      <c r="L2152">
        <v>57</v>
      </c>
      <c r="M2152" t="b">
        <v>1</v>
      </c>
      <c r="N2152" t="s">
        <v>8300</v>
      </c>
      <c r="O2152" s="5">
        <f t="shared" si="297"/>
        <v>0.99186669311644515</v>
      </c>
      <c r="P2152" s="7">
        <f t="shared" si="298"/>
        <v>88.438596491228068</v>
      </c>
      <c r="Q2152" t="str">
        <f t="shared" si="299"/>
        <v>music</v>
      </c>
      <c r="R2152" t="str">
        <f t="shared" si="300"/>
        <v>classical music</v>
      </c>
      <c r="S2152" s="10">
        <f t="shared" si="301"/>
        <v>41098.270474537036</v>
      </c>
      <c r="T2152" s="10">
        <f t="shared" si="302"/>
        <v>41068.270474537036</v>
      </c>
      <c r="U2152">
        <f t="shared" si="303"/>
        <v>2012</v>
      </c>
      <c r="V2152" s="11">
        <f t="shared" si="304"/>
        <v>41098.270474537036</v>
      </c>
      <c r="W2152" s="15">
        <f t="shared" si="305"/>
        <v>30</v>
      </c>
    </row>
    <row r="2153" spans="1:23" ht="43.2" x14ac:dyDescent="0.3">
      <c r="A2153">
        <v>2545</v>
      </c>
      <c r="B2153" s="3" t="s">
        <v>2545</v>
      </c>
      <c r="C2153" s="3" t="s">
        <v>6655</v>
      </c>
      <c r="D2153">
        <v>2000</v>
      </c>
      <c r="E2153">
        <v>3906</v>
      </c>
      <c r="F2153" t="s">
        <v>8219</v>
      </c>
      <c r="G2153" t="s">
        <v>8224</v>
      </c>
      <c r="H2153" t="s">
        <v>8246</v>
      </c>
      <c r="I2153">
        <v>1424997000</v>
      </c>
      <c r="J2153">
        <v>1421983138</v>
      </c>
      <c r="K2153" t="b">
        <v>0</v>
      </c>
      <c r="L2153">
        <v>61</v>
      </c>
      <c r="M2153" t="b">
        <v>1</v>
      </c>
      <c r="N2153" t="s">
        <v>8300</v>
      </c>
      <c r="O2153" s="5">
        <f t="shared" si="297"/>
        <v>0.51203277009728621</v>
      </c>
      <c r="P2153" s="7">
        <f t="shared" si="298"/>
        <v>64.032786885245898</v>
      </c>
      <c r="Q2153" t="str">
        <f t="shared" si="299"/>
        <v>music</v>
      </c>
      <c r="R2153" t="str">
        <f t="shared" si="300"/>
        <v>classical music</v>
      </c>
      <c r="S2153" s="10">
        <f t="shared" si="301"/>
        <v>42061.770833333328</v>
      </c>
      <c r="T2153" s="10">
        <f t="shared" si="302"/>
        <v>42026.88817129629</v>
      </c>
      <c r="U2153">
        <f t="shared" si="303"/>
        <v>2015</v>
      </c>
      <c r="V2153" s="11">
        <f t="shared" si="304"/>
        <v>42061.770833333328</v>
      </c>
      <c r="W2153" s="15">
        <f t="shared" si="305"/>
        <v>34.882662037038244</v>
      </c>
    </row>
    <row r="2154" spans="1:23" ht="43.2" x14ac:dyDescent="0.3">
      <c r="A2154">
        <v>2546</v>
      </c>
      <c r="B2154" s="3" t="s">
        <v>2546</v>
      </c>
      <c r="C2154" s="3" t="s">
        <v>6656</v>
      </c>
      <c r="D2154">
        <v>3500</v>
      </c>
      <c r="E2154">
        <v>3910</v>
      </c>
      <c r="F2154" t="s">
        <v>8219</v>
      </c>
      <c r="G2154" t="s">
        <v>8224</v>
      </c>
      <c r="H2154" t="s">
        <v>8246</v>
      </c>
      <c r="I2154">
        <v>1380949200</v>
      </c>
      <c r="J2154">
        <v>1378586179</v>
      </c>
      <c r="K2154" t="b">
        <v>0</v>
      </c>
      <c r="L2154">
        <v>65</v>
      </c>
      <c r="M2154" t="b">
        <v>1</v>
      </c>
      <c r="N2154" t="s">
        <v>8300</v>
      </c>
      <c r="O2154" s="5">
        <f t="shared" si="297"/>
        <v>0.8951406649616368</v>
      </c>
      <c r="P2154" s="7">
        <f t="shared" si="298"/>
        <v>60.153846153846153</v>
      </c>
      <c r="Q2154" t="str">
        <f t="shared" si="299"/>
        <v>music</v>
      </c>
      <c r="R2154" t="str">
        <f t="shared" si="300"/>
        <v>classical music</v>
      </c>
      <c r="S2154" s="10">
        <f t="shared" si="301"/>
        <v>41551.958333333336</v>
      </c>
      <c r="T2154" s="10">
        <f t="shared" si="302"/>
        <v>41524.608553240738</v>
      </c>
      <c r="U2154">
        <f t="shared" si="303"/>
        <v>2013</v>
      </c>
      <c r="V2154" s="11">
        <f t="shared" si="304"/>
        <v>41551.958333333336</v>
      </c>
      <c r="W2154" s="15">
        <f t="shared" si="305"/>
        <v>27.349780092597939</v>
      </c>
    </row>
    <row r="2155" spans="1:23" ht="43.2" x14ac:dyDescent="0.3">
      <c r="A2155">
        <v>2547</v>
      </c>
      <c r="B2155" s="3" t="s">
        <v>2547</v>
      </c>
      <c r="C2155" s="3" t="s">
        <v>6657</v>
      </c>
      <c r="D2155">
        <v>5500</v>
      </c>
      <c r="E2155">
        <v>6592</v>
      </c>
      <c r="F2155" t="s">
        <v>8219</v>
      </c>
      <c r="G2155" t="s">
        <v>8224</v>
      </c>
      <c r="H2155" t="s">
        <v>8246</v>
      </c>
      <c r="I2155">
        <v>1333560803</v>
      </c>
      <c r="J2155">
        <v>1330972403</v>
      </c>
      <c r="K2155" t="b">
        <v>0</v>
      </c>
      <c r="L2155">
        <v>134</v>
      </c>
      <c r="M2155" t="b">
        <v>1</v>
      </c>
      <c r="N2155" t="s">
        <v>8300</v>
      </c>
      <c r="O2155" s="5">
        <f t="shared" si="297"/>
        <v>0.83434466019417475</v>
      </c>
      <c r="P2155" s="7">
        <f t="shared" si="298"/>
        <v>49.194029850746269</v>
      </c>
      <c r="Q2155" t="str">
        <f t="shared" si="299"/>
        <v>music</v>
      </c>
      <c r="R2155" t="str">
        <f t="shared" si="300"/>
        <v>classical music</v>
      </c>
      <c r="S2155" s="10">
        <f t="shared" si="301"/>
        <v>41003.481516203705</v>
      </c>
      <c r="T2155" s="10">
        <f t="shared" si="302"/>
        <v>40973.523182870369</v>
      </c>
      <c r="U2155">
        <f t="shared" si="303"/>
        <v>2012</v>
      </c>
      <c r="V2155" s="11">
        <f t="shared" si="304"/>
        <v>41003.481516203705</v>
      </c>
      <c r="W2155" s="15">
        <f t="shared" si="305"/>
        <v>29.958333333335759</v>
      </c>
    </row>
    <row r="2156" spans="1:23" ht="43.2" x14ac:dyDescent="0.3">
      <c r="A2156">
        <v>2548</v>
      </c>
      <c r="B2156" s="3" t="s">
        <v>2548</v>
      </c>
      <c r="C2156" s="3" t="s">
        <v>6658</v>
      </c>
      <c r="D2156">
        <v>6000</v>
      </c>
      <c r="E2156">
        <v>6111</v>
      </c>
      <c r="F2156" t="s">
        <v>8219</v>
      </c>
      <c r="G2156" t="s">
        <v>8230</v>
      </c>
      <c r="H2156" t="s">
        <v>8249</v>
      </c>
      <c r="I2156">
        <v>1475209620</v>
      </c>
      <c r="J2156">
        <v>1473087637</v>
      </c>
      <c r="K2156" t="b">
        <v>0</v>
      </c>
      <c r="L2156">
        <v>37</v>
      </c>
      <c r="M2156" t="b">
        <v>1</v>
      </c>
      <c r="N2156" t="s">
        <v>8300</v>
      </c>
      <c r="O2156" s="5">
        <f t="shared" si="297"/>
        <v>0.98183603338242509</v>
      </c>
      <c r="P2156" s="7">
        <f t="shared" si="298"/>
        <v>165.16216216216216</v>
      </c>
      <c r="Q2156" t="str">
        <f t="shared" si="299"/>
        <v>music</v>
      </c>
      <c r="R2156" t="str">
        <f t="shared" si="300"/>
        <v>classical music</v>
      </c>
      <c r="S2156" s="10">
        <f t="shared" si="301"/>
        <v>42642.935416666667</v>
      </c>
      <c r="T2156" s="10">
        <f t="shared" si="302"/>
        <v>42618.375428240746</v>
      </c>
      <c r="U2156">
        <f t="shared" si="303"/>
        <v>2016</v>
      </c>
      <c r="V2156" s="11">
        <f t="shared" si="304"/>
        <v>42642.935416666667</v>
      </c>
      <c r="W2156" s="15">
        <f t="shared" si="305"/>
        <v>24.559988425920892</v>
      </c>
    </row>
    <row r="2157" spans="1:23" ht="43.2" x14ac:dyDescent="0.3">
      <c r="A2157">
        <v>2549</v>
      </c>
      <c r="B2157" s="3" t="s">
        <v>2549</v>
      </c>
      <c r="C2157" s="3" t="s">
        <v>6659</v>
      </c>
      <c r="D2157">
        <v>1570</v>
      </c>
      <c r="E2157">
        <v>1614</v>
      </c>
      <c r="F2157" t="s">
        <v>8219</v>
      </c>
      <c r="G2157" t="s">
        <v>8225</v>
      </c>
      <c r="H2157" t="s">
        <v>8247</v>
      </c>
      <c r="I2157">
        <v>1370019600</v>
      </c>
      <c r="J2157">
        <v>1366999870</v>
      </c>
      <c r="K2157" t="b">
        <v>0</v>
      </c>
      <c r="L2157">
        <v>37</v>
      </c>
      <c r="M2157" t="b">
        <v>1</v>
      </c>
      <c r="N2157" t="s">
        <v>8300</v>
      </c>
      <c r="O2157" s="5">
        <f t="shared" si="297"/>
        <v>0.97273853779429986</v>
      </c>
      <c r="P2157" s="7">
        <f t="shared" si="298"/>
        <v>43.621621621621621</v>
      </c>
      <c r="Q2157" t="str">
        <f t="shared" si="299"/>
        <v>music</v>
      </c>
      <c r="R2157" t="str">
        <f t="shared" si="300"/>
        <v>classical music</v>
      </c>
      <c r="S2157" s="10">
        <f t="shared" si="301"/>
        <v>41425.458333333336</v>
      </c>
      <c r="T2157" s="10">
        <f t="shared" si="302"/>
        <v>41390.507754629631</v>
      </c>
      <c r="U2157">
        <f t="shared" si="303"/>
        <v>2013</v>
      </c>
      <c r="V2157" s="11">
        <f t="shared" si="304"/>
        <v>41425.458333333336</v>
      </c>
      <c r="W2157" s="15">
        <f t="shared" si="305"/>
        <v>34.950578703705105</v>
      </c>
    </row>
    <row r="2158" spans="1:23" ht="57.6" x14ac:dyDescent="0.3">
      <c r="A2158">
        <v>2550</v>
      </c>
      <c r="B2158" s="3" t="s">
        <v>2550</v>
      </c>
      <c r="C2158" s="3" t="s">
        <v>6660</v>
      </c>
      <c r="D2158">
        <v>6500</v>
      </c>
      <c r="E2158">
        <v>6555</v>
      </c>
      <c r="F2158" t="s">
        <v>8219</v>
      </c>
      <c r="G2158" t="s">
        <v>8224</v>
      </c>
      <c r="H2158" t="s">
        <v>8246</v>
      </c>
      <c r="I2158">
        <v>1444276740</v>
      </c>
      <c r="J2158">
        <v>1439392406</v>
      </c>
      <c r="K2158" t="b">
        <v>0</v>
      </c>
      <c r="L2158">
        <v>150</v>
      </c>
      <c r="M2158" t="b">
        <v>1</v>
      </c>
      <c r="N2158" t="s">
        <v>8300</v>
      </c>
      <c r="O2158" s="5">
        <f t="shared" si="297"/>
        <v>0.99160945842868042</v>
      </c>
      <c r="P2158" s="7">
        <f t="shared" si="298"/>
        <v>43.7</v>
      </c>
      <c r="Q2158" t="str">
        <f t="shared" si="299"/>
        <v>music</v>
      </c>
      <c r="R2158" t="str">
        <f t="shared" si="300"/>
        <v>classical music</v>
      </c>
      <c r="S2158" s="10">
        <f t="shared" si="301"/>
        <v>42284.915972222225</v>
      </c>
      <c r="T2158" s="10">
        <f t="shared" si="302"/>
        <v>42228.384328703702</v>
      </c>
      <c r="U2158">
        <f t="shared" si="303"/>
        <v>2015</v>
      </c>
      <c r="V2158" s="11">
        <f t="shared" si="304"/>
        <v>42284.915972222225</v>
      </c>
      <c r="W2158" s="15">
        <f t="shared" si="305"/>
        <v>56.531643518523197</v>
      </c>
    </row>
    <row r="2159" spans="1:23" ht="43.2" x14ac:dyDescent="0.3">
      <c r="A2159">
        <v>2551</v>
      </c>
      <c r="B2159" s="3" t="s">
        <v>2551</v>
      </c>
      <c r="C2159" s="3" t="s">
        <v>6661</v>
      </c>
      <c r="D2159">
        <v>3675</v>
      </c>
      <c r="E2159">
        <v>3775.5</v>
      </c>
      <c r="F2159" t="s">
        <v>8219</v>
      </c>
      <c r="G2159" t="s">
        <v>8224</v>
      </c>
      <c r="H2159" t="s">
        <v>8246</v>
      </c>
      <c r="I2159">
        <v>1332362880</v>
      </c>
      <c r="J2159">
        <v>1329890585</v>
      </c>
      <c r="K2159" t="b">
        <v>0</v>
      </c>
      <c r="L2159">
        <v>56</v>
      </c>
      <c r="M2159" t="b">
        <v>1</v>
      </c>
      <c r="N2159" t="s">
        <v>8300</v>
      </c>
      <c r="O2159" s="5">
        <f t="shared" si="297"/>
        <v>0.97338100913786252</v>
      </c>
      <c r="P2159" s="7">
        <f t="shared" si="298"/>
        <v>67.419642857142861</v>
      </c>
      <c r="Q2159" t="str">
        <f t="shared" si="299"/>
        <v>music</v>
      </c>
      <c r="R2159" t="str">
        <f t="shared" si="300"/>
        <v>classical music</v>
      </c>
      <c r="S2159" s="10">
        <f t="shared" si="301"/>
        <v>40989.616666666669</v>
      </c>
      <c r="T2159" s="10">
        <f t="shared" si="302"/>
        <v>40961.002141203702</v>
      </c>
      <c r="U2159">
        <f t="shared" si="303"/>
        <v>2012</v>
      </c>
      <c r="V2159" s="11">
        <f t="shared" si="304"/>
        <v>40989.616666666669</v>
      </c>
      <c r="W2159" s="15">
        <f t="shared" si="305"/>
        <v>28.614525462966412</v>
      </c>
    </row>
    <row r="2160" spans="1:23" ht="43.2" x14ac:dyDescent="0.3">
      <c r="A2160">
        <v>2552</v>
      </c>
      <c r="B2160" s="3" t="s">
        <v>2552</v>
      </c>
      <c r="C2160" s="3" t="s">
        <v>6662</v>
      </c>
      <c r="D2160">
        <v>3000</v>
      </c>
      <c r="E2160">
        <v>3195</v>
      </c>
      <c r="F2160" t="s">
        <v>8219</v>
      </c>
      <c r="G2160" t="s">
        <v>8224</v>
      </c>
      <c r="H2160" t="s">
        <v>8246</v>
      </c>
      <c r="I2160">
        <v>1488741981</v>
      </c>
      <c r="J2160">
        <v>1486149981</v>
      </c>
      <c r="K2160" t="b">
        <v>0</v>
      </c>
      <c r="L2160">
        <v>18</v>
      </c>
      <c r="M2160" t="b">
        <v>1</v>
      </c>
      <c r="N2160" t="s">
        <v>8300</v>
      </c>
      <c r="O2160" s="5">
        <f t="shared" si="297"/>
        <v>0.93896713615023475</v>
      </c>
      <c r="P2160" s="7">
        <f t="shared" si="298"/>
        <v>177.5</v>
      </c>
      <c r="Q2160" t="str">
        <f t="shared" si="299"/>
        <v>music</v>
      </c>
      <c r="R2160" t="str">
        <f t="shared" si="300"/>
        <v>classical music</v>
      </c>
      <c r="S2160" s="10">
        <f t="shared" si="301"/>
        <v>42799.559965277775</v>
      </c>
      <c r="T2160" s="10">
        <f t="shared" si="302"/>
        <v>42769.559965277775</v>
      </c>
      <c r="U2160">
        <f t="shared" si="303"/>
        <v>2017</v>
      </c>
      <c r="V2160" s="11">
        <f t="shared" si="304"/>
        <v>42799.559965277775</v>
      </c>
      <c r="W2160" s="15">
        <f t="shared" si="305"/>
        <v>30</v>
      </c>
    </row>
    <row r="2161" spans="1:23" ht="43.2" x14ac:dyDescent="0.3">
      <c r="A2161">
        <v>2553</v>
      </c>
      <c r="B2161" s="3" t="s">
        <v>2553</v>
      </c>
      <c r="C2161" s="3" t="s">
        <v>6663</v>
      </c>
      <c r="D2161">
        <v>1500</v>
      </c>
      <c r="E2161">
        <v>2333</v>
      </c>
      <c r="F2161" t="s">
        <v>8219</v>
      </c>
      <c r="G2161" t="s">
        <v>8224</v>
      </c>
      <c r="H2161" t="s">
        <v>8246</v>
      </c>
      <c r="I2161">
        <v>1348202807</v>
      </c>
      <c r="J2161">
        <v>1343018807</v>
      </c>
      <c r="K2161" t="b">
        <v>0</v>
      </c>
      <c r="L2161">
        <v>60</v>
      </c>
      <c r="M2161" t="b">
        <v>1</v>
      </c>
      <c r="N2161" t="s">
        <v>8300</v>
      </c>
      <c r="O2161" s="5">
        <f t="shared" si="297"/>
        <v>0.64294899271324479</v>
      </c>
      <c r="P2161" s="7">
        <f t="shared" si="298"/>
        <v>38.883333333333333</v>
      </c>
      <c r="Q2161" t="str">
        <f t="shared" si="299"/>
        <v>music</v>
      </c>
      <c r="R2161" t="str">
        <f t="shared" si="300"/>
        <v>classical music</v>
      </c>
      <c r="S2161" s="10">
        <f t="shared" si="301"/>
        <v>41172.949155092596</v>
      </c>
      <c r="T2161" s="10">
        <f t="shared" si="302"/>
        <v>41112.949155092596</v>
      </c>
      <c r="U2161">
        <f t="shared" si="303"/>
        <v>2012</v>
      </c>
      <c r="V2161" s="11">
        <f t="shared" si="304"/>
        <v>41172.949155092596</v>
      </c>
      <c r="W2161" s="15">
        <f t="shared" si="305"/>
        <v>60</v>
      </c>
    </row>
    <row r="2162" spans="1:23" ht="57.6" x14ac:dyDescent="0.3">
      <c r="A2162">
        <v>2554</v>
      </c>
      <c r="B2162" s="3" t="s">
        <v>2554</v>
      </c>
      <c r="C2162" s="3" t="s">
        <v>6664</v>
      </c>
      <c r="D2162">
        <v>3000</v>
      </c>
      <c r="E2162">
        <v>3684</v>
      </c>
      <c r="F2162" t="s">
        <v>8219</v>
      </c>
      <c r="G2162" t="s">
        <v>8224</v>
      </c>
      <c r="H2162" t="s">
        <v>8246</v>
      </c>
      <c r="I2162">
        <v>1433131140</v>
      </c>
      <c r="J2162">
        <v>1430445163</v>
      </c>
      <c r="K2162" t="b">
        <v>0</v>
      </c>
      <c r="L2162">
        <v>67</v>
      </c>
      <c r="M2162" t="b">
        <v>1</v>
      </c>
      <c r="N2162" t="s">
        <v>8300</v>
      </c>
      <c r="O2162" s="5">
        <f t="shared" si="297"/>
        <v>0.81433224755700329</v>
      </c>
      <c r="P2162" s="7">
        <f t="shared" si="298"/>
        <v>54.985074626865675</v>
      </c>
      <c r="Q2162" t="str">
        <f t="shared" si="299"/>
        <v>music</v>
      </c>
      <c r="R2162" t="str">
        <f t="shared" si="300"/>
        <v>classical music</v>
      </c>
      <c r="S2162" s="10">
        <f t="shared" si="301"/>
        <v>42155.915972222225</v>
      </c>
      <c r="T2162" s="10">
        <f t="shared" si="302"/>
        <v>42124.828275462962</v>
      </c>
      <c r="U2162">
        <f t="shared" si="303"/>
        <v>2015</v>
      </c>
      <c r="V2162" s="11">
        <f t="shared" si="304"/>
        <v>42155.915972222225</v>
      </c>
      <c r="W2162" s="15">
        <f t="shared" si="305"/>
        <v>31.087696759263054</v>
      </c>
    </row>
    <row r="2163" spans="1:23" ht="57.6" x14ac:dyDescent="0.3">
      <c r="A2163">
        <v>2555</v>
      </c>
      <c r="B2163" s="3" t="s">
        <v>2555</v>
      </c>
      <c r="C2163" s="3" t="s">
        <v>6665</v>
      </c>
      <c r="D2163">
        <v>2000</v>
      </c>
      <c r="E2163">
        <v>2147</v>
      </c>
      <c r="F2163" t="s">
        <v>8219</v>
      </c>
      <c r="G2163" t="s">
        <v>8224</v>
      </c>
      <c r="H2163" t="s">
        <v>8246</v>
      </c>
      <c r="I2163">
        <v>1338219793</v>
      </c>
      <c r="J2163">
        <v>1335541393</v>
      </c>
      <c r="K2163" t="b">
        <v>0</v>
      </c>
      <c r="L2163">
        <v>35</v>
      </c>
      <c r="M2163" t="b">
        <v>1</v>
      </c>
      <c r="N2163" t="s">
        <v>8300</v>
      </c>
      <c r="O2163" s="5">
        <f t="shared" si="297"/>
        <v>0.9315323707498836</v>
      </c>
      <c r="P2163" s="7">
        <f t="shared" si="298"/>
        <v>61.342857142857142</v>
      </c>
      <c r="Q2163" t="str">
        <f t="shared" si="299"/>
        <v>music</v>
      </c>
      <c r="R2163" t="str">
        <f t="shared" si="300"/>
        <v>classical music</v>
      </c>
      <c r="S2163" s="10">
        <f t="shared" si="301"/>
        <v>41057.405011574076</v>
      </c>
      <c r="T2163" s="10">
        <f t="shared" si="302"/>
        <v>41026.405011574076</v>
      </c>
      <c r="U2163">
        <f t="shared" si="303"/>
        <v>2012</v>
      </c>
      <c r="V2163" s="11">
        <f t="shared" si="304"/>
        <v>41057.405011574076</v>
      </c>
      <c r="W2163" s="15">
        <f t="shared" si="305"/>
        <v>31</v>
      </c>
    </row>
    <row r="2164" spans="1:23" ht="43.2" x14ac:dyDescent="0.3">
      <c r="A2164">
        <v>2556</v>
      </c>
      <c r="B2164" s="3" t="s">
        <v>2556</v>
      </c>
      <c r="C2164" s="3" t="s">
        <v>6666</v>
      </c>
      <c r="D2164">
        <v>745</v>
      </c>
      <c r="E2164">
        <v>786</v>
      </c>
      <c r="F2164" t="s">
        <v>8219</v>
      </c>
      <c r="G2164" t="s">
        <v>8224</v>
      </c>
      <c r="H2164" t="s">
        <v>8246</v>
      </c>
      <c r="I2164">
        <v>1356392857</v>
      </c>
      <c r="J2164">
        <v>1352504857</v>
      </c>
      <c r="K2164" t="b">
        <v>0</v>
      </c>
      <c r="L2164">
        <v>34</v>
      </c>
      <c r="M2164" t="b">
        <v>1</v>
      </c>
      <c r="N2164" t="s">
        <v>8300</v>
      </c>
      <c r="O2164" s="5">
        <f t="shared" si="297"/>
        <v>0.94783715012722647</v>
      </c>
      <c r="P2164" s="7">
        <f t="shared" si="298"/>
        <v>23.117647058823529</v>
      </c>
      <c r="Q2164" t="str">
        <f t="shared" si="299"/>
        <v>music</v>
      </c>
      <c r="R2164" t="str">
        <f t="shared" si="300"/>
        <v>classical music</v>
      </c>
      <c r="S2164" s="10">
        <f t="shared" si="301"/>
        <v>41267.741400462961</v>
      </c>
      <c r="T2164" s="10">
        <f t="shared" si="302"/>
        <v>41222.741400462961</v>
      </c>
      <c r="U2164">
        <f t="shared" si="303"/>
        <v>2012</v>
      </c>
      <c r="V2164" s="11">
        <f t="shared" si="304"/>
        <v>41267.741400462961</v>
      </c>
      <c r="W2164" s="15">
        <f t="shared" si="305"/>
        <v>45</v>
      </c>
    </row>
    <row r="2165" spans="1:23" ht="28.8" x14ac:dyDescent="0.3">
      <c r="A2165">
        <v>2557</v>
      </c>
      <c r="B2165" s="3" t="s">
        <v>2557</v>
      </c>
      <c r="C2165" s="3" t="s">
        <v>6667</v>
      </c>
      <c r="D2165">
        <v>900</v>
      </c>
      <c r="E2165">
        <v>1066</v>
      </c>
      <c r="F2165" t="s">
        <v>8219</v>
      </c>
      <c r="G2165" t="s">
        <v>8225</v>
      </c>
      <c r="H2165" t="s">
        <v>8247</v>
      </c>
      <c r="I2165">
        <v>1400176386</v>
      </c>
      <c r="J2165">
        <v>1397584386</v>
      </c>
      <c r="K2165" t="b">
        <v>0</v>
      </c>
      <c r="L2165">
        <v>36</v>
      </c>
      <c r="M2165" t="b">
        <v>1</v>
      </c>
      <c r="N2165" t="s">
        <v>8300</v>
      </c>
      <c r="O2165" s="5">
        <f t="shared" si="297"/>
        <v>0.84427767354596628</v>
      </c>
      <c r="P2165" s="7">
        <f t="shared" si="298"/>
        <v>29.611111111111111</v>
      </c>
      <c r="Q2165" t="str">
        <f t="shared" si="299"/>
        <v>music</v>
      </c>
      <c r="R2165" t="str">
        <f t="shared" si="300"/>
        <v>classical music</v>
      </c>
      <c r="S2165" s="10">
        <f t="shared" si="301"/>
        <v>41774.495208333334</v>
      </c>
      <c r="T2165" s="10">
        <f t="shared" si="302"/>
        <v>41744.495208333334</v>
      </c>
      <c r="U2165">
        <f t="shared" si="303"/>
        <v>2014</v>
      </c>
      <c r="V2165" s="11">
        <f t="shared" si="304"/>
        <v>41774.495208333334</v>
      </c>
      <c r="W2165" s="15">
        <f t="shared" si="305"/>
        <v>30</v>
      </c>
    </row>
    <row r="2166" spans="1:23" ht="43.2" x14ac:dyDescent="0.3">
      <c r="A2166">
        <v>2558</v>
      </c>
      <c r="B2166" s="3" t="s">
        <v>2558</v>
      </c>
      <c r="C2166" s="3" t="s">
        <v>6668</v>
      </c>
      <c r="D2166">
        <v>1250</v>
      </c>
      <c r="E2166">
        <v>1361</v>
      </c>
      <c r="F2166" t="s">
        <v>8219</v>
      </c>
      <c r="G2166" t="s">
        <v>8226</v>
      </c>
      <c r="H2166" t="s">
        <v>8248</v>
      </c>
      <c r="I2166">
        <v>1430488740</v>
      </c>
      <c r="J2166">
        <v>1427747906</v>
      </c>
      <c r="K2166" t="b">
        <v>0</v>
      </c>
      <c r="L2166">
        <v>18</v>
      </c>
      <c r="M2166" t="b">
        <v>1</v>
      </c>
      <c r="N2166" t="s">
        <v>8300</v>
      </c>
      <c r="O2166" s="5">
        <f t="shared" si="297"/>
        <v>0.91844232182218954</v>
      </c>
      <c r="P2166" s="7">
        <f t="shared" si="298"/>
        <v>75.611111111111114</v>
      </c>
      <c r="Q2166" t="str">
        <f t="shared" si="299"/>
        <v>music</v>
      </c>
      <c r="R2166" t="str">
        <f t="shared" si="300"/>
        <v>classical music</v>
      </c>
      <c r="S2166" s="10">
        <f t="shared" si="301"/>
        <v>42125.332638888889</v>
      </c>
      <c r="T2166" s="10">
        <f t="shared" si="302"/>
        <v>42093.610023148154</v>
      </c>
      <c r="U2166">
        <f t="shared" si="303"/>
        <v>2015</v>
      </c>
      <c r="V2166" s="11">
        <f t="shared" si="304"/>
        <v>42125.332638888889</v>
      </c>
      <c r="W2166" s="15">
        <f t="shared" si="305"/>
        <v>31.722615740734909</v>
      </c>
    </row>
    <row r="2167" spans="1:23" ht="43.2" x14ac:dyDescent="0.3">
      <c r="A2167">
        <v>2559</v>
      </c>
      <c r="B2167" s="3" t="s">
        <v>2559</v>
      </c>
      <c r="C2167" s="3" t="s">
        <v>6669</v>
      </c>
      <c r="D2167">
        <v>800</v>
      </c>
      <c r="E2167">
        <v>890</v>
      </c>
      <c r="F2167" t="s">
        <v>8219</v>
      </c>
      <c r="G2167" t="s">
        <v>8224</v>
      </c>
      <c r="H2167" t="s">
        <v>8246</v>
      </c>
      <c r="I2167">
        <v>1321385820</v>
      </c>
      <c r="J2167">
        <v>1318539484</v>
      </c>
      <c r="K2167" t="b">
        <v>0</v>
      </c>
      <c r="L2167">
        <v>25</v>
      </c>
      <c r="M2167" t="b">
        <v>1</v>
      </c>
      <c r="N2167" t="s">
        <v>8300</v>
      </c>
      <c r="O2167" s="5">
        <f t="shared" si="297"/>
        <v>0.898876404494382</v>
      </c>
      <c r="P2167" s="7">
        <f t="shared" si="298"/>
        <v>35.6</v>
      </c>
      <c r="Q2167" t="str">
        <f t="shared" si="299"/>
        <v>music</v>
      </c>
      <c r="R2167" t="str">
        <f t="shared" si="300"/>
        <v>classical music</v>
      </c>
      <c r="S2167" s="10">
        <f t="shared" si="301"/>
        <v>40862.567361111112</v>
      </c>
      <c r="T2167" s="10">
        <f t="shared" si="302"/>
        <v>40829.623657407406</v>
      </c>
      <c r="U2167">
        <f t="shared" si="303"/>
        <v>2011</v>
      </c>
      <c r="V2167" s="11">
        <f t="shared" si="304"/>
        <v>40862.567361111112</v>
      </c>
      <c r="W2167" s="15">
        <f t="shared" si="305"/>
        <v>32.943703703705978</v>
      </c>
    </row>
    <row r="2168" spans="1:23" ht="43.2" x14ac:dyDescent="0.3">
      <c r="A2168">
        <v>2560</v>
      </c>
      <c r="B2168" s="3" t="s">
        <v>2560</v>
      </c>
      <c r="C2168" s="3" t="s">
        <v>6670</v>
      </c>
      <c r="D2168">
        <v>3000</v>
      </c>
      <c r="E2168">
        <v>3003</v>
      </c>
      <c r="F2168" t="s">
        <v>8219</v>
      </c>
      <c r="G2168" t="s">
        <v>8225</v>
      </c>
      <c r="H2168" t="s">
        <v>8247</v>
      </c>
      <c r="I2168">
        <v>1425682174</v>
      </c>
      <c r="J2168">
        <v>1423090174</v>
      </c>
      <c r="K2168" t="b">
        <v>0</v>
      </c>
      <c r="L2168">
        <v>21</v>
      </c>
      <c r="M2168" t="b">
        <v>1</v>
      </c>
      <c r="N2168" t="s">
        <v>8300</v>
      </c>
      <c r="O2168" s="5">
        <f t="shared" si="297"/>
        <v>0.99900099900099903</v>
      </c>
      <c r="P2168" s="7">
        <f t="shared" si="298"/>
        <v>143</v>
      </c>
      <c r="Q2168" t="str">
        <f t="shared" si="299"/>
        <v>music</v>
      </c>
      <c r="R2168" t="str">
        <f t="shared" si="300"/>
        <v>classical music</v>
      </c>
      <c r="S2168" s="10">
        <f t="shared" si="301"/>
        <v>42069.701087962967</v>
      </c>
      <c r="T2168" s="10">
        <f t="shared" si="302"/>
        <v>42039.701087962967</v>
      </c>
      <c r="U2168">
        <f t="shared" si="303"/>
        <v>2015</v>
      </c>
      <c r="V2168" s="11">
        <f t="shared" si="304"/>
        <v>42069.701087962967</v>
      </c>
      <c r="W2168" s="15">
        <f t="shared" si="305"/>
        <v>30</v>
      </c>
    </row>
    <row r="2169" spans="1:23" ht="43.2" x14ac:dyDescent="0.3">
      <c r="A2169">
        <v>2561</v>
      </c>
      <c r="B2169" s="3" t="s">
        <v>2561</v>
      </c>
      <c r="C2169" s="3" t="s">
        <v>6671</v>
      </c>
      <c r="D2169">
        <v>100000</v>
      </c>
      <c r="E2169">
        <v>0</v>
      </c>
      <c r="F2169" t="s">
        <v>8220</v>
      </c>
      <c r="G2169" t="s">
        <v>8229</v>
      </c>
      <c r="H2169" t="s">
        <v>8251</v>
      </c>
      <c r="I2169">
        <v>1444740089</v>
      </c>
      <c r="J2169">
        <v>1442148089</v>
      </c>
      <c r="K2169" t="b">
        <v>0</v>
      </c>
      <c r="L2169">
        <v>0</v>
      </c>
      <c r="M2169" t="b">
        <v>0</v>
      </c>
      <c r="N2169" t="s">
        <v>8284</v>
      </c>
      <c r="O2169" s="5" t="e">
        <f t="shared" si="297"/>
        <v>#DIV/0!</v>
      </c>
      <c r="P2169" s="7" t="e">
        <f t="shared" si="298"/>
        <v>#DIV/0!</v>
      </c>
      <c r="Q2169" t="str">
        <f t="shared" si="299"/>
        <v>food</v>
      </c>
      <c r="R2169" t="str">
        <f t="shared" si="300"/>
        <v>food trucks</v>
      </c>
      <c r="S2169" s="10">
        <f t="shared" si="301"/>
        <v>42290.278807870374</v>
      </c>
      <c r="T2169" s="10">
        <f t="shared" si="302"/>
        <v>42260.278807870374</v>
      </c>
      <c r="U2169">
        <f t="shared" si="303"/>
        <v>2015</v>
      </c>
      <c r="V2169" s="11">
        <f t="shared" si="304"/>
        <v>42290.278807870374</v>
      </c>
      <c r="W2169" s="15">
        <f t="shared" si="305"/>
        <v>30</v>
      </c>
    </row>
    <row r="2170" spans="1:23" ht="57.6" x14ac:dyDescent="0.3">
      <c r="A2170">
        <v>2562</v>
      </c>
      <c r="B2170" s="3" t="s">
        <v>2562</v>
      </c>
      <c r="C2170" s="3" t="s">
        <v>6672</v>
      </c>
      <c r="D2170">
        <v>10000</v>
      </c>
      <c r="E2170">
        <v>75</v>
      </c>
      <c r="F2170" t="s">
        <v>8220</v>
      </c>
      <c r="G2170" t="s">
        <v>8236</v>
      </c>
      <c r="H2170" t="s">
        <v>8249</v>
      </c>
      <c r="I2170">
        <v>1476189339</v>
      </c>
      <c r="J2170">
        <v>1471005339</v>
      </c>
      <c r="K2170" t="b">
        <v>0</v>
      </c>
      <c r="L2170">
        <v>3</v>
      </c>
      <c r="M2170" t="b">
        <v>0</v>
      </c>
      <c r="N2170" t="s">
        <v>8284</v>
      </c>
      <c r="O2170" s="5">
        <f t="shared" si="297"/>
        <v>133.33333333333334</v>
      </c>
      <c r="P2170" s="7">
        <f t="shared" si="298"/>
        <v>25</v>
      </c>
      <c r="Q2170" t="str">
        <f t="shared" si="299"/>
        <v>food</v>
      </c>
      <c r="R2170" t="str">
        <f t="shared" si="300"/>
        <v>food trucks</v>
      </c>
      <c r="S2170" s="10">
        <f t="shared" si="301"/>
        <v>42654.274756944447</v>
      </c>
      <c r="T2170" s="10">
        <f t="shared" si="302"/>
        <v>42594.274756944447</v>
      </c>
      <c r="U2170">
        <f t="shared" si="303"/>
        <v>2016</v>
      </c>
      <c r="V2170" s="11">
        <f t="shared" si="304"/>
        <v>42654.274756944447</v>
      </c>
      <c r="W2170" s="15">
        <f t="shared" si="305"/>
        <v>60</v>
      </c>
    </row>
    <row r="2171" spans="1:23" ht="28.8" x14ac:dyDescent="0.3">
      <c r="A2171">
        <v>2563</v>
      </c>
      <c r="B2171" s="3" t="s">
        <v>2563</v>
      </c>
      <c r="C2171" s="3" t="s">
        <v>6673</v>
      </c>
      <c r="D2171">
        <v>20000</v>
      </c>
      <c r="E2171">
        <v>0</v>
      </c>
      <c r="F2171" t="s">
        <v>8220</v>
      </c>
      <c r="G2171" t="s">
        <v>8224</v>
      </c>
      <c r="H2171" t="s">
        <v>8246</v>
      </c>
      <c r="I2171">
        <v>1438226451</v>
      </c>
      <c r="J2171">
        <v>1433042451</v>
      </c>
      <c r="K2171" t="b">
        <v>0</v>
      </c>
      <c r="L2171">
        <v>0</v>
      </c>
      <c r="M2171" t="b">
        <v>0</v>
      </c>
      <c r="N2171" t="s">
        <v>8284</v>
      </c>
      <c r="O2171" s="5" t="e">
        <f t="shared" si="297"/>
        <v>#DIV/0!</v>
      </c>
      <c r="P2171" s="7" t="e">
        <f t="shared" si="298"/>
        <v>#DIV/0!</v>
      </c>
      <c r="Q2171" t="str">
        <f t="shared" si="299"/>
        <v>food</v>
      </c>
      <c r="R2171" t="str">
        <f t="shared" si="300"/>
        <v>food trucks</v>
      </c>
      <c r="S2171" s="10">
        <f t="shared" si="301"/>
        <v>42214.889479166668</v>
      </c>
      <c r="T2171" s="10">
        <f t="shared" si="302"/>
        <v>42154.889479166668</v>
      </c>
      <c r="U2171">
        <f t="shared" si="303"/>
        <v>2015</v>
      </c>
      <c r="V2171" s="11">
        <f t="shared" si="304"/>
        <v>42214.889479166668</v>
      </c>
      <c r="W2171" s="15">
        <f t="shared" si="305"/>
        <v>60</v>
      </c>
    </row>
    <row r="2172" spans="1:23" ht="43.2" x14ac:dyDescent="0.3">
      <c r="A2172">
        <v>2564</v>
      </c>
      <c r="B2172" s="3" t="s">
        <v>2564</v>
      </c>
      <c r="C2172" s="3" t="s">
        <v>6674</v>
      </c>
      <c r="D2172">
        <v>40000</v>
      </c>
      <c r="E2172">
        <v>0</v>
      </c>
      <c r="F2172" t="s">
        <v>8220</v>
      </c>
      <c r="G2172" t="s">
        <v>8229</v>
      </c>
      <c r="H2172" t="s">
        <v>8251</v>
      </c>
      <c r="I2172">
        <v>1406854699</v>
      </c>
      <c r="J2172">
        <v>1404262699</v>
      </c>
      <c r="K2172" t="b">
        <v>0</v>
      </c>
      <c r="L2172">
        <v>0</v>
      </c>
      <c r="M2172" t="b">
        <v>0</v>
      </c>
      <c r="N2172" t="s">
        <v>8284</v>
      </c>
      <c r="O2172" s="5" t="e">
        <f t="shared" si="297"/>
        <v>#DIV/0!</v>
      </c>
      <c r="P2172" s="7" t="e">
        <f t="shared" si="298"/>
        <v>#DIV/0!</v>
      </c>
      <c r="Q2172" t="str">
        <f t="shared" si="299"/>
        <v>food</v>
      </c>
      <c r="R2172" t="str">
        <f t="shared" si="300"/>
        <v>food trucks</v>
      </c>
      <c r="S2172" s="10">
        <f t="shared" si="301"/>
        <v>41851.790497685186</v>
      </c>
      <c r="T2172" s="10">
        <f t="shared" si="302"/>
        <v>41821.790497685186</v>
      </c>
      <c r="U2172">
        <f t="shared" si="303"/>
        <v>2014</v>
      </c>
      <c r="V2172" s="11">
        <f t="shared" si="304"/>
        <v>41851.790497685186</v>
      </c>
      <c r="W2172" s="15">
        <f t="shared" si="305"/>
        <v>30</v>
      </c>
    </row>
    <row r="2173" spans="1:23" ht="43.2" x14ac:dyDescent="0.3">
      <c r="A2173">
        <v>2565</v>
      </c>
      <c r="B2173" s="3" t="s">
        <v>2565</v>
      </c>
      <c r="C2173" s="3" t="s">
        <v>6675</v>
      </c>
      <c r="D2173">
        <v>10000</v>
      </c>
      <c r="E2173">
        <v>100</v>
      </c>
      <c r="F2173" t="s">
        <v>8220</v>
      </c>
      <c r="G2173" t="s">
        <v>8224</v>
      </c>
      <c r="H2173" t="s">
        <v>8246</v>
      </c>
      <c r="I2173">
        <v>1462827000</v>
      </c>
      <c r="J2173">
        <v>1457710589</v>
      </c>
      <c r="K2173" t="b">
        <v>0</v>
      </c>
      <c r="L2173">
        <v>1</v>
      </c>
      <c r="M2173" t="b">
        <v>0</v>
      </c>
      <c r="N2173" t="s">
        <v>8284</v>
      </c>
      <c r="O2173" s="5">
        <f t="shared" si="297"/>
        <v>100</v>
      </c>
      <c r="P2173" s="7">
        <f t="shared" si="298"/>
        <v>100</v>
      </c>
      <c r="Q2173" t="str">
        <f t="shared" si="299"/>
        <v>food</v>
      </c>
      <c r="R2173" t="str">
        <f t="shared" si="300"/>
        <v>food trucks</v>
      </c>
      <c r="S2173" s="10">
        <f t="shared" si="301"/>
        <v>42499.618055555555</v>
      </c>
      <c r="T2173" s="10">
        <f t="shared" si="302"/>
        <v>42440.400335648148</v>
      </c>
      <c r="U2173">
        <f t="shared" si="303"/>
        <v>2016</v>
      </c>
      <c r="V2173" s="11">
        <f t="shared" si="304"/>
        <v>42499.618055555555</v>
      </c>
      <c r="W2173" s="15">
        <f t="shared" si="305"/>
        <v>59.217719907406718</v>
      </c>
    </row>
    <row r="2174" spans="1:23" ht="43.2" x14ac:dyDescent="0.3">
      <c r="A2174">
        <v>2566</v>
      </c>
      <c r="B2174" s="3" t="s">
        <v>2566</v>
      </c>
      <c r="C2174" s="3" t="s">
        <v>6676</v>
      </c>
      <c r="D2174">
        <v>35000</v>
      </c>
      <c r="E2174">
        <v>0</v>
      </c>
      <c r="F2174" t="s">
        <v>8220</v>
      </c>
      <c r="G2174" t="s">
        <v>8224</v>
      </c>
      <c r="H2174" t="s">
        <v>8246</v>
      </c>
      <c r="I2174">
        <v>1408663948</v>
      </c>
      <c r="J2174">
        <v>1406071948</v>
      </c>
      <c r="K2174" t="b">
        <v>0</v>
      </c>
      <c r="L2174">
        <v>0</v>
      </c>
      <c r="M2174" t="b">
        <v>0</v>
      </c>
      <c r="N2174" t="s">
        <v>8284</v>
      </c>
      <c r="O2174" s="5" t="e">
        <f t="shared" si="297"/>
        <v>#DIV/0!</v>
      </c>
      <c r="P2174" s="7" t="e">
        <f t="shared" si="298"/>
        <v>#DIV/0!</v>
      </c>
      <c r="Q2174" t="str">
        <f t="shared" si="299"/>
        <v>food</v>
      </c>
      <c r="R2174" t="str">
        <f t="shared" si="300"/>
        <v>food trucks</v>
      </c>
      <c r="S2174" s="10">
        <f t="shared" si="301"/>
        <v>41872.730879629627</v>
      </c>
      <c r="T2174" s="10">
        <f t="shared" si="302"/>
        <v>41842.730879629627</v>
      </c>
      <c r="U2174">
        <f t="shared" si="303"/>
        <v>2014</v>
      </c>
      <c r="V2174" s="11">
        <f t="shared" si="304"/>
        <v>41872.730879629627</v>
      </c>
      <c r="W2174" s="15">
        <f t="shared" si="305"/>
        <v>30</v>
      </c>
    </row>
    <row r="2175" spans="1:23" ht="43.2" x14ac:dyDescent="0.3">
      <c r="A2175">
        <v>2567</v>
      </c>
      <c r="B2175" s="3" t="s">
        <v>2567</v>
      </c>
      <c r="C2175" s="3" t="s">
        <v>6677</v>
      </c>
      <c r="D2175">
        <v>45000</v>
      </c>
      <c r="E2175">
        <v>120</v>
      </c>
      <c r="F2175" t="s">
        <v>8220</v>
      </c>
      <c r="G2175" t="s">
        <v>8224</v>
      </c>
      <c r="H2175" t="s">
        <v>8246</v>
      </c>
      <c r="I2175">
        <v>1429823138</v>
      </c>
      <c r="J2175">
        <v>1427231138</v>
      </c>
      <c r="K2175" t="b">
        <v>0</v>
      </c>
      <c r="L2175">
        <v>2</v>
      </c>
      <c r="M2175" t="b">
        <v>0</v>
      </c>
      <c r="N2175" t="s">
        <v>8284</v>
      </c>
      <c r="O2175" s="5">
        <f t="shared" si="297"/>
        <v>375</v>
      </c>
      <c r="P2175" s="7">
        <f t="shared" si="298"/>
        <v>60</v>
      </c>
      <c r="Q2175" t="str">
        <f t="shared" si="299"/>
        <v>food</v>
      </c>
      <c r="R2175" t="str">
        <f t="shared" si="300"/>
        <v>food trucks</v>
      </c>
      <c r="S2175" s="10">
        <f t="shared" si="301"/>
        <v>42117.628912037035</v>
      </c>
      <c r="T2175" s="10">
        <f t="shared" si="302"/>
        <v>42087.628912037035</v>
      </c>
      <c r="U2175">
        <f t="shared" si="303"/>
        <v>2015</v>
      </c>
      <c r="V2175" s="11">
        <f t="shared" si="304"/>
        <v>42117.628912037035</v>
      </c>
      <c r="W2175" s="15">
        <f t="shared" si="305"/>
        <v>30</v>
      </c>
    </row>
    <row r="2176" spans="1:23" ht="43.2" x14ac:dyDescent="0.3">
      <c r="A2176">
        <v>2568</v>
      </c>
      <c r="B2176" s="3" t="s">
        <v>2568</v>
      </c>
      <c r="C2176" s="3" t="s">
        <v>6678</v>
      </c>
      <c r="D2176">
        <v>10000</v>
      </c>
      <c r="E2176">
        <v>50</v>
      </c>
      <c r="F2176" t="s">
        <v>8220</v>
      </c>
      <c r="G2176" t="s">
        <v>8225</v>
      </c>
      <c r="H2176" t="s">
        <v>8247</v>
      </c>
      <c r="I2176">
        <v>1472745594</v>
      </c>
      <c r="J2176">
        <v>1470153594</v>
      </c>
      <c r="K2176" t="b">
        <v>0</v>
      </c>
      <c r="L2176">
        <v>1</v>
      </c>
      <c r="M2176" t="b">
        <v>0</v>
      </c>
      <c r="N2176" t="s">
        <v>8284</v>
      </c>
      <c r="O2176" s="5">
        <f t="shared" si="297"/>
        <v>200</v>
      </c>
      <c r="P2176" s="7">
        <f t="shared" si="298"/>
        <v>50</v>
      </c>
      <c r="Q2176" t="str">
        <f t="shared" si="299"/>
        <v>food</v>
      </c>
      <c r="R2176" t="str">
        <f t="shared" si="300"/>
        <v>food trucks</v>
      </c>
      <c r="S2176" s="10">
        <f t="shared" si="301"/>
        <v>42614.416597222225</v>
      </c>
      <c r="T2176" s="10">
        <f t="shared" si="302"/>
        <v>42584.416597222225</v>
      </c>
      <c r="U2176">
        <f t="shared" si="303"/>
        <v>2016</v>
      </c>
      <c r="V2176" s="11">
        <f t="shared" si="304"/>
        <v>42614.416597222225</v>
      </c>
      <c r="W2176" s="15">
        <f t="shared" si="305"/>
        <v>30</v>
      </c>
    </row>
    <row r="2177" spans="1:23" ht="43.2" x14ac:dyDescent="0.3">
      <c r="A2177">
        <v>2569</v>
      </c>
      <c r="B2177" s="3" t="s">
        <v>2569</v>
      </c>
      <c r="C2177" s="3" t="s">
        <v>6679</v>
      </c>
      <c r="D2177">
        <v>6500</v>
      </c>
      <c r="E2177">
        <v>145</v>
      </c>
      <c r="F2177" t="s">
        <v>8220</v>
      </c>
      <c r="G2177" t="s">
        <v>8224</v>
      </c>
      <c r="H2177" t="s">
        <v>8246</v>
      </c>
      <c r="I2177">
        <v>1442457112</v>
      </c>
      <c r="J2177">
        <v>1439865112</v>
      </c>
      <c r="K2177" t="b">
        <v>0</v>
      </c>
      <c r="L2177">
        <v>2</v>
      </c>
      <c r="M2177" t="b">
        <v>0</v>
      </c>
      <c r="N2177" t="s">
        <v>8284</v>
      </c>
      <c r="O2177" s="5">
        <f t="shared" si="297"/>
        <v>44.827586206896555</v>
      </c>
      <c r="P2177" s="7">
        <f t="shared" si="298"/>
        <v>72.5</v>
      </c>
      <c r="Q2177" t="str">
        <f t="shared" si="299"/>
        <v>food</v>
      </c>
      <c r="R2177" t="str">
        <f t="shared" si="300"/>
        <v>food trucks</v>
      </c>
      <c r="S2177" s="10">
        <f t="shared" si="301"/>
        <v>42263.855462962965</v>
      </c>
      <c r="T2177" s="10">
        <f t="shared" si="302"/>
        <v>42233.855462962965</v>
      </c>
      <c r="U2177">
        <f t="shared" si="303"/>
        <v>2015</v>
      </c>
      <c r="V2177" s="11">
        <f t="shared" si="304"/>
        <v>42263.855462962965</v>
      </c>
      <c r="W2177" s="15">
        <f t="shared" si="305"/>
        <v>30</v>
      </c>
    </row>
    <row r="2178" spans="1:23" ht="43.2" x14ac:dyDescent="0.3">
      <c r="A2178">
        <v>2570</v>
      </c>
      <c r="B2178" s="3" t="s">
        <v>2570</v>
      </c>
      <c r="C2178" s="3" t="s">
        <v>6680</v>
      </c>
      <c r="D2178">
        <v>7000</v>
      </c>
      <c r="E2178">
        <v>59</v>
      </c>
      <c r="F2178" t="s">
        <v>8220</v>
      </c>
      <c r="G2178" t="s">
        <v>8224</v>
      </c>
      <c r="H2178" t="s">
        <v>8246</v>
      </c>
      <c r="I2178">
        <v>1486590035</v>
      </c>
      <c r="J2178">
        <v>1483998035</v>
      </c>
      <c r="K2178" t="b">
        <v>0</v>
      </c>
      <c r="L2178">
        <v>2</v>
      </c>
      <c r="M2178" t="b">
        <v>0</v>
      </c>
      <c r="N2178" t="s">
        <v>8284</v>
      </c>
      <c r="O2178" s="5">
        <f t="shared" ref="O2178:O2241" si="306">$D2178/$E2178</f>
        <v>118.64406779661017</v>
      </c>
      <c r="P2178" s="7">
        <f t="shared" ref="P2178:P2241" si="307">$E2178/$L2178</f>
        <v>29.5</v>
      </c>
      <c r="Q2178" t="str">
        <f t="shared" ref="Q2178:Q2241" si="308">LEFT($N2178,SEARCH("/",$N2178,1)-1)</f>
        <v>food</v>
      </c>
      <c r="R2178" t="str">
        <f t="shared" ref="R2178:R2241" si="309">MID($N2178,FIND("/",$N2178)+1,256)</f>
        <v>food trucks</v>
      </c>
      <c r="S2178" s="10">
        <f t="shared" ref="S2178:S2241" si="310">((($I2178/60)/60)/24)+DATE(1970,1,1)+(-6/24)</f>
        <v>42774.653182870374</v>
      </c>
      <c r="T2178" s="10">
        <f t="shared" ref="T2178:T2241" si="311">((($J2178/60)/60)/24)+DATE(1970,1,1)+(-6/24)</f>
        <v>42744.653182870374</v>
      </c>
      <c r="U2178">
        <f t="shared" ref="U2178:U2241" si="312">YEAR(S2178)</f>
        <v>2017</v>
      </c>
      <c r="V2178" s="11">
        <f t="shared" ref="V2178:V2241" si="313">S2178</f>
        <v>42774.653182870374</v>
      </c>
      <c r="W2178" s="15">
        <f t="shared" si="305"/>
        <v>30</v>
      </c>
    </row>
    <row r="2179" spans="1:23" ht="43.2" x14ac:dyDescent="0.3">
      <c r="A2179">
        <v>2571</v>
      </c>
      <c r="B2179" s="3" t="s">
        <v>2571</v>
      </c>
      <c r="C2179" s="3" t="s">
        <v>6681</v>
      </c>
      <c r="D2179">
        <v>100000</v>
      </c>
      <c r="E2179">
        <v>250</v>
      </c>
      <c r="F2179" t="s">
        <v>8220</v>
      </c>
      <c r="G2179" t="s">
        <v>8226</v>
      </c>
      <c r="H2179" t="s">
        <v>8248</v>
      </c>
      <c r="I2179">
        <v>1463645521</v>
      </c>
      <c r="J2179">
        <v>1458461521</v>
      </c>
      <c r="K2179" t="b">
        <v>0</v>
      </c>
      <c r="L2179">
        <v>4</v>
      </c>
      <c r="M2179" t="b">
        <v>0</v>
      </c>
      <c r="N2179" t="s">
        <v>8284</v>
      </c>
      <c r="O2179" s="5">
        <f t="shared" si="306"/>
        <v>400</v>
      </c>
      <c r="P2179" s="7">
        <f t="shared" si="307"/>
        <v>62.5</v>
      </c>
      <c r="Q2179" t="str">
        <f t="shared" si="308"/>
        <v>food</v>
      </c>
      <c r="R2179" t="str">
        <f t="shared" si="309"/>
        <v>food trucks</v>
      </c>
      <c r="S2179" s="10">
        <f t="shared" si="310"/>
        <v>42509.091678240744</v>
      </c>
      <c r="T2179" s="10">
        <f t="shared" si="311"/>
        <v>42449.091678240744</v>
      </c>
      <c r="U2179">
        <f t="shared" si="312"/>
        <v>2016</v>
      </c>
      <c r="V2179" s="11">
        <f t="shared" si="313"/>
        <v>42509.091678240744</v>
      </c>
      <c r="W2179" s="15">
        <f t="shared" ref="W2179:W2242" si="314">S2179-T2179</f>
        <v>60</v>
      </c>
    </row>
    <row r="2180" spans="1:23" ht="43.2" x14ac:dyDescent="0.3">
      <c r="A2180">
        <v>2572</v>
      </c>
      <c r="B2180" s="3" t="s">
        <v>2572</v>
      </c>
      <c r="C2180" s="3" t="s">
        <v>6682</v>
      </c>
      <c r="D2180">
        <v>30000</v>
      </c>
      <c r="E2180">
        <v>0</v>
      </c>
      <c r="F2180" t="s">
        <v>8220</v>
      </c>
      <c r="G2180" t="s">
        <v>8224</v>
      </c>
      <c r="H2180" t="s">
        <v>8246</v>
      </c>
      <c r="I2180">
        <v>1428893517</v>
      </c>
      <c r="J2180">
        <v>1426301517</v>
      </c>
      <c r="K2180" t="b">
        <v>0</v>
      </c>
      <c r="L2180">
        <v>0</v>
      </c>
      <c r="M2180" t="b">
        <v>0</v>
      </c>
      <c r="N2180" t="s">
        <v>8284</v>
      </c>
      <c r="O2180" s="5" t="e">
        <f t="shared" si="306"/>
        <v>#DIV/0!</v>
      </c>
      <c r="P2180" s="7" t="e">
        <f t="shared" si="307"/>
        <v>#DIV/0!</v>
      </c>
      <c r="Q2180" t="str">
        <f t="shared" si="308"/>
        <v>food</v>
      </c>
      <c r="R2180" t="str">
        <f t="shared" si="309"/>
        <v>food trucks</v>
      </c>
      <c r="S2180" s="10">
        <f t="shared" si="310"/>
        <v>42106.869409722218</v>
      </c>
      <c r="T2180" s="10">
        <f t="shared" si="311"/>
        <v>42076.869409722218</v>
      </c>
      <c r="U2180">
        <f t="shared" si="312"/>
        <v>2015</v>
      </c>
      <c r="V2180" s="11">
        <f t="shared" si="313"/>
        <v>42106.869409722218</v>
      </c>
      <c r="W2180" s="15">
        <f t="shared" si="314"/>
        <v>30</v>
      </c>
    </row>
    <row r="2181" spans="1:23" ht="43.2" x14ac:dyDescent="0.3">
      <c r="A2181">
        <v>2573</v>
      </c>
      <c r="B2181" s="3" t="s">
        <v>2573</v>
      </c>
      <c r="C2181" s="3" t="s">
        <v>6683</v>
      </c>
      <c r="D2181">
        <v>8000</v>
      </c>
      <c r="E2181">
        <v>0</v>
      </c>
      <c r="F2181" t="s">
        <v>8220</v>
      </c>
      <c r="G2181" t="s">
        <v>8224</v>
      </c>
      <c r="H2181" t="s">
        <v>8246</v>
      </c>
      <c r="I2181">
        <v>1408803149</v>
      </c>
      <c r="J2181">
        <v>1404915149</v>
      </c>
      <c r="K2181" t="b">
        <v>0</v>
      </c>
      <c r="L2181">
        <v>0</v>
      </c>
      <c r="M2181" t="b">
        <v>0</v>
      </c>
      <c r="N2181" t="s">
        <v>8284</v>
      </c>
      <c r="O2181" s="5" t="e">
        <f t="shared" si="306"/>
        <v>#DIV/0!</v>
      </c>
      <c r="P2181" s="7" t="e">
        <f t="shared" si="307"/>
        <v>#DIV/0!</v>
      </c>
      <c r="Q2181" t="str">
        <f t="shared" si="308"/>
        <v>food</v>
      </c>
      <c r="R2181" t="str">
        <f t="shared" si="309"/>
        <v>food trucks</v>
      </c>
      <c r="S2181" s="10">
        <f t="shared" si="310"/>
        <v>41874.342002314814</v>
      </c>
      <c r="T2181" s="10">
        <f t="shared" si="311"/>
        <v>41829.342002314814</v>
      </c>
      <c r="U2181">
        <f t="shared" si="312"/>
        <v>2014</v>
      </c>
      <c r="V2181" s="11">
        <f t="shared" si="313"/>
        <v>41874.342002314814</v>
      </c>
      <c r="W2181" s="15">
        <f t="shared" si="314"/>
        <v>45</v>
      </c>
    </row>
    <row r="2182" spans="1:23" ht="43.2" x14ac:dyDescent="0.3">
      <c r="A2182">
        <v>2574</v>
      </c>
      <c r="B2182" s="3" t="s">
        <v>2574</v>
      </c>
      <c r="C2182" s="3" t="s">
        <v>6684</v>
      </c>
      <c r="D2182">
        <v>10000</v>
      </c>
      <c r="E2182">
        <v>0</v>
      </c>
      <c r="F2182" t="s">
        <v>8220</v>
      </c>
      <c r="G2182" t="s">
        <v>8224</v>
      </c>
      <c r="H2182" t="s">
        <v>8246</v>
      </c>
      <c r="I2182">
        <v>1463600945</v>
      </c>
      <c r="J2182">
        <v>1461786545</v>
      </c>
      <c r="K2182" t="b">
        <v>0</v>
      </c>
      <c r="L2182">
        <v>0</v>
      </c>
      <c r="M2182" t="b">
        <v>0</v>
      </c>
      <c r="N2182" t="s">
        <v>8284</v>
      </c>
      <c r="O2182" s="5" t="e">
        <f t="shared" si="306"/>
        <v>#DIV/0!</v>
      </c>
      <c r="P2182" s="7" t="e">
        <f t="shared" si="307"/>
        <v>#DIV/0!</v>
      </c>
      <c r="Q2182" t="str">
        <f t="shared" si="308"/>
        <v>food</v>
      </c>
      <c r="R2182" t="str">
        <f t="shared" si="309"/>
        <v>food trucks</v>
      </c>
      <c r="S2182" s="10">
        <f t="shared" si="310"/>
        <v>42508.575752314813</v>
      </c>
      <c r="T2182" s="10">
        <f t="shared" si="311"/>
        <v>42487.575752314813</v>
      </c>
      <c r="U2182">
        <f t="shared" si="312"/>
        <v>2016</v>
      </c>
      <c r="V2182" s="11">
        <f t="shared" si="313"/>
        <v>42508.575752314813</v>
      </c>
      <c r="W2182" s="15">
        <f t="shared" si="314"/>
        <v>21</v>
      </c>
    </row>
    <row r="2183" spans="1:23" ht="43.2" x14ac:dyDescent="0.3">
      <c r="A2183">
        <v>2575</v>
      </c>
      <c r="B2183" s="3" t="s">
        <v>2575</v>
      </c>
      <c r="C2183" s="3" t="s">
        <v>6685</v>
      </c>
      <c r="D2183">
        <v>85000</v>
      </c>
      <c r="E2183">
        <v>0</v>
      </c>
      <c r="F2183" t="s">
        <v>8220</v>
      </c>
      <c r="G2183" t="s">
        <v>8224</v>
      </c>
      <c r="H2183" t="s">
        <v>8246</v>
      </c>
      <c r="I2183">
        <v>1421030194</v>
      </c>
      <c r="J2183">
        <v>1418438194</v>
      </c>
      <c r="K2183" t="b">
        <v>0</v>
      </c>
      <c r="L2183">
        <v>0</v>
      </c>
      <c r="M2183" t="b">
        <v>0</v>
      </c>
      <c r="N2183" t="s">
        <v>8284</v>
      </c>
      <c r="O2183" s="5" t="e">
        <f t="shared" si="306"/>
        <v>#DIV/0!</v>
      </c>
      <c r="P2183" s="7" t="e">
        <f t="shared" si="307"/>
        <v>#DIV/0!</v>
      </c>
      <c r="Q2183" t="str">
        <f t="shared" si="308"/>
        <v>food</v>
      </c>
      <c r="R2183" t="str">
        <f t="shared" si="309"/>
        <v>food trucks</v>
      </c>
      <c r="S2183" s="10">
        <f t="shared" si="310"/>
        <v>42015.858726851846</v>
      </c>
      <c r="T2183" s="10">
        <f t="shared" si="311"/>
        <v>41985.858726851846</v>
      </c>
      <c r="U2183">
        <f t="shared" si="312"/>
        <v>2015</v>
      </c>
      <c r="V2183" s="11">
        <f t="shared" si="313"/>
        <v>42015.858726851846</v>
      </c>
      <c r="W2183" s="15">
        <f t="shared" si="314"/>
        <v>30</v>
      </c>
    </row>
    <row r="2184" spans="1:23" ht="28.8" x14ac:dyDescent="0.3">
      <c r="A2184">
        <v>2576</v>
      </c>
      <c r="B2184" s="3" t="s">
        <v>2576</v>
      </c>
      <c r="C2184" s="3" t="s">
        <v>6686</v>
      </c>
      <c r="D2184">
        <v>10000</v>
      </c>
      <c r="E2184">
        <v>0</v>
      </c>
      <c r="F2184" t="s">
        <v>8220</v>
      </c>
      <c r="G2184" t="s">
        <v>8224</v>
      </c>
      <c r="H2184" t="s">
        <v>8246</v>
      </c>
      <c r="I2184">
        <v>1428707647</v>
      </c>
      <c r="J2184">
        <v>1424823247</v>
      </c>
      <c r="K2184" t="b">
        <v>0</v>
      </c>
      <c r="L2184">
        <v>0</v>
      </c>
      <c r="M2184" t="b">
        <v>0</v>
      </c>
      <c r="N2184" t="s">
        <v>8284</v>
      </c>
      <c r="O2184" s="5" t="e">
        <f t="shared" si="306"/>
        <v>#DIV/0!</v>
      </c>
      <c r="P2184" s="7" t="e">
        <f t="shared" si="307"/>
        <v>#DIV/0!</v>
      </c>
      <c r="Q2184" t="str">
        <f t="shared" si="308"/>
        <v>food</v>
      </c>
      <c r="R2184" t="str">
        <f t="shared" si="309"/>
        <v>food trucks</v>
      </c>
      <c r="S2184" s="10">
        <f t="shared" si="310"/>
        <v>42104.718136574069</v>
      </c>
      <c r="T2184" s="10">
        <f t="shared" si="311"/>
        <v>42059.75980324074</v>
      </c>
      <c r="U2184">
        <f t="shared" si="312"/>
        <v>2015</v>
      </c>
      <c r="V2184" s="11">
        <f t="shared" si="313"/>
        <v>42104.718136574069</v>
      </c>
      <c r="W2184" s="15">
        <f t="shared" si="314"/>
        <v>44.958333333328483</v>
      </c>
    </row>
    <row r="2185" spans="1:23" ht="43.2" x14ac:dyDescent="0.3">
      <c r="A2185">
        <v>2577</v>
      </c>
      <c r="B2185" s="3" t="s">
        <v>2577</v>
      </c>
      <c r="C2185" s="3" t="s">
        <v>6687</v>
      </c>
      <c r="D2185">
        <v>15000</v>
      </c>
      <c r="E2185">
        <v>0</v>
      </c>
      <c r="F2185" t="s">
        <v>8220</v>
      </c>
      <c r="G2185" t="s">
        <v>8224</v>
      </c>
      <c r="H2185" t="s">
        <v>8246</v>
      </c>
      <c r="I2185">
        <v>1407181297</v>
      </c>
      <c r="J2185">
        <v>1405021297</v>
      </c>
      <c r="K2185" t="b">
        <v>0</v>
      </c>
      <c r="L2185">
        <v>0</v>
      </c>
      <c r="M2185" t="b">
        <v>0</v>
      </c>
      <c r="N2185" t="s">
        <v>8284</v>
      </c>
      <c r="O2185" s="5" t="e">
        <f t="shared" si="306"/>
        <v>#DIV/0!</v>
      </c>
      <c r="P2185" s="7" t="e">
        <f t="shared" si="307"/>
        <v>#DIV/0!</v>
      </c>
      <c r="Q2185" t="str">
        <f t="shared" si="308"/>
        <v>food</v>
      </c>
      <c r="R2185" t="str">
        <f t="shared" si="309"/>
        <v>food trucks</v>
      </c>
      <c r="S2185" s="10">
        <f t="shared" si="310"/>
        <v>41855.570567129631</v>
      </c>
      <c r="T2185" s="10">
        <f t="shared" si="311"/>
        <v>41830.570567129631</v>
      </c>
      <c r="U2185">
        <f t="shared" si="312"/>
        <v>2014</v>
      </c>
      <c r="V2185" s="11">
        <f t="shared" si="313"/>
        <v>41855.570567129631</v>
      </c>
      <c r="W2185" s="15">
        <f t="shared" si="314"/>
        <v>25</v>
      </c>
    </row>
    <row r="2186" spans="1:23" ht="57.6" x14ac:dyDescent="0.3">
      <c r="A2186">
        <v>2578</v>
      </c>
      <c r="B2186" s="3" t="s">
        <v>2578</v>
      </c>
      <c r="C2186" s="3" t="s">
        <v>6688</v>
      </c>
      <c r="D2186">
        <v>6000</v>
      </c>
      <c r="E2186">
        <v>0</v>
      </c>
      <c r="F2186" t="s">
        <v>8220</v>
      </c>
      <c r="G2186" t="s">
        <v>8224</v>
      </c>
      <c r="H2186" t="s">
        <v>8246</v>
      </c>
      <c r="I2186">
        <v>1444410000</v>
      </c>
      <c r="J2186">
        <v>1440203579</v>
      </c>
      <c r="K2186" t="b">
        <v>0</v>
      </c>
      <c r="L2186">
        <v>0</v>
      </c>
      <c r="M2186" t="b">
        <v>0</v>
      </c>
      <c r="N2186" t="s">
        <v>8284</v>
      </c>
      <c r="O2186" s="5" t="e">
        <f t="shared" si="306"/>
        <v>#DIV/0!</v>
      </c>
      <c r="P2186" s="7" t="e">
        <f t="shared" si="307"/>
        <v>#DIV/0!</v>
      </c>
      <c r="Q2186" t="str">
        <f t="shared" si="308"/>
        <v>food</v>
      </c>
      <c r="R2186" t="str">
        <f t="shared" si="309"/>
        <v>food trucks</v>
      </c>
      <c r="S2186" s="10">
        <f t="shared" si="310"/>
        <v>42286.458333333328</v>
      </c>
      <c r="T2186" s="10">
        <f t="shared" si="311"/>
        <v>42237.772905092599</v>
      </c>
      <c r="U2186">
        <f t="shared" si="312"/>
        <v>2015</v>
      </c>
      <c r="V2186" s="11">
        <f t="shared" si="313"/>
        <v>42286.458333333328</v>
      </c>
      <c r="W2186" s="15">
        <f t="shared" si="314"/>
        <v>48.685428240729379</v>
      </c>
    </row>
    <row r="2187" spans="1:23" ht="43.2" x14ac:dyDescent="0.3">
      <c r="A2187">
        <v>2579</v>
      </c>
      <c r="B2187" s="3" t="s">
        <v>2579</v>
      </c>
      <c r="C2187" s="3" t="s">
        <v>6689</v>
      </c>
      <c r="D2187">
        <v>200000</v>
      </c>
      <c r="E2187">
        <v>277</v>
      </c>
      <c r="F2187" t="s">
        <v>8220</v>
      </c>
      <c r="G2187" t="s">
        <v>8224</v>
      </c>
      <c r="H2187" t="s">
        <v>8246</v>
      </c>
      <c r="I2187">
        <v>1410810903</v>
      </c>
      <c r="J2187">
        <v>1405626903</v>
      </c>
      <c r="K2187" t="b">
        <v>0</v>
      </c>
      <c r="L2187">
        <v>12</v>
      </c>
      <c r="M2187" t="b">
        <v>0</v>
      </c>
      <c r="N2187" t="s">
        <v>8284</v>
      </c>
      <c r="O2187" s="5">
        <f t="shared" si="306"/>
        <v>722.02166064981952</v>
      </c>
      <c r="P2187" s="7">
        <f t="shared" si="307"/>
        <v>23.083333333333332</v>
      </c>
      <c r="Q2187" t="str">
        <f t="shared" si="308"/>
        <v>food</v>
      </c>
      <c r="R2187" t="str">
        <f t="shared" si="309"/>
        <v>food trucks</v>
      </c>
      <c r="S2187" s="10">
        <f t="shared" si="310"/>
        <v>41897.579895833333</v>
      </c>
      <c r="T2187" s="10">
        <f t="shared" si="311"/>
        <v>41837.579895833333</v>
      </c>
      <c r="U2187">
        <f t="shared" si="312"/>
        <v>2014</v>
      </c>
      <c r="V2187" s="11">
        <f t="shared" si="313"/>
        <v>41897.579895833333</v>
      </c>
      <c r="W2187" s="15">
        <f t="shared" si="314"/>
        <v>60</v>
      </c>
    </row>
    <row r="2188" spans="1:23" ht="43.2" x14ac:dyDescent="0.3">
      <c r="A2188">
        <v>2580</v>
      </c>
      <c r="B2188" s="3" t="s">
        <v>2580</v>
      </c>
      <c r="C2188" s="3" t="s">
        <v>6690</v>
      </c>
      <c r="D2188">
        <v>8500</v>
      </c>
      <c r="E2188">
        <v>51</v>
      </c>
      <c r="F2188" t="s">
        <v>8220</v>
      </c>
      <c r="G2188" t="s">
        <v>8224</v>
      </c>
      <c r="H2188" t="s">
        <v>8246</v>
      </c>
      <c r="I2188">
        <v>1431745200</v>
      </c>
      <c r="J2188">
        <v>1429170603</v>
      </c>
      <c r="K2188" t="b">
        <v>0</v>
      </c>
      <c r="L2188">
        <v>2</v>
      </c>
      <c r="M2188" t="b">
        <v>0</v>
      </c>
      <c r="N2188" t="s">
        <v>8284</v>
      </c>
      <c r="O2188" s="5">
        <f t="shared" si="306"/>
        <v>166.66666666666666</v>
      </c>
      <c r="P2188" s="7">
        <f t="shared" si="307"/>
        <v>25.5</v>
      </c>
      <c r="Q2188" t="str">
        <f t="shared" si="308"/>
        <v>food</v>
      </c>
      <c r="R2188" t="str">
        <f t="shared" si="309"/>
        <v>food trucks</v>
      </c>
      <c r="S2188" s="10">
        <f t="shared" si="310"/>
        <v>42139.875</v>
      </c>
      <c r="T2188" s="10">
        <f t="shared" si="311"/>
        <v>42110.076423611114</v>
      </c>
      <c r="U2188">
        <f t="shared" si="312"/>
        <v>2015</v>
      </c>
      <c r="V2188" s="11">
        <f t="shared" si="313"/>
        <v>42139.875</v>
      </c>
      <c r="W2188" s="15">
        <f t="shared" si="314"/>
        <v>29.798576388886431</v>
      </c>
    </row>
    <row r="2189" spans="1:23" ht="43.2" x14ac:dyDescent="0.3">
      <c r="A2189">
        <v>2581</v>
      </c>
      <c r="B2189" s="3" t="s">
        <v>2581</v>
      </c>
      <c r="C2189" s="3" t="s">
        <v>6691</v>
      </c>
      <c r="D2189">
        <v>5000</v>
      </c>
      <c r="E2189">
        <v>530</v>
      </c>
      <c r="F2189" t="s">
        <v>8221</v>
      </c>
      <c r="G2189" t="s">
        <v>8224</v>
      </c>
      <c r="H2189" t="s">
        <v>8246</v>
      </c>
      <c r="I2189">
        <v>1447689898</v>
      </c>
      <c r="J2189">
        <v>1445094298</v>
      </c>
      <c r="K2189" t="b">
        <v>0</v>
      </c>
      <c r="L2189">
        <v>11</v>
      </c>
      <c r="M2189" t="b">
        <v>0</v>
      </c>
      <c r="N2189" t="s">
        <v>8284</v>
      </c>
      <c r="O2189" s="5">
        <f t="shared" si="306"/>
        <v>9.433962264150944</v>
      </c>
      <c r="P2189" s="7">
        <f t="shared" si="307"/>
        <v>48.18181818181818</v>
      </c>
      <c r="Q2189" t="str">
        <f t="shared" si="308"/>
        <v>food</v>
      </c>
      <c r="R2189" t="str">
        <f t="shared" si="309"/>
        <v>food trucks</v>
      </c>
      <c r="S2189" s="10">
        <f t="shared" si="310"/>
        <v>42324.420115740737</v>
      </c>
      <c r="T2189" s="10">
        <f t="shared" si="311"/>
        <v>42294.378449074073</v>
      </c>
      <c r="U2189">
        <f t="shared" si="312"/>
        <v>2015</v>
      </c>
      <c r="V2189" s="11">
        <f t="shared" si="313"/>
        <v>42324.420115740737</v>
      </c>
      <c r="W2189" s="15">
        <f t="shared" si="314"/>
        <v>30.041666666664241</v>
      </c>
    </row>
    <row r="2190" spans="1:23" ht="28.8" x14ac:dyDescent="0.3">
      <c r="A2190">
        <v>2582</v>
      </c>
      <c r="B2190" s="3" t="s">
        <v>2582</v>
      </c>
      <c r="C2190" s="3" t="s">
        <v>6692</v>
      </c>
      <c r="D2190">
        <v>90000</v>
      </c>
      <c r="E2190">
        <v>1</v>
      </c>
      <c r="F2190" t="s">
        <v>8221</v>
      </c>
      <c r="G2190" t="s">
        <v>8224</v>
      </c>
      <c r="H2190" t="s">
        <v>8246</v>
      </c>
      <c r="I2190">
        <v>1477784634</v>
      </c>
      <c r="J2190">
        <v>1475192634</v>
      </c>
      <c r="K2190" t="b">
        <v>0</v>
      </c>
      <c r="L2190">
        <v>1</v>
      </c>
      <c r="M2190" t="b">
        <v>0</v>
      </c>
      <c r="N2190" t="s">
        <v>8284</v>
      </c>
      <c r="O2190" s="5">
        <f t="shared" si="306"/>
        <v>90000</v>
      </c>
      <c r="P2190" s="7">
        <f t="shared" si="307"/>
        <v>1</v>
      </c>
      <c r="Q2190" t="str">
        <f t="shared" si="308"/>
        <v>food</v>
      </c>
      <c r="R2190" t="str">
        <f t="shared" si="309"/>
        <v>food trucks</v>
      </c>
      <c r="S2190" s="10">
        <f t="shared" si="310"/>
        <v>42672.738819444443</v>
      </c>
      <c r="T2190" s="10">
        <f t="shared" si="311"/>
        <v>42642.738819444443</v>
      </c>
      <c r="U2190">
        <f t="shared" si="312"/>
        <v>2016</v>
      </c>
      <c r="V2190" s="11">
        <f t="shared" si="313"/>
        <v>42672.738819444443</v>
      </c>
      <c r="W2190" s="15">
        <f t="shared" si="314"/>
        <v>30</v>
      </c>
    </row>
    <row r="2191" spans="1:23" ht="43.2" x14ac:dyDescent="0.3">
      <c r="A2191">
        <v>2583</v>
      </c>
      <c r="B2191" s="3" t="s">
        <v>2583</v>
      </c>
      <c r="C2191" s="3" t="s">
        <v>6693</v>
      </c>
      <c r="D2191">
        <v>1000</v>
      </c>
      <c r="E2191">
        <v>5</v>
      </c>
      <c r="F2191" t="s">
        <v>8221</v>
      </c>
      <c r="G2191" t="s">
        <v>8224</v>
      </c>
      <c r="H2191" t="s">
        <v>8246</v>
      </c>
      <c r="I2191">
        <v>1426526880</v>
      </c>
      <c r="J2191">
        <v>1421346480</v>
      </c>
      <c r="K2191" t="b">
        <v>0</v>
      </c>
      <c r="L2191">
        <v>5</v>
      </c>
      <c r="M2191" t="b">
        <v>0</v>
      </c>
      <c r="N2191" t="s">
        <v>8284</v>
      </c>
      <c r="O2191" s="5">
        <f t="shared" si="306"/>
        <v>200</v>
      </c>
      <c r="P2191" s="7">
        <f t="shared" si="307"/>
        <v>1</v>
      </c>
      <c r="Q2191" t="str">
        <f t="shared" si="308"/>
        <v>food</v>
      </c>
      <c r="R2191" t="str">
        <f t="shared" si="309"/>
        <v>food trucks</v>
      </c>
      <c r="S2191" s="10">
        <f t="shared" si="310"/>
        <v>42079.477777777778</v>
      </c>
      <c r="T2191" s="10">
        <f t="shared" si="311"/>
        <v>42019.51944444445</v>
      </c>
      <c r="U2191">
        <f t="shared" si="312"/>
        <v>2015</v>
      </c>
      <c r="V2191" s="11">
        <f t="shared" si="313"/>
        <v>42079.477777777778</v>
      </c>
      <c r="W2191" s="15">
        <f t="shared" si="314"/>
        <v>59.958333333328483</v>
      </c>
    </row>
    <row r="2192" spans="1:23" ht="28.8" x14ac:dyDescent="0.3">
      <c r="A2192">
        <v>2584</v>
      </c>
      <c r="B2192" s="3" t="s">
        <v>2584</v>
      </c>
      <c r="C2192" s="3" t="s">
        <v>6694</v>
      </c>
      <c r="D2192">
        <v>10000</v>
      </c>
      <c r="E2192">
        <v>0</v>
      </c>
      <c r="F2192" t="s">
        <v>8221</v>
      </c>
      <c r="G2192" t="s">
        <v>8224</v>
      </c>
      <c r="H2192" t="s">
        <v>8246</v>
      </c>
      <c r="I2192">
        <v>1434341369</v>
      </c>
      <c r="J2192">
        <v>1431749369</v>
      </c>
      <c r="K2192" t="b">
        <v>0</v>
      </c>
      <c r="L2192">
        <v>0</v>
      </c>
      <c r="M2192" t="b">
        <v>0</v>
      </c>
      <c r="N2192" t="s">
        <v>8284</v>
      </c>
      <c r="O2192" s="5" t="e">
        <f t="shared" si="306"/>
        <v>#DIV/0!</v>
      </c>
      <c r="P2192" s="7" t="e">
        <f t="shared" si="307"/>
        <v>#DIV/0!</v>
      </c>
      <c r="Q2192" t="str">
        <f t="shared" si="308"/>
        <v>food</v>
      </c>
      <c r="R2192" t="str">
        <f t="shared" si="309"/>
        <v>food trucks</v>
      </c>
      <c r="S2192" s="10">
        <f t="shared" si="310"/>
        <v>42169.923252314817</v>
      </c>
      <c r="T2192" s="10">
        <f t="shared" si="311"/>
        <v>42139.923252314817</v>
      </c>
      <c r="U2192">
        <f t="shared" si="312"/>
        <v>2015</v>
      </c>
      <c r="V2192" s="11">
        <f t="shared" si="313"/>
        <v>42169.923252314817</v>
      </c>
      <c r="W2192" s="15">
        <f t="shared" si="314"/>
        <v>30</v>
      </c>
    </row>
    <row r="2193" spans="1:23" ht="43.2" x14ac:dyDescent="0.3">
      <c r="A2193">
        <v>2585</v>
      </c>
      <c r="B2193" s="3" t="s">
        <v>2585</v>
      </c>
      <c r="C2193" s="3" t="s">
        <v>6695</v>
      </c>
      <c r="D2193">
        <v>30000</v>
      </c>
      <c r="E2193">
        <v>50</v>
      </c>
      <c r="F2193" t="s">
        <v>8221</v>
      </c>
      <c r="G2193" t="s">
        <v>8224</v>
      </c>
      <c r="H2193" t="s">
        <v>8246</v>
      </c>
      <c r="I2193">
        <v>1404601632</v>
      </c>
      <c r="J2193">
        <v>1402009632</v>
      </c>
      <c r="K2193" t="b">
        <v>0</v>
      </c>
      <c r="L2193">
        <v>1</v>
      </c>
      <c r="M2193" t="b">
        <v>0</v>
      </c>
      <c r="N2193" t="s">
        <v>8284</v>
      </c>
      <c r="O2193" s="5">
        <f t="shared" si="306"/>
        <v>600</v>
      </c>
      <c r="P2193" s="7">
        <f t="shared" si="307"/>
        <v>50</v>
      </c>
      <c r="Q2193" t="str">
        <f t="shared" si="308"/>
        <v>food</v>
      </c>
      <c r="R2193" t="str">
        <f t="shared" si="309"/>
        <v>food trucks</v>
      </c>
      <c r="S2193" s="10">
        <f t="shared" si="310"/>
        <v>41825.713333333333</v>
      </c>
      <c r="T2193" s="10">
        <f t="shared" si="311"/>
        <v>41795.713333333333</v>
      </c>
      <c r="U2193">
        <f t="shared" si="312"/>
        <v>2014</v>
      </c>
      <c r="V2193" s="11">
        <f t="shared" si="313"/>
        <v>41825.713333333333</v>
      </c>
      <c r="W2193" s="15">
        <f t="shared" si="314"/>
        <v>30</v>
      </c>
    </row>
    <row r="2194" spans="1:23" ht="28.8" x14ac:dyDescent="0.3">
      <c r="A2194">
        <v>2586</v>
      </c>
      <c r="B2194" s="3" t="s">
        <v>2586</v>
      </c>
      <c r="C2194" s="3" t="s">
        <v>6696</v>
      </c>
      <c r="D2194">
        <v>3000</v>
      </c>
      <c r="E2194">
        <v>5</v>
      </c>
      <c r="F2194" t="s">
        <v>8221</v>
      </c>
      <c r="G2194" t="s">
        <v>8225</v>
      </c>
      <c r="H2194" t="s">
        <v>8247</v>
      </c>
      <c r="I2194">
        <v>1451030136</v>
      </c>
      <c r="J2194">
        <v>1448438136</v>
      </c>
      <c r="K2194" t="b">
        <v>0</v>
      </c>
      <c r="L2194">
        <v>1</v>
      </c>
      <c r="M2194" t="b">
        <v>0</v>
      </c>
      <c r="N2194" t="s">
        <v>8284</v>
      </c>
      <c r="O2194" s="5">
        <f t="shared" si="306"/>
        <v>600</v>
      </c>
      <c r="P2194" s="7">
        <f t="shared" si="307"/>
        <v>5</v>
      </c>
      <c r="Q2194" t="str">
        <f t="shared" si="308"/>
        <v>food</v>
      </c>
      <c r="R2194" t="str">
        <f t="shared" si="309"/>
        <v>food trucks</v>
      </c>
      <c r="S2194" s="10">
        <f t="shared" si="310"/>
        <v>42363.080277777779</v>
      </c>
      <c r="T2194" s="10">
        <f t="shared" si="311"/>
        <v>42333.080277777779</v>
      </c>
      <c r="U2194">
        <f t="shared" si="312"/>
        <v>2015</v>
      </c>
      <c r="V2194" s="11">
        <f t="shared" si="313"/>
        <v>42363.080277777779</v>
      </c>
      <c r="W2194" s="15">
        <f t="shared" si="314"/>
        <v>30</v>
      </c>
    </row>
    <row r="2195" spans="1:23" ht="43.2" x14ac:dyDescent="0.3">
      <c r="A2195">
        <v>2587</v>
      </c>
      <c r="B2195" s="3" t="s">
        <v>2587</v>
      </c>
      <c r="C2195" s="3" t="s">
        <v>6697</v>
      </c>
      <c r="D2195">
        <v>50000</v>
      </c>
      <c r="E2195">
        <v>1217</v>
      </c>
      <c r="F2195" t="s">
        <v>8221</v>
      </c>
      <c r="G2195" t="s">
        <v>8224</v>
      </c>
      <c r="H2195" t="s">
        <v>8246</v>
      </c>
      <c r="I2195">
        <v>1451491953</v>
      </c>
      <c r="J2195">
        <v>1448899953</v>
      </c>
      <c r="K2195" t="b">
        <v>0</v>
      </c>
      <c r="L2195">
        <v>6</v>
      </c>
      <c r="M2195" t="b">
        <v>0</v>
      </c>
      <c r="N2195" t="s">
        <v>8284</v>
      </c>
      <c r="O2195" s="5">
        <f t="shared" si="306"/>
        <v>41.084634346754314</v>
      </c>
      <c r="P2195" s="7">
        <f t="shared" si="307"/>
        <v>202.83333333333334</v>
      </c>
      <c r="Q2195" t="str">
        <f t="shared" si="308"/>
        <v>food</v>
      </c>
      <c r="R2195" t="str">
        <f t="shared" si="309"/>
        <v>food trucks</v>
      </c>
      <c r="S2195" s="10">
        <f t="shared" si="310"/>
        <v>42368.425381944442</v>
      </c>
      <c r="T2195" s="10">
        <f t="shared" si="311"/>
        <v>42338.425381944442</v>
      </c>
      <c r="U2195">
        <f t="shared" si="312"/>
        <v>2015</v>
      </c>
      <c r="V2195" s="11">
        <f t="shared" si="313"/>
        <v>42368.425381944442</v>
      </c>
      <c r="W2195" s="15">
        <f t="shared" si="314"/>
        <v>30</v>
      </c>
    </row>
    <row r="2196" spans="1:23" ht="57.6" x14ac:dyDescent="0.3">
      <c r="A2196">
        <v>2588</v>
      </c>
      <c r="B2196" s="3" t="s">
        <v>2588</v>
      </c>
      <c r="C2196" s="3" t="s">
        <v>6698</v>
      </c>
      <c r="D2196">
        <v>6000</v>
      </c>
      <c r="E2196">
        <v>233</v>
      </c>
      <c r="F2196" t="s">
        <v>8221</v>
      </c>
      <c r="G2196" t="s">
        <v>8224</v>
      </c>
      <c r="H2196" t="s">
        <v>8246</v>
      </c>
      <c r="I2196">
        <v>1427807640</v>
      </c>
      <c r="J2196">
        <v>1423325626</v>
      </c>
      <c r="K2196" t="b">
        <v>0</v>
      </c>
      <c r="L2196">
        <v>8</v>
      </c>
      <c r="M2196" t="b">
        <v>0</v>
      </c>
      <c r="N2196" t="s">
        <v>8284</v>
      </c>
      <c r="O2196" s="5">
        <f t="shared" si="306"/>
        <v>25.751072961373392</v>
      </c>
      <c r="P2196" s="7">
        <f t="shared" si="307"/>
        <v>29.125</v>
      </c>
      <c r="Q2196" t="str">
        <f t="shared" si="308"/>
        <v>food</v>
      </c>
      <c r="R2196" t="str">
        <f t="shared" si="309"/>
        <v>food trucks</v>
      </c>
      <c r="S2196" s="10">
        <f t="shared" si="310"/>
        <v>42094.301388888889</v>
      </c>
      <c r="T2196" s="10">
        <f t="shared" si="311"/>
        <v>42042.426226851851</v>
      </c>
      <c r="U2196">
        <f t="shared" si="312"/>
        <v>2015</v>
      </c>
      <c r="V2196" s="11">
        <f t="shared" si="313"/>
        <v>42094.301388888889</v>
      </c>
      <c r="W2196" s="15">
        <f t="shared" si="314"/>
        <v>51.875162037038535</v>
      </c>
    </row>
    <row r="2197" spans="1:23" ht="43.2" x14ac:dyDescent="0.3">
      <c r="A2197">
        <v>2589</v>
      </c>
      <c r="B2197" s="3" t="s">
        <v>2589</v>
      </c>
      <c r="C2197" s="3" t="s">
        <v>6699</v>
      </c>
      <c r="D2197">
        <v>50000</v>
      </c>
      <c r="E2197">
        <v>5</v>
      </c>
      <c r="F2197" t="s">
        <v>8221</v>
      </c>
      <c r="G2197" t="s">
        <v>8232</v>
      </c>
      <c r="H2197" t="s">
        <v>8253</v>
      </c>
      <c r="I2197">
        <v>1458733927</v>
      </c>
      <c r="J2197">
        <v>1456145527</v>
      </c>
      <c r="K2197" t="b">
        <v>0</v>
      </c>
      <c r="L2197">
        <v>1</v>
      </c>
      <c r="M2197" t="b">
        <v>0</v>
      </c>
      <c r="N2197" t="s">
        <v>8284</v>
      </c>
      <c r="O2197" s="5">
        <f t="shared" si="306"/>
        <v>10000</v>
      </c>
      <c r="P2197" s="7">
        <f t="shared" si="307"/>
        <v>5</v>
      </c>
      <c r="Q2197" t="str">
        <f t="shared" si="308"/>
        <v>food</v>
      </c>
      <c r="R2197" t="str">
        <f t="shared" si="309"/>
        <v>food trucks</v>
      </c>
      <c r="S2197" s="10">
        <f t="shared" si="310"/>
        <v>42452.244525462964</v>
      </c>
      <c r="T2197" s="10">
        <f t="shared" si="311"/>
        <v>42422.286192129628</v>
      </c>
      <c r="U2197">
        <f t="shared" si="312"/>
        <v>2016</v>
      </c>
      <c r="V2197" s="11">
        <f t="shared" si="313"/>
        <v>42452.244525462964</v>
      </c>
      <c r="W2197" s="15">
        <f t="shared" si="314"/>
        <v>29.958333333335759</v>
      </c>
    </row>
    <row r="2198" spans="1:23" ht="43.2" x14ac:dyDescent="0.3">
      <c r="A2198">
        <v>2590</v>
      </c>
      <c r="B2198" s="3" t="s">
        <v>2590</v>
      </c>
      <c r="C2198" s="3" t="s">
        <v>6700</v>
      </c>
      <c r="D2198">
        <v>3000</v>
      </c>
      <c r="E2198">
        <v>0</v>
      </c>
      <c r="F2198" t="s">
        <v>8221</v>
      </c>
      <c r="G2198" t="s">
        <v>8226</v>
      </c>
      <c r="H2198" t="s">
        <v>8248</v>
      </c>
      <c r="I2198">
        <v>1453817297</v>
      </c>
      <c r="J2198">
        <v>1453212497</v>
      </c>
      <c r="K2198" t="b">
        <v>0</v>
      </c>
      <c r="L2198">
        <v>0</v>
      </c>
      <c r="M2198" t="b">
        <v>0</v>
      </c>
      <c r="N2198" t="s">
        <v>8284</v>
      </c>
      <c r="O2198" s="5" t="e">
        <f t="shared" si="306"/>
        <v>#DIV/0!</v>
      </c>
      <c r="P2198" s="7" t="e">
        <f t="shared" si="307"/>
        <v>#DIV/0!</v>
      </c>
      <c r="Q2198" t="str">
        <f t="shared" si="308"/>
        <v>food</v>
      </c>
      <c r="R2198" t="str">
        <f t="shared" si="309"/>
        <v>food trucks</v>
      </c>
      <c r="S2198" s="10">
        <f t="shared" si="310"/>
        <v>42395.339085648149</v>
      </c>
      <c r="T2198" s="10">
        <f t="shared" si="311"/>
        <v>42388.339085648149</v>
      </c>
      <c r="U2198">
        <f t="shared" si="312"/>
        <v>2016</v>
      </c>
      <c r="V2198" s="11">
        <f t="shared" si="313"/>
        <v>42395.339085648149</v>
      </c>
      <c r="W2198" s="15">
        <f t="shared" si="314"/>
        <v>7</v>
      </c>
    </row>
    <row r="2199" spans="1:23" ht="43.2" x14ac:dyDescent="0.3">
      <c r="A2199">
        <v>2591</v>
      </c>
      <c r="B2199" s="3" t="s">
        <v>2591</v>
      </c>
      <c r="C2199" s="3" t="s">
        <v>6701</v>
      </c>
      <c r="D2199">
        <v>1500</v>
      </c>
      <c r="E2199">
        <v>26</v>
      </c>
      <c r="F2199" t="s">
        <v>8221</v>
      </c>
      <c r="G2199" t="s">
        <v>8224</v>
      </c>
      <c r="H2199" t="s">
        <v>8246</v>
      </c>
      <c r="I2199">
        <v>1457901924</v>
      </c>
      <c r="J2199">
        <v>1452721524</v>
      </c>
      <c r="K2199" t="b">
        <v>0</v>
      </c>
      <c r="L2199">
        <v>2</v>
      </c>
      <c r="M2199" t="b">
        <v>0</v>
      </c>
      <c r="N2199" t="s">
        <v>8284</v>
      </c>
      <c r="O2199" s="5">
        <f t="shared" si="306"/>
        <v>57.692307692307693</v>
      </c>
      <c r="P2199" s="7">
        <f t="shared" si="307"/>
        <v>13</v>
      </c>
      <c r="Q2199" t="str">
        <f t="shared" si="308"/>
        <v>food</v>
      </c>
      <c r="R2199" t="str">
        <f t="shared" si="309"/>
        <v>food trucks</v>
      </c>
      <c r="S2199" s="10">
        <f t="shared" si="310"/>
        <v>42442.614861111113</v>
      </c>
      <c r="T2199" s="10">
        <f t="shared" si="311"/>
        <v>42382.656527777777</v>
      </c>
      <c r="U2199">
        <f t="shared" si="312"/>
        <v>2016</v>
      </c>
      <c r="V2199" s="11">
        <f t="shared" si="313"/>
        <v>42442.614861111113</v>
      </c>
      <c r="W2199" s="15">
        <f t="shared" si="314"/>
        <v>59.958333333335759</v>
      </c>
    </row>
    <row r="2200" spans="1:23" ht="57.6" x14ac:dyDescent="0.3">
      <c r="A2200">
        <v>2592</v>
      </c>
      <c r="B2200" s="3" t="s">
        <v>2592</v>
      </c>
      <c r="C2200" s="3" t="s">
        <v>6702</v>
      </c>
      <c r="D2200">
        <v>30000</v>
      </c>
      <c r="E2200">
        <v>50</v>
      </c>
      <c r="F2200" t="s">
        <v>8221</v>
      </c>
      <c r="G2200" t="s">
        <v>8224</v>
      </c>
      <c r="H2200" t="s">
        <v>8246</v>
      </c>
      <c r="I2200">
        <v>1412536421</v>
      </c>
      <c r="J2200">
        <v>1409944421</v>
      </c>
      <c r="K2200" t="b">
        <v>0</v>
      </c>
      <c r="L2200">
        <v>1</v>
      </c>
      <c r="M2200" t="b">
        <v>0</v>
      </c>
      <c r="N2200" t="s">
        <v>8284</v>
      </c>
      <c r="O2200" s="5">
        <f t="shared" si="306"/>
        <v>600</v>
      </c>
      <c r="P2200" s="7">
        <f t="shared" si="307"/>
        <v>50</v>
      </c>
      <c r="Q2200" t="str">
        <f t="shared" si="308"/>
        <v>food</v>
      </c>
      <c r="R2200" t="str">
        <f t="shared" si="309"/>
        <v>food trucks</v>
      </c>
      <c r="S2200" s="10">
        <f t="shared" si="310"/>
        <v>41917.551168981481</v>
      </c>
      <c r="T2200" s="10">
        <f t="shared" si="311"/>
        <v>41887.551168981481</v>
      </c>
      <c r="U2200">
        <f t="shared" si="312"/>
        <v>2014</v>
      </c>
      <c r="V2200" s="11">
        <f t="shared" si="313"/>
        <v>41917.551168981481</v>
      </c>
      <c r="W2200" s="15">
        <f t="shared" si="314"/>
        <v>30</v>
      </c>
    </row>
    <row r="2201" spans="1:23" ht="43.2" x14ac:dyDescent="0.3">
      <c r="A2201">
        <v>2593</v>
      </c>
      <c r="B2201" s="3" t="s">
        <v>2593</v>
      </c>
      <c r="C2201" s="3" t="s">
        <v>6703</v>
      </c>
      <c r="D2201">
        <v>10000</v>
      </c>
      <c r="E2201">
        <v>0</v>
      </c>
      <c r="F2201" t="s">
        <v>8221</v>
      </c>
      <c r="G2201" t="s">
        <v>8224</v>
      </c>
      <c r="H2201" t="s">
        <v>8246</v>
      </c>
      <c r="I2201">
        <v>1429993026</v>
      </c>
      <c r="J2201">
        <v>1427401026</v>
      </c>
      <c r="K2201" t="b">
        <v>0</v>
      </c>
      <c r="L2201">
        <v>0</v>
      </c>
      <c r="M2201" t="b">
        <v>0</v>
      </c>
      <c r="N2201" t="s">
        <v>8284</v>
      </c>
      <c r="O2201" s="5" t="e">
        <f t="shared" si="306"/>
        <v>#DIV/0!</v>
      </c>
      <c r="P2201" s="7" t="e">
        <f t="shared" si="307"/>
        <v>#DIV/0!</v>
      </c>
      <c r="Q2201" t="str">
        <f t="shared" si="308"/>
        <v>food</v>
      </c>
      <c r="R2201" t="str">
        <f t="shared" si="309"/>
        <v>food trucks</v>
      </c>
      <c r="S2201" s="10">
        <f t="shared" si="310"/>
        <v>42119.59520833334</v>
      </c>
      <c r="T2201" s="10">
        <f t="shared" si="311"/>
        <v>42089.59520833334</v>
      </c>
      <c r="U2201">
        <f t="shared" si="312"/>
        <v>2015</v>
      </c>
      <c r="V2201" s="11">
        <f t="shared" si="313"/>
        <v>42119.59520833334</v>
      </c>
      <c r="W2201" s="15">
        <f t="shared" si="314"/>
        <v>30</v>
      </c>
    </row>
    <row r="2202" spans="1:23" ht="43.2" x14ac:dyDescent="0.3">
      <c r="A2202">
        <v>2594</v>
      </c>
      <c r="B2202" s="3" t="s">
        <v>2594</v>
      </c>
      <c r="C2202" s="3" t="s">
        <v>6704</v>
      </c>
      <c r="D2202">
        <v>80000</v>
      </c>
      <c r="E2202">
        <v>1</v>
      </c>
      <c r="F2202" t="s">
        <v>8221</v>
      </c>
      <c r="G2202" t="s">
        <v>8224</v>
      </c>
      <c r="H2202" t="s">
        <v>8246</v>
      </c>
      <c r="I2202">
        <v>1407453228</v>
      </c>
      <c r="J2202">
        <v>1404861228</v>
      </c>
      <c r="K2202" t="b">
        <v>0</v>
      </c>
      <c r="L2202">
        <v>1</v>
      </c>
      <c r="M2202" t="b">
        <v>0</v>
      </c>
      <c r="N2202" t="s">
        <v>8284</v>
      </c>
      <c r="O2202" s="5">
        <f t="shared" si="306"/>
        <v>80000</v>
      </c>
      <c r="P2202" s="7">
        <f t="shared" si="307"/>
        <v>1</v>
      </c>
      <c r="Q2202" t="str">
        <f t="shared" si="308"/>
        <v>food</v>
      </c>
      <c r="R2202" t="str">
        <f t="shared" si="309"/>
        <v>food trucks</v>
      </c>
      <c r="S2202" s="10">
        <f t="shared" si="310"/>
        <v>41858.717916666668</v>
      </c>
      <c r="T2202" s="10">
        <f t="shared" si="311"/>
        <v>41828.717916666668</v>
      </c>
      <c r="U2202">
        <f t="shared" si="312"/>
        <v>2014</v>
      </c>
      <c r="V2202" s="11">
        <f t="shared" si="313"/>
        <v>41858.717916666668</v>
      </c>
      <c r="W2202" s="15">
        <f t="shared" si="314"/>
        <v>30</v>
      </c>
    </row>
    <row r="2203" spans="1:23" ht="28.8" x14ac:dyDescent="0.3">
      <c r="A2203">
        <v>2595</v>
      </c>
      <c r="B2203" s="3" t="s">
        <v>2595</v>
      </c>
      <c r="C2203" s="3" t="s">
        <v>6705</v>
      </c>
      <c r="D2203">
        <v>15000</v>
      </c>
      <c r="E2203">
        <v>1825</v>
      </c>
      <c r="F2203" t="s">
        <v>8221</v>
      </c>
      <c r="G2203" t="s">
        <v>8224</v>
      </c>
      <c r="H2203" t="s">
        <v>8246</v>
      </c>
      <c r="I2203">
        <v>1487915500</v>
      </c>
      <c r="J2203">
        <v>1485323500</v>
      </c>
      <c r="K2203" t="b">
        <v>0</v>
      </c>
      <c r="L2203">
        <v>19</v>
      </c>
      <c r="M2203" t="b">
        <v>0</v>
      </c>
      <c r="N2203" t="s">
        <v>8284</v>
      </c>
      <c r="O2203" s="5">
        <f t="shared" si="306"/>
        <v>8.2191780821917817</v>
      </c>
      <c r="P2203" s="7">
        <f t="shared" si="307"/>
        <v>96.05263157894737</v>
      </c>
      <c r="Q2203" t="str">
        <f t="shared" si="308"/>
        <v>food</v>
      </c>
      <c r="R2203" t="str">
        <f t="shared" si="309"/>
        <v>food trucks</v>
      </c>
      <c r="S2203" s="10">
        <f t="shared" si="310"/>
        <v>42789.994212962964</v>
      </c>
      <c r="T2203" s="10">
        <f t="shared" si="311"/>
        <v>42759.994212962964</v>
      </c>
      <c r="U2203">
        <f t="shared" si="312"/>
        <v>2017</v>
      </c>
      <c r="V2203" s="11">
        <f t="shared" si="313"/>
        <v>42789.994212962964</v>
      </c>
      <c r="W2203" s="15">
        <f t="shared" si="314"/>
        <v>30</v>
      </c>
    </row>
    <row r="2204" spans="1:23" ht="43.2" x14ac:dyDescent="0.3">
      <c r="A2204">
        <v>2596</v>
      </c>
      <c r="B2204" s="3" t="s">
        <v>2596</v>
      </c>
      <c r="C2204" s="3" t="s">
        <v>6706</v>
      </c>
      <c r="D2204">
        <v>35000</v>
      </c>
      <c r="E2204">
        <v>8256</v>
      </c>
      <c r="F2204" t="s">
        <v>8221</v>
      </c>
      <c r="G2204" t="s">
        <v>8229</v>
      </c>
      <c r="H2204" t="s">
        <v>8251</v>
      </c>
      <c r="I2204">
        <v>1407427009</v>
      </c>
      <c r="J2204">
        <v>1404835009</v>
      </c>
      <c r="K2204" t="b">
        <v>0</v>
      </c>
      <c r="L2204">
        <v>27</v>
      </c>
      <c r="M2204" t="b">
        <v>0</v>
      </c>
      <c r="N2204" t="s">
        <v>8284</v>
      </c>
      <c r="O2204" s="5">
        <f t="shared" si="306"/>
        <v>4.2393410852713176</v>
      </c>
      <c r="P2204" s="7">
        <f t="shared" si="307"/>
        <v>305.77777777777777</v>
      </c>
      <c r="Q2204" t="str">
        <f t="shared" si="308"/>
        <v>food</v>
      </c>
      <c r="R2204" t="str">
        <f t="shared" si="309"/>
        <v>food trucks</v>
      </c>
      <c r="S2204" s="10">
        <f t="shared" si="310"/>
        <v>41858.414456018516</v>
      </c>
      <c r="T2204" s="10">
        <f t="shared" si="311"/>
        <v>41828.414456018516</v>
      </c>
      <c r="U2204">
        <f t="shared" si="312"/>
        <v>2014</v>
      </c>
      <c r="V2204" s="11">
        <f t="shared" si="313"/>
        <v>41858.414456018516</v>
      </c>
      <c r="W2204" s="15">
        <f t="shared" si="314"/>
        <v>30</v>
      </c>
    </row>
    <row r="2205" spans="1:23" ht="43.2" x14ac:dyDescent="0.3">
      <c r="A2205">
        <v>2597</v>
      </c>
      <c r="B2205" s="3" t="s">
        <v>2597</v>
      </c>
      <c r="C2205" s="3" t="s">
        <v>6707</v>
      </c>
      <c r="D2205">
        <v>1500</v>
      </c>
      <c r="E2205">
        <v>85</v>
      </c>
      <c r="F2205" t="s">
        <v>8221</v>
      </c>
      <c r="G2205" t="s">
        <v>8225</v>
      </c>
      <c r="H2205" t="s">
        <v>8247</v>
      </c>
      <c r="I2205">
        <v>1466323917</v>
      </c>
      <c r="J2205">
        <v>1463731917</v>
      </c>
      <c r="K2205" t="b">
        <v>0</v>
      </c>
      <c r="L2205">
        <v>7</v>
      </c>
      <c r="M2205" t="b">
        <v>0</v>
      </c>
      <c r="N2205" t="s">
        <v>8284</v>
      </c>
      <c r="O2205" s="5">
        <f t="shared" si="306"/>
        <v>17.647058823529413</v>
      </c>
      <c r="P2205" s="7">
        <f t="shared" si="307"/>
        <v>12.142857142857142</v>
      </c>
      <c r="Q2205" t="str">
        <f t="shared" si="308"/>
        <v>food</v>
      </c>
      <c r="R2205" t="str">
        <f t="shared" si="309"/>
        <v>food trucks</v>
      </c>
      <c r="S2205" s="10">
        <f t="shared" si="310"/>
        <v>42540.091631944444</v>
      </c>
      <c r="T2205" s="10">
        <f t="shared" si="311"/>
        <v>42510.091631944444</v>
      </c>
      <c r="U2205">
        <f t="shared" si="312"/>
        <v>2016</v>
      </c>
      <c r="V2205" s="11">
        <f t="shared" si="313"/>
        <v>42540.091631944444</v>
      </c>
      <c r="W2205" s="15">
        <f t="shared" si="314"/>
        <v>30</v>
      </c>
    </row>
    <row r="2206" spans="1:23" ht="43.2" x14ac:dyDescent="0.3">
      <c r="A2206">
        <v>2598</v>
      </c>
      <c r="B2206" s="3" t="s">
        <v>2598</v>
      </c>
      <c r="C2206" s="3" t="s">
        <v>6708</v>
      </c>
      <c r="D2206">
        <v>3000</v>
      </c>
      <c r="E2206">
        <v>1170</v>
      </c>
      <c r="F2206" t="s">
        <v>8221</v>
      </c>
      <c r="G2206" t="s">
        <v>8224</v>
      </c>
      <c r="H2206" t="s">
        <v>8246</v>
      </c>
      <c r="I2206">
        <v>1443039001</v>
      </c>
      <c r="J2206">
        <v>1440447001</v>
      </c>
      <c r="K2206" t="b">
        <v>0</v>
      </c>
      <c r="L2206">
        <v>14</v>
      </c>
      <c r="M2206" t="b">
        <v>0</v>
      </c>
      <c r="N2206" t="s">
        <v>8284</v>
      </c>
      <c r="O2206" s="5">
        <f t="shared" si="306"/>
        <v>2.5641025641025643</v>
      </c>
      <c r="P2206" s="7">
        <f t="shared" si="307"/>
        <v>83.571428571428569</v>
      </c>
      <c r="Q2206" t="str">
        <f t="shared" si="308"/>
        <v>food</v>
      </c>
      <c r="R2206" t="str">
        <f t="shared" si="309"/>
        <v>food trucks</v>
      </c>
      <c r="S2206" s="10">
        <f t="shared" si="310"/>
        <v>42270.590289351851</v>
      </c>
      <c r="T2206" s="10">
        <f t="shared" si="311"/>
        <v>42240.590289351851</v>
      </c>
      <c r="U2206">
        <f t="shared" si="312"/>
        <v>2015</v>
      </c>
      <c r="V2206" s="11">
        <f t="shared" si="313"/>
        <v>42270.590289351851</v>
      </c>
      <c r="W2206" s="15">
        <f t="shared" si="314"/>
        <v>30</v>
      </c>
    </row>
    <row r="2207" spans="1:23" ht="28.8" x14ac:dyDescent="0.3">
      <c r="A2207">
        <v>2599</v>
      </c>
      <c r="B2207" s="3" t="s">
        <v>2599</v>
      </c>
      <c r="C2207" s="3" t="s">
        <v>6709</v>
      </c>
      <c r="D2207">
        <v>9041</v>
      </c>
      <c r="E2207">
        <v>90</v>
      </c>
      <c r="F2207" t="s">
        <v>8221</v>
      </c>
      <c r="G2207" t="s">
        <v>8224</v>
      </c>
      <c r="H2207" t="s">
        <v>8246</v>
      </c>
      <c r="I2207">
        <v>1407089147</v>
      </c>
      <c r="J2207">
        <v>1403201147</v>
      </c>
      <c r="K2207" t="b">
        <v>0</v>
      </c>
      <c r="L2207">
        <v>5</v>
      </c>
      <c r="M2207" t="b">
        <v>0</v>
      </c>
      <c r="N2207" t="s">
        <v>8284</v>
      </c>
      <c r="O2207" s="5">
        <f t="shared" si="306"/>
        <v>100.45555555555555</v>
      </c>
      <c r="P2207" s="7">
        <f t="shared" si="307"/>
        <v>18</v>
      </c>
      <c r="Q2207" t="str">
        <f t="shared" si="308"/>
        <v>food</v>
      </c>
      <c r="R2207" t="str">
        <f t="shared" si="309"/>
        <v>food trucks</v>
      </c>
      <c r="S2207" s="10">
        <f t="shared" si="310"/>
        <v>41854.504016203704</v>
      </c>
      <c r="T2207" s="10">
        <f t="shared" si="311"/>
        <v>41809.504016203704</v>
      </c>
      <c r="U2207">
        <f t="shared" si="312"/>
        <v>2014</v>
      </c>
      <c r="V2207" s="11">
        <f t="shared" si="313"/>
        <v>41854.504016203704</v>
      </c>
      <c r="W2207" s="15">
        <f t="shared" si="314"/>
        <v>45</v>
      </c>
    </row>
    <row r="2208" spans="1:23" ht="43.2" x14ac:dyDescent="0.3">
      <c r="A2208">
        <v>2600</v>
      </c>
      <c r="B2208" s="3" t="s">
        <v>2600</v>
      </c>
      <c r="C2208" s="3" t="s">
        <v>6710</v>
      </c>
      <c r="D2208">
        <v>50000</v>
      </c>
      <c r="E2208">
        <v>3466</v>
      </c>
      <c r="F2208" t="s">
        <v>8221</v>
      </c>
      <c r="G2208" t="s">
        <v>8224</v>
      </c>
      <c r="H2208" t="s">
        <v>8246</v>
      </c>
      <c r="I2208">
        <v>1458938200</v>
      </c>
      <c r="J2208">
        <v>1453757800</v>
      </c>
      <c r="K2208" t="b">
        <v>0</v>
      </c>
      <c r="L2208">
        <v>30</v>
      </c>
      <c r="M2208" t="b">
        <v>0</v>
      </c>
      <c r="N2208" t="s">
        <v>8284</v>
      </c>
      <c r="O2208" s="5">
        <f t="shared" si="306"/>
        <v>14.425851125216388</v>
      </c>
      <c r="P2208" s="7">
        <f t="shared" si="307"/>
        <v>115.53333333333333</v>
      </c>
      <c r="Q2208" t="str">
        <f t="shared" si="308"/>
        <v>food</v>
      </c>
      <c r="R2208" t="str">
        <f t="shared" si="309"/>
        <v>food trucks</v>
      </c>
      <c r="S2208" s="10">
        <f t="shared" si="310"/>
        <v>42454.608796296292</v>
      </c>
      <c r="T2208" s="10">
        <f t="shared" si="311"/>
        <v>42394.650462962964</v>
      </c>
      <c r="U2208">
        <f t="shared" si="312"/>
        <v>2016</v>
      </c>
      <c r="V2208" s="11">
        <f t="shared" si="313"/>
        <v>42454.608796296292</v>
      </c>
      <c r="W2208" s="15">
        <f t="shared" si="314"/>
        <v>59.958333333328483</v>
      </c>
    </row>
    <row r="2209" spans="1:23" ht="43.2" x14ac:dyDescent="0.3">
      <c r="A2209">
        <v>2615</v>
      </c>
      <c r="B2209" s="3" t="s">
        <v>2615</v>
      </c>
      <c r="C2209" s="3" t="s">
        <v>6725</v>
      </c>
      <c r="D2209">
        <v>2001</v>
      </c>
      <c r="E2209">
        <v>3397</v>
      </c>
      <c r="F2209" t="s">
        <v>8219</v>
      </c>
      <c r="G2209" t="s">
        <v>8225</v>
      </c>
      <c r="H2209" t="s">
        <v>8247</v>
      </c>
      <c r="I2209">
        <v>1462017600</v>
      </c>
      <c r="J2209">
        <v>1458820564</v>
      </c>
      <c r="K2209" t="b">
        <v>0</v>
      </c>
      <c r="L2209">
        <v>72</v>
      </c>
      <c r="M2209" t="b">
        <v>1</v>
      </c>
      <c r="N2209" t="s">
        <v>8301</v>
      </c>
      <c r="O2209" s="5">
        <f t="shared" si="306"/>
        <v>0.58904916102443328</v>
      </c>
      <c r="P2209" s="7">
        <f t="shared" si="307"/>
        <v>47.180555555555557</v>
      </c>
      <c r="Q2209" t="str">
        <f t="shared" si="308"/>
        <v>technology</v>
      </c>
      <c r="R2209" t="str">
        <f t="shared" si="309"/>
        <v>space exploration</v>
      </c>
      <c r="S2209" s="10">
        <f t="shared" si="310"/>
        <v>42490.25</v>
      </c>
      <c r="T2209" s="10">
        <f t="shared" si="311"/>
        <v>42453.24726851852</v>
      </c>
      <c r="U2209">
        <f t="shared" si="312"/>
        <v>2016</v>
      </c>
      <c r="V2209" s="11">
        <f t="shared" si="313"/>
        <v>42490.25</v>
      </c>
      <c r="W2209" s="15">
        <f t="shared" si="314"/>
        <v>37.002731481479714</v>
      </c>
    </row>
    <row r="2210" spans="1:23" ht="43.2" x14ac:dyDescent="0.3">
      <c r="A2210">
        <v>2622</v>
      </c>
      <c r="B2210" s="3" t="s">
        <v>2622</v>
      </c>
      <c r="C2210" s="3" t="s">
        <v>6732</v>
      </c>
      <c r="D2210">
        <v>1500</v>
      </c>
      <c r="E2210">
        <v>1967.76</v>
      </c>
      <c r="F2210" t="s">
        <v>8219</v>
      </c>
      <c r="G2210" t="s">
        <v>8237</v>
      </c>
      <c r="H2210" t="s">
        <v>8249</v>
      </c>
      <c r="I2210">
        <v>1483120216</v>
      </c>
      <c r="J2210">
        <v>1479232216</v>
      </c>
      <c r="K2210" t="b">
        <v>0</v>
      </c>
      <c r="L2210">
        <v>74</v>
      </c>
      <c r="M2210" t="b">
        <v>1</v>
      </c>
      <c r="N2210" t="s">
        <v>8301</v>
      </c>
      <c r="O2210" s="5">
        <f t="shared" si="306"/>
        <v>0.76228808391267233</v>
      </c>
      <c r="P2210" s="7">
        <f t="shared" si="307"/>
        <v>26.591351351351353</v>
      </c>
      <c r="Q2210" t="str">
        <f t="shared" si="308"/>
        <v>technology</v>
      </c>
      <c r="R2210" t="str">
        <f t="shared" si="309"/>
        <v>space exploration</v>
      </c>
      <c r="S2210" s="10">
        <f t="shared" si="310"/>
        <v>42734.49324074074</v>
      </c>
      <c r="T2210" s="10">
        <f t="shared" si="311"/>
        <v>42689.49324074074</v>
      </c>
      <c r="U2210">
        <f t="shared" si="312"/>
        <v>2016</v>
      </c>
      <c r="V2210" s="11">
        <f t="shared" si="313"/>
        <v>42734.49324074074</v>
      </c>
      <c r="W2210" s="15">
        <f t="shared" si="314"/>
        <v>45</v>
      </c>
    </row>
    <row r="2211" spans="1:23" ht="43.2" x14ac:dyDescent="0.3">
      <c r="A2211">
        <v>2623</v>
      </c>
      <c r="B2211" s="3" t="s">
        <v>2623</v>
      </c>
      <c r="C2211" s="3" t="s">
        <v>6733</v>
      </c>
      <c r="D2211">
        <v>2000</v>
      </c>
      <c r="E2211">
        <v>2280</v>
      </c>
      <c r="F2211" t="s">
        <v>8219</v>
      </c>
      <c r="G2211" t="s">
        <v>8224</v>
      </c>
      <c r="H2211" t="s">
        <v>8246</v>
      </c>
      <c r="I2211">
        <v>1480658966</v>
      </c>
      <c r="J2211">
        <v>1479449366</v>
      </c>
      <c r="K2211" t="b">
        <v>0</v>
      </c>
      <c r="L2211">
        <v>62</v>
      </c>
      <c r="M2211" t="b">
        <v>1</v>
      </c>
      <c r="N2211" t="s">
        <v>8301</v>
      </c>
      <c r="O2211" s="5">
        <f t="shared" si="306"/>
        <v>0.8771929824561403</v>
      </c>
      <c r="P2211" s="7">
        <f t="shared" si="307"/>
        <v>36.774193548387096</v>
      </c>
      <c r="Q2211" t="str">
        <f t="shared" si="308"/>
        <v>technology</v>
      </c>
      <c r="R2211" t="str">
        <f t="shared" si="309"/>
        <v>space exploration</v>
      </c>
      <c r="S2211" s="10">
        <f t="shared" si="310"/>
        <v>42706.006550925929</v>
      </c>
      <c r="T2211" s="10">
        <f t="shared" si="311"/>
        <v>42692.006550925929</v>
      </c>
      <c r="U2211">
        <f t="shared" si="312"/>
        <v>2016</v>
      </c>
      <c r="V2211" s="11">
        <f t="shared" si="313"/>
        <v>42706.006550925929</v>
      </c>
      <c r="W2211" s="15">
        <f t="shared" si="314"/>
        <v>14</v>
      </c>
    </row>
    <row r="2212" spans="1:23" ht="43.2" x14ac:dyDescent="0.3">
      <c r="A2212">
        <v>2624</v>
      </c>
      <c r="B2212" s="3" t="s">
        <v>2624</v>
      </c>
      <c r="C2212" s="3" t="s">
        <v>6734</v>
      </c>
      <c r="D2212">
        <v>8000</v>
      </c>
      <c r="E2212">
        <v>110353.65</v>
      </c>
      <c r="F2212" t="s">
        <v>8219</v>
      </c>
      <c r="G2212" t="s">
        <v>8224</v>
      </c>
      <c r="H2212" t="s">
        <v>8246</v>
      </c>
      <c r="I2212">
        <v>1347530822</v>
      </c>
      <c r="J2212">
        <v>1345716422</v>
      </c>
      <c r="K2212" t="b">
        <v>0</v>
      </c>
      <c r="L2212">
        <v>3468</v>
      </c>
      <c r="M2212" t="b">
        <v>1</v>
      </c>
      <c r="N2212" t="s">
        <v>8301</v>
      </c>
      <c r="O2212" s="5">
        <f t="shared" si="306"/>
        <v>7.2494203861856857E-2</v>
      </c>
      <c r="P2212" s="7">
        <f t="shared" si="307"/>
        <v>31.820544982698959</v>
      </c>
      <c r="Q2212" t="str">
        <f t="shared" si="308"/>
        <v>technology</v>
      </c>
      <c r="R2212" t="str">
        <f t="shared" si="309"/>
        <v>space exploration</v>
      </c>
      <c r="S2212" s="10">
        <f t="shared" si="310"/>
        <v>41165.17155092593</v>
      </c>
      <c r="T2212" s="10">
        <f t="shared" si="311"/>
        <v>41144.17155092593</v>
      </c>
      <c r="U2212">
        <f t="shared" si="312"/>
        <v>2012</v>
      </c>
      <c r="V2212" s="11">
        <f t="shared" si="313"/>
        <v>41165.17155092593</v>
      </c>
      <c r="W2212" s="15">
        <f t="shared" si="314"/>
        <v>21</v>
      </c>
    </row>
    <row r="2213" spans="1:23" ht="57.6" x14ac:dyDescent="0.3">
      <c r="A2213">
        <v>2625</v>
      </c>
      <c r="B2213" s="3" t="s">
        <v>2625</v>
      </c>
      <c r="C2213" s="3" t="s">
        <v>6735</v>
      </c>
      <c r="D2213">
        <v>150</v>
      </c>
      <c r="E2213">
        <v>1434</v>
      </c>
      <c r="F2213" t="s">
        <v>8219</v>
      </c>
      <c r="G2213" t="s">
        <v>8236</v>
      </c>
      <c r="H2213" t="s">
        <v>8249</v>
      </c>
      <c r="I2213">
        <v>1478723208</v>
      </c>
      <c r="J2213">
        <v>1476559608</v>
      </c>
      <c r="K2213" t="b">
        <v>0</v>
      </c>
      <c r="L2213">
        <v>52</v>
      </c>
      <c r="M2213" t="b">
        <v>1</v>
      </c>
      <c r="N2213" t="s">
        <v>8301</v>
      </c>
      <c r="O2213" s="5">
        <f t="shared" si="306"/>
        <v>0.10460251046025104</v>
      </c>
      <c r="P2213" s="7">
        <f t="shared" si="307"/>
        <v>27.576923076923077</v>
      </c>
      <c r="Q2213" t="str">
        <f t="shared" si="308"/>
        <v>technology</v>
      </c>
      <c r="R2213" t="str">
        <f t="shared" si="309"/>
        <v>space exploration</v>
      </c>
      <c r="S2213" s="10">
        <f t="shared" si="310"/>
        <v>42683.601944444439</v>
      </c>
      <c r="T2213" s="10">
        <f t="shared" si="311"/>
        <v>42658.560277777782</v>
      </c>
      <c r="U2213">
        <f t="shared" si="312"/>
        <v>2016</v>
      </c>
      <c r="V2213" s="11">
        <f t="shared" si="313"/>
        <v>42683.601944444439</v>
      </c>
      <c r="W2213" s="15">
        <f t="shared" si="314"/>
        <v>25.041666666656965</v>
      </c>
    </row>
    <row r="2214" spans="1:23" ht="43.2" x14ac:dyDescent="0.3">
      <c r="A2214">
        <v>2626</v>
      </c>
      <c r="B2214" s="3" t="s">
        <v>2626</v>
      </c>
      <c r="C2214" s="3" t="s">
        <v>6736</v>
      </c>
      <c r="D2214">
        <v>2500</v>
      </c>
      <c r="E2214">
        <v>2800</v>
      </c>
      <c r="F2214" t="s">
        <v>8219</v>
      </c>
      <c r="G2214" t="s">
        <v>8224</v>
      </c>
      <c r="H2214" t="s">
        <v>8246</v>
      </c>
      <c r="I2214">
        <v>1433343869</v>
      </c>
      <c r="J2214">
        <v>1430751869</v>
      </c>
      <c r="K2214" t="b">
        <v>0</v>
      </c>
      <c r="L2214">
        <v>50</v>
      </c>
      <c r="M2214" t="b">
        <v>1</v>
      </c>
      <c r="N2214" t="s">
        <v>8301</v>
      </c>
      <c r="O2214" s="5">
        <f t="shared" si="306"/>
        <v>0.8928571428571429</v>
      </c>
      <c r="P2214" s="7">
        <f t="shared" si="307"/>
        <v>56</v>
      </c>
      <c r="Q2214" t="str">
        <f t="shared" si="308"/>
        <v>technology</v>
      </c>
      <c r="R2214" t="str">
        <f t="shared" si="309"/>
        <v>space exploration</v>
      </c>
      <c r="S2214" s="10">
        <f t="shared" si="310"/>
        <v>42158.378113425926</v>
      </c>
      <c r="T2214" s="10">
        <f t="shared" si="311"/>
        <v>42128.378113425926</v>
      </c>
      <c r="U2214">
        <f t="shared" si="312"/>
        <v>2015</v>
      </c>
      <c r="V2214" s="11">
        <f t="shared" si="313"/>
        <v>42158.378113425926</v>
      </c>
      <c r="W2214" s="15">
        <f t="shared" si="314"/>
        <v>30</v>
      </c>
    </row>
    <row r="2215" spans="1:23" ht="43.2" x14ac:dyDescent="0.3">
      <c r="A2215">
        <v>2627</v>
      </c>
      <c r="B2215" s="3" t="s">
        <v>2627</v>
      </c>
      <c r="C2215" s="3" t="s">
        <v>6737</v>
      </c>
      <c r="D2215">
        <v>150</v>
      </c>
      <c r="E2215">
        <v>970</v>
      </c>
      <c r="F2215" t="s">
        <v>8219</v>
      </c>
      <c r="G2215" t="s">
        <v>8224</v>
      </c>
      <c r="H2215" t="s">
        <v>8246</v>
      </c>
      <c r="I2215">
        <v>1448571261</v>
      </c>
      <c r="J2215">
        <v>1445975661</v>
      </c>
      <c r="K2215" t="b">
        <v>0</v>
      </c>
      <c r="L2215">
        <v>45</v>
      </c>
      <c r="M2215" t="b">
        <v>1</v>
      </c>
      <c r="N2215" t="s">
        <v>8301</v>
      </c>
      <c r="O2215" s="5">
        <f t="shared" si="306"/>
        <v>0.15463917525773196</v>
      </c>
      <c r="P2215" s="7">
        <f t="shared" si="307"/>
        <v>21.555555555555557</v>
      </c>
      <c r="Q2215" t="str">
        <f t="shared" si="308"/>
        <v>technology</v>
      </c>
      <c r="R2215" t="str">
        <f t="shared" si="309"/>
        <v>space exploration</v>
      </c>
      <c r="S2215" s="10">
        <f t="shared" si="310"/>
        <v>42334.621076388896</v>
      </c>
      <c r="T2215" s="10">
        <f t="shared" si="311"/>
        <v>42304.579409722224</v>
      </c>
      <c r="U2215">
        <f t="shared" si="312"/>
        <v>2015</v>
      </c>
      <c r="V2215" s="11">
        <f t="shared" si="313"/>
        <v>42334.621076388896</v>
      </c>
      <c r="W2215" s="15">
        <f t="shared" si="314"/>
        <v>30.041666666671517</v>
      </c>
    </row>
    <row r="2216" spans="1:23" ht="43.2" x14ac:dyDescent="0.3">
      <c r="A2216">
        <v>2628</v>
      </c>
      <c r="B2216" s="3" t="s">
        <v>2628</v>
      </c>
      <c r="C2216" s="3" t="s">
        <v>6738</v>
      </c>
      <c r="D2216">
        <v>839</v>
      </c>
      <c r="E2216">
        <v>926</v>
      </c>
      <c r="F2216" t="s">
        <v>8219</v>
      </c>
      <c r="G2216" t="s">
        <v>8224</v>
      </c>
      <c r="H2216" t="s">
        <v>8246</v>
      </c>
      <c r="I2216">
        <v>1417389067</v>
      </c>
      <c r="J2216">
        <v>1415661067</v>
      </c>
      <c r="K2216" t="b">
        <v>0</v>
      </c>
      <c r="L2216">
        <v>21</v>
      </c>
      <c r="M2216" t="b">
        <v>1</v>
      </c>
      <c r="N2216" t="s">
        <v>8301</v>
      </c>
      <c r="O2216" s="5">
        <f t="shared" si="306"/>
        <v>0.90604751619870405</v>
      </c>
      <c r="P2216" s="7">
        <f t="shared" si="307"/>
        <v>44.095238095238095</v>
      </c>
      <c r="Q2216" t="str">
        <f t="shared" si="308"/>
        <v>technology</v>
      </c>
      <c r="R2216" t="str">
        <f t="shared" si="309"/>
        <v>space exploration</v>
      </c>
      <c r="S2216" s="10">
        <f t="shared" si="310"/>
        <v>41973.716053240743</v>
      </c>
      <c r="T2216" s="10">
        <f t="shared" si="311"/>
        <v>41953.716053240743</v>
      </c>
      <c r="U2216">
        <f t="shared" si="312"/>
        <v>2014</v>
      </c>
      <c r="V2216" s="11">
        <f t="shared" si="313"/>
        <v>41973.716053240743</v>
      </c>
      <c r="W2216" s="15">
        <f t="shared" si="314"/>
        <v>20</v>
      </c>
    </row>
    <row r="2217" spans="1:23" ht="28.8" x14ac:dyDescent="0.3">
      <c r="A2217">
        <v>2629</v>
      </c>
      <c r="B2217" s="3" t="s">
        <v>2629</v>
      </c>
      <c r="C2217" s="3" t="s">
        <v>6739</v>
      </c>
      <c r="D2217">
        <v>5000</v>
      </c>
      <c r="E2217">
        <v>6387</v>
      </c>
      <c r="F2217" t="s">
        <v>8219</v>
      </c>
      <c r="G2217" t="s">
        <v>8225</v>
      </c>
      <c r="H2217" t="s">
        <v>8247</v>
      </c>
      <c r="I2217">
        <v>1431608122</v>
      </c>
      <c r="J2217">
        <v>1429016122</v>
      </c>
      <c r="K2217" t="b">
        <v>0</v>
      </c>
      <c r="L2217">
        <v>100</v>
      </c>
      <c r="M2217" t="b">
        <v>1</v>
      </c>
      <c r="N2217" t="s">
        <v>8301</v>
      </c>
      <c r="O2217" s="5">
        <f t="shared" si="306"/>
        <v>0.78284014404258651</v>
      </c>
      <c r="P2217" s="7">
        <f t="shared" si="307"/>
        <v>63.87</v>
      </c>
      <c r="Q2217" t="str">
        <f t="shared" si="308"/>
        <v>technology</v>
      </c>
      <c r="R2217" t="str">
        <f t="shared" si="309"/>
        <v>space exploration</v>
      </c>
      <c r="S2217" s="10">
        <f t="shared" si="310"/>
        <v>42138.288449074069</v>
      </c>
      <c r="T2217" s="10">
        <f t="shared" si="311"/>
        <v>42108.288449074069</v>
      </c>
      <c r="U2217">
        <f t="shared" si="312"/>
        <v>2015</v>
      </c>
      <c r="V2217" s="11">
        <f t="shared" si="313"/>
        <v>42138.288449074069</v>
      </c>
      <c r="W2217" s="15">
        <f t="shared" si="314"/>
        <v>30</v>
      </c>
    </row>
    <row r="2218" spans="1:23" ht="43.2" x14ac:dyDescent="0.3">
      <c r="A2218">
        <v>2630</v>
      </c>
      <c r="B2218" s="3" t="s">
        <v>2630</v>
      </c>
      <c r="C2218" s="3" t="s">
        <v>6740</v>
      </c>
      <c r="D2218">
        <v>2000</v>
      </c>
      <c r="E2218">
        <v>3158</v>
      </c>
      <c r="F2218" t="s">
        <v>8219</v>
      </c>
      <c r="G2218" t="s">
        <v>8226</v>
      </c>
      <c r="H2218" t="s">
        <v>8248</v>
      </c>
      <c r="I2218">
        <v>1467280800</v>
      </c>
      <c r="J2218">
        <v>1464921112</v>
      </c>
      <c r="K2218" t="b">
        <v>0</v>
      </c>
      <c r="L2218">
        <v>81</v>
      </c>
      <c r="M2218" t="b">
        <v>1</v>
      </c>
      <c r="N2218" t="s">
        <v>8301</v>
      </c>
      <c r="O2218" s="5">
        <f t="shared" si="306"/>
        <v>0.6333122229259025</v>
      </c>
      <c r="P2218" s="7">
        <f t="shared" si="307"/>
        <v>38.987654320987652</v>
      </c>
      <c r="Q2218" t="str">
        <f t="shared" si="308"/>
        <v>technology</v>
      </c>
      <c r="R2218" t="str">
        <f t="shared" si="309"/>
        <v>space exploration</v>
      </c>
      <c r="S2218" s="10">
        <f t="shared" si="310"/>
        <v>42551.166666666672</v>
      </c>
      <c r="T2218" s="10">
        <f t="shared" si="311"/>
        <v>42523.855462962965</v>
      </c>
      <c r="U2218">
        <f t="shared" si="312"/>
        <v>2016</v>
      </c>
      <c r="V2218" s="11">
        <f t="shared" si="313"/>
        <v>42551.166666666672</v>
      </c>
      <c r="W2218" s="15">
        <f t="shared" si="314"/>
        <v>27.311203703706269</v>
      </c>
    </row>
    <row r="2219" spans="1:23" ht="43.2" x14ac:dyDescent="0.3">
      <c r="A2219">
        <v>2631</v>
      </c>
      <c r="B2219" s="3" t="s">
        <v>2631</v>
      </c>
      <c r="C2219" s="3" t="s">
        <v>6741</v>
      </c>
      <c r="D2219">
        <v>20000</v>
      </c>
      <c r="E2219">
        <v>22933.05</v>
      </c>
      <c r="F2219" t="s">
        <v>8219</v>
      </c>
      <c r="G2219" t="s">
        <v>8224</v>
      </c>
      <c r="H2219" t="s">
        <v>8246</v>
      </c>
      <c r="I2219">
        <v>1440907427</v>
      </c>
      <c r="J2219">
        <v>1438488227</v>
      </c>
      <c r="K2219" t="b">
        <v>0</v>
      </c>
      <c r="L2219">
        <v>286</v>
      </c>
      <c r="M2219" t="b">
        <v>1</v>
      </c>
      <c r="N2219" t="s">
        <v>8301</v>
      </c>
      <c r="O2219" s="5">
        <f t="shared" si="306"/>
        <v>0.87210379779401348</v>
      </c>
      <c r="P2219" s="7">
        <f t="shared" si="307"/>
        <v>80.185489510489504</v>
      </c>
      <c r="Q2219" t="str">
        <f t="shared" si="308"/>
        <v>technology</v>
      </c>
      <c r="R2219" t="str">
        <f t="shared" si="309"/>
        <v>space exploration</v>
      </c>
      <c r="S2219" s="10">
        <f t="shared" si="310"/>
        <v>42245.919293981482</v>
      </c>
      <c r="T2219" s="10">
        <f t="shared" si="311"/>
        <v>42217.919293981482</v>
      </c>
      <c r="U2219">
        <f t="shared" si="312"/>
        <v>2015</v>
      </c>
      <c r="V2219" s="11">
        <f t="shared" si="313"/>
        <v>42245.919293981482</v>
      </c>
      <c r="W2219" s="15">
        <f t="shared" si="314"/>
        <v>28</v>
      </c>
    </row>
    <row r="2220" spans="1:23" ht="43.2" x14ac:dyDescent="0.3">
      <c r="A2220">
        <v>2632</v>
      </c>
      <c r="B2220" s="3" t="s">
        <v>2632</v>
      </c>
      <c r="C2220" s="3" t="s">
        <v>6742</v>
      </c>
      <c r="D2220">
        <v>1070</v>
      </c>
      <c r="E2220">
        <v>1466</v>
      </c>
      <c r="F2220" t="s">
        <v>8219</v>
      </c>
      <c r="G2220" t="s">
        <v>8224</v>
      </c>
      <c r="H2220" t="s">
        <v>8246</v>
      </c>
      <c r="I2220">
        <v>1464485339</v>
      </c>
      <c r="J2220">
        <v>1462325339</v>
      </c>
      <c r="K2220" t="b">
        <v>0</v>
      </c>
      <c r="L2220">
        <v>42</v>
      </c>
      <c r="M2220" t="b">
        <v>1</v>
      </c>
      <c r="N2220" t="s">
        <v>8301</v>
      </c>
      <c r="O2220" s="5">
        <f t="shared" si="306"/>
        <v>0.72987721691678031</v>
      </c>
      <c r="P2220" s="7">
        <f t="shared" si="307"/>
        <v>34.904761904761905</v>
      </c>
      <c r="Q2220" t="str">
        <f t="shared" si="308"/>
        <v>technology</v>
      </c>
      <c r="R2220" t="str">
        <f t="shared" si="309"/>
        <v>space exploration</v>
      </c>
      <c r="S2220" s="10">
        <f t="shared" si="310"/>
        <v>42518.811793981484</v>
      </c>
      <c r="T2220" s="10">
        <f t="shared" si="311"/>
        <v>42493.811793981484</v>
      </c>
      <c r="U2220">
        <f t="shared" si="312"/>
        <v>2016</v>
      </c>
      <c r="V2220" s="11">
        <f t="shared" si="313"/>
        <v>42518.811793981484</v>
      </c>
      <c r="W2220" s="15">
        <f t="shared" si="314"/>
        <v>25</v>
      </c>
    </row>
    <row r="2221" spans="1:23" ht="43.2" x14ac:dyDescent="0.3">
      <c r="A2221">
        <v>2633</v>
      </c>
      <c r="B2221" s="3" t="s">
        <v>2633</v>
      </c>
      <c r="C2221" s="3" t="s">
        <v>6743</v>
      </c>
      <c r="D2221">
        <v>5000</v>
      </c>
      <c r="E2221">
        <v>17731</v>
      </c>
      <c r="F2221" t="s">
        <v>8219</v>
      </c>
      <c r="G2221" t="s">
        <v>8224</v>
      </c>
      <c r="H2221" t="s">
        <v>8246</v>
      </c>
      <c r="I2221">
        <v>1393542000</v>
      </c>
      <c r="J2221">
        <v>1390938332</v>
      </c>
      <c r="K2221" t="b">
        <v>0</v>
      </c>
      <c r="L2221">
        <v>199</v>
      </c>
      <c r="M2221" t="b">
        <v>1</v>
      </c>
      <c r="N2221" t="s">
        <v>8301</v>
      </c>
      <c r="O2221" s="5">
        <f t="shared" si="306"/>
        <v>0.28199199142744347</v>
      </c>
      <c r="P2221" s="7">
        <f t="shared" si="307"/>
        <v>89.100502512562812</v>
      </c>
      <c r="Q2221" t="str">
        <f t="shared" si="308"/>
        <v>technology</v>
      </c>
      <c r="R2221" t="str">
        <f t="shared" si="309"/>
        <v>space exploration</v>
      </c>
      <c r="S2221" s="10">
        <f t="shared" si="310"/>
        <v>41697.708333333336</v>
      </c>
      <c r="T2221" s="10">
        <f t="shared" si="311"/>
        <v>41667.573287037041</v>
      </c>
      <c r="U2221">
        <f t="shared" si="312"/>
        <v>2014</v>
      </c>
      <c r="V2221" s="11">
        <f t="shared" si="313"/>
        <v>41697.708333333336</v>
      </c>
      <c r="W2221" s="15">
        <f t="shared" si="314"/>
        <v>30.135046296294604</v>
      </c>
    </row>
    <row r="2222" spans="1:23" ht="43.2" x14ac:dyDescent="0.3">
      <c r="A2222">
        <v>2634</v>
      </c>
      <c r="B2222" s="3" t="s">
        <v>2634</v>
      </c>
      <c r="C2222" s="3" t="s">
        <v>6744</v>
      </c>
      <c r="D2222">
        <v>930</v>
      </c>
      <c r="E2222">
        <v>986</v>
      </c>
      <c r="F2222" t="s">
        <v>8219</v>
      </c>
      <c r="G2222" t="s">
        <v>8224</v>
      </c>
      <c r="H2222" t="s">
        <v>8246</v>
      </c>
      <c r="I2222">
        <v>1475163921</v>
      </c>
      <c r="J2222">
        <v>1472571921</v>
      </c>
      <c r="K2222" t="b">
        <v>0</v>
      </c>
      <c r="L2222">
        <v>25</v>
      </c>
      <c r="M2222" t="b">
        <v>1</v>
      </c>
      <c r="N2222" t="s">
        <v>8301</v>
      </c>
      <c r="O2222" s="5">
        <f t="shared" si="306"/>
        <v>0.94320486815415816</v>
      </c>
      <c r="P2222" s="7">
        <f t="shared" si="307"/>
        <v>39.44</v>
      </c>
      <c r="Q2222" t="str">
        <f t="shared" si="308"/>
        <v>technology</v>
      </c>
      <c r="R2222" t="str">
        <f t="shared" si="309"/>
        <v>space exploration</v>
      </c>
      <c r="S2222" s="10">
        <f t="shared" si="310"/>
        <v>42642.406493055561</v>
      </c>
      <c r="T2222" s="10">
        <f t="shared" si="311"/>
        <v>42612.406493055561</v>
      </c>
      <c r="U2222">
        <f t="shared" si="312"/>
        <v>2016</v>
      </c>
      <c r="V2222" s="11">
        <f t="shared" si="313"/>
        <v>42642.406493055561</v>
      </c>
      <c r="W2222" s="15">
        <f t="shared" si="314"/>
        <v>30</v>
      </c>
    </row>
    <row r="2223" spans="1:23" ht="43.2" x14ac:dyDescent="0.3">
      <c r="A2223">
        <v>2635</v>
      </c>
      <c r="B2223" s="3" t="s">
        <v>2635</v>
      </c>
      <c r="C2223" s="3" t="s">
        <v>6745</v>
      </c>
      <c r="D2223">
        <v>11500</v>
      </c>
      <c r="E2223">
        <v>11500</v>
      </c>
      <c r="F2223" t="s">
        <v>8219</v>
      </c>
      <c r="G2223" t="s">
        <v>8229</v>
      </c>
      <c r="H2223" t="s">
        <v>8251</v>
      </c>
      <c r="I2223">
        <v>1425937761</v>
      </c>
      <c r="J2223">
        <v>1422917361</v>
      </c>
      <c r="K2223" t="b">
        <v>0</v>
      </c>
      <c r="L2223">
        <v>84</v>
      </c>
      <c r="M2223" t="b">
        <v>1</v>
      </c>
      <c r="N2223" t="s">
        <v>8301</v>
      </c>
      <c r="O2223" s="5">
        <f t="shared" si="306"/>
        <v>1</v>
      </c>
      <c r="P2223" s="7">
        <f t="shared" si="307"/>
        <v>136.9047619047619</v>
      </c>
      <c r="Q2223" t="str">
        <f t="shared" si="308"/>
        <v>technology</v>
      </c>
      <c r="R2223" t="str">
        <f t="shared" si="309"/>
        <v>space exploration</v>
      </c>
      <c r="S2223" s="10">
        <f t="shared" si="310"/>
        <v>42072.659270833334</v>
      </c>
      <c r="T2223" s="10">
        <f t="shared" si="311"/>
        <v>42037.700937500005</v>
      </c>
      <c r="U2223">
        <f t="shared" si="312"/>
        <v>2015</v>
      </c>
      <c r="V2223" s="11">
        <f t="shared" si="313"/>
        <v>42072.659270833334</v>
      </c>
      <c r="W2223" s="15">
        <f t="shared" si="314"/>
        <v>34.958333333328483</v>
      </c>
    </row>
    <row r="2224" spans="1:23" ht="57.6" x14ac:dyDescent="0.3">
      <c r="A2224">
        <v>2636</v>
      </c>
      <c r="B2224" s="3" t="s">
        <v>2636</v>
      </c>
      <c r="C2224" s="3" t="s">
        <v>6746</v>
      </c>
      <c r="D2224">
        <v>1000</v>
      </c>
      <c r="E2224">
        <v>1873</v>
      </c>
      <c r="F2224" t="s">
        <v>8219</v>
      </c>
      <c r="G2224" t="s">
        <v>8224</v>
      </c>
      <c r="H2224" t="s">
        <v>8246</v>
      </c>
      <c r="I2224">
        <v>1476579600</v>
      </c>
      <c r="J2224">
        <v>1474641914</v>
      </c>
      <c r="K2224" t="b">
        <v>0</v>
      </c>
      <c r="L2224">
        <v>50</v>
      </c>
      <c r="M2224" t="b">
        <v>1</v>
      </c>
      <c r="N2224" t="s">
        <v>8301</v>
      </c>
      <c r="O2224" s="5">
        <f t="shared" si="306"/>
        <v>0.53390282968499736</v>
      </c>
      <c r="P2224" s="7">
        <f t="shared" si="307"/>
        <v>37.46</v>
      </c>
      <c r="Q2224" t="str">
        <f t="shared" si="308"/>
        <v>technology</v>
      </c>
      <c r="R2224" t="str">
        <f t="shared" si="309"/>
        <v>space exploration</v>
      </c>
      <c r="S2224" s="10">
        <f t="shared" si="310"/>
        <v>42658.791666666672</v>
      </c>
      <c r="T2224" s="10">
        <f t="shared" si="311"/>
        <v>42636.364745370374</v>
      </c>
      <c r="U2224">
        <f t="shared" si="312"/>
        <v>2016</v>
      </c>
      <c r="V2224" s="11">
        <f t="shared" si="313"/>
        <v>42658.791666666672</v>
      </c>
      <c r="W2224" s="15">
        <f t="shared" si="314"/>
        <v>22.426921296297223</v>
      </c>
    </row>
    <row r="2225" spans="1:23" ht="28.8" x14ac:dyDescent="0.3">
      <c r="A2225">
        <v>2637</v>
      </c>
      <c r="B2225" s="3" t="s">
        <v>2637</v>
      </c>
      <c r="C2225" s="3" t="s">
        <v>6747</v>
      </c>
      <c r="D2225">
        <v>500</v>
      </c>
      <c r="E2225">
        <v>831</v>
      </c>
      <c r="F2225" t="s">
        <v>8219</v>
      </c>
      <c r="G2225" t="s">
        <v>8224</v>
      </c>
      <c r="H2225" t="s">
        <v>8246</v>
      </c>
      <c r="I2225">
        <v>1476277875</v>
      </c>
      <c r="J2225">
        <v>1474895475</v>
      </c>
      <c r="K2225" t="b">
        <v>0</v>
      </c>
      <c r="L2225">
        <v>26</v>
      </c>
      <c r="M2225" t="b">
        <v>1</v>
      </c>
      <c r="N2225" t="s">
        <v>8301</v>
      </c>
      <c r="O2225" s="5">
        <f t="shared" si="306"/>
        <v>0.60168471720818295</v>
      </c>
      <c r="P2225" s="7">
        <f t="shared" si="307"/>
        <v>31.96153846153846</v>
      </c>
      <c r="Q2225" t="str">
        <f t="shared" si="308"/>
        <v>technology</v>
      </c>
      <c r="R2225" t="str">
        <f t="shared" si="309"/>
        <v>space exploration</v>
      </c>
      <c r="S2225" s="10">
        <f t="shared" si="310"/>
        <v>42655.299479166672</v>
      </c>
      <c r="T2225" s="10">
        <f t="shared" si="311"/>
        <v>42639.299479166672</v>
      </c>
      <c r="U2225">
        <f t="shared" si="312"/>
        <v>2016</v>
      </c>
      <c r="V2225" s="11">
        <f t="shared" si="313"/>
        <v>42655.299479166672</v>
      </c>
      <c r="W2225" s="15">
        <f t="shared" si="314"/>
        <v>16</v>
      </c>
    </row>
    <row r="2226" spans="1:23" ht="43.2" x14ac:dyDescent="0.3">
      <c r="A2226">
        <v>2638</v>
      </c>
      <c r="B2226" s="3" t="s">
        <v>2638</v>
      </c>
      <c r="C2226" s="3" t="s">
        <v>6748</v>
      </c>
      <c r="D2226">
        <v>347</v>
      </c>
      <c r="E2226">
        <v>353</v>
      </c>
      <c r="F2226" t="s">
        <v>8219</v>
      </c>
      <c r="G2226" t="s">
        <v>8224</v>
      </c>
      <c r="H2226" t="s">
        <v>8246</v>
      </c>
      <c r="I2226">
        <v>1421358895</v>
      </c>
      <c r="J2226">
        <v>1418766895</v>
      </c>
      <c r="K2226" t="b">
        <v>0</v>
      </c>
      <c r="L2226">
        <v>14</v>
      </c>
      <c r="M2226" t="b">
        <v>1</v>
      </c>
      <c r="N2226" t="s">
        <v>8301</v>
      </c>
      <c r="O2226" s="5">
        <f t="shared" si="306"/>
        <v>0.98300283286118983</v>
      </c>
      <c r="P2226" s="7">
        <f t="shared" si="307"/>
        <v>25.214285714285715</v>
      </c>
      <c r="Q2226" t="str">
        <f t="shared" si="308"/>
        <v>technology</v>
      </c>
      <c r="R2226" t="str">
        <f t="shared" si="309"/>
        <v>space exploration</v>
      </c>
      <c r="S2226" s="10">
        <f t="shared" si="310"/>
        <v>42019.663136574076</v>
      </c>
      <c r="T2226" s="10">
        <f t="shared" si="311"/>
        <v>41989.663136574076</v>
      </c>
      <c r="U2226">
        <f t="shared" si="312"/>
        <v>2015</v>
      </c>
      <c r="V2226" s="11">
        <f t="shared" si="313"/>
        <v>42019.663136574076</v>
      </c>
      <c r="W2226" s="15">
        <f t="shared" si="314"/>
        <v>30</v>
      </c>
    </row>
    <row r="2227" spans="1:23" ht="43.2" x14ac:dyDescent="0.3">
      <c r="A2227">
        <v>2639</v>
      </c>
      <c r="B2227" s="3" t="s">
        <v>2639</v>
      </c>
      <c r="C2227" s="3" t="s">
        <v>6749</v>
      </c>
      <c r="D2227">
        <v>300</v>
      </c>
      <c r="E2227">
        <v>492</v>
      </c>
      <c r="F2227" t="s">
        <v>8219</v>
      </c>
      <c r="G2227" t="s">
        <v>8225</v>
      </c>
      <c r="H2227" t="s">
        <v>8247</v>
      </c>
      <c r="I2227">
        <v>1424378748</v>
      </c>
      <c r="J2227">
        <v>1421786748</v>
      </c>
      <c r="K2227" t="b">
        <v>0</v>
      </c>
      <c r="L2227">
        <v>49</v>
      </c>
      <c r="M2227" t="b">
        <v>1</v>
      </c>
      <c r="N2227" t="s">
        <v>8301</v>
      </c>
      <c r="O2227" s="5">
        <f t="shared" si="306"/>
        <v>0.6097560975609756</v>
      </c>
      <c r="P2227" s="7">
        <f t="shared" si="307"/>
        <v>10.040816326530612</v>
      </c>
      <c r="Q2227" t="str">
        <f t="shared" si="308"/>
        <v>technology</v>
      </c>
      <c r="R2227" t="str">
        <f t="shared" si="309"/>
        <v>space exploration</v>
      </c>
      <c r="S2227" s="10">
        <f t="shared" si="310"/>
        <v>42054.61513888889</v>
      </c>
      <c r="T2227" s="10">
        <f t="shared" si="311"/>
        <v>42024.61513888889</v>
      </c>
      <c r="U2227">
        <f t="shared" si="312"/>
        <v>2015</v>
      </c>
      <c r="V2227" s="11">
        <f t="shared" si="313"/>
        <v>42054.61513888889</v>
      </c>
      <c r="W2227" s="15">
        <f t="shared" si="314"/>
        <v>30</v>
      </c>
    </row>
    <row r="2228" spans="1:23" ht="57.6" x14ac:dyDescent="0.3">
      <c r="A2228">
        <v>2640</v>
      </c>
      <c r="B2228" s="3" t="s">
        <v>2640</v>
      </c>
      <c r="C2228" s="3" t="s">
        <v>6750</v>
      </c>
      <c r="D2228">
        <v>3000</v>
      </c>
      <c r="E2228">
        <v>3170</v>
      </c>
      <c r="F2228" t="s">
        <v>8219</v>
      </c>
      <c r="G2228" t="s">
        <v>8224</v>
      </c>
      <c r="H2228" t="s">
        <v>8246</v>
      </c>
      <c r="I2228">
        <v>1433735474</v>
      </c>
      <c r="J2228">
        <v>1428551474</v>
      </c>
      <c r="K2228" t="b">
        <v>0</v>
      </c>
      <c r="L2228">
        <v>69</v>
      </c>
      <c r="M2228" t="b">
        <v>1</v>
      </c>
      <c r="N2228" t="s">
        <v>8301</v>
      </c>
      <c r="O2228" s="5">
        <f t="shared" si="306"/>
        <v>0.94637223974763407</v>
      </c>
      <c r="P2228" s="7">
        <f t="shared" si="307"/>
        <v>45.94202898550725</v>
      </c>
      <c r="Q2228" t="str">
        <f t="shared" si="308"/>
        <v>technology</v>
      </c>
      <c r="R2228" t="str">
        <f t="shared" si="309"/>
        <v>space exploration</v>
      </c>
      <c r="S2228" s="10">
        <f t="shared" si="310"/>
        <v>42162.910578703704</v>
      </c>
      <c r="T2228" s="10">
        <f t="shared" si="311"/>
        <v>42102.910578703704</v>
      </c>
      <c r="U2228">
        <f t="shared" si="312"/>
        <v>2015</v>
      </c>
      <c r="V2228" s="11">
        <f t="shared" si="313"/>
        <v>42162.910578703704</v>
      </c>
      <c r="W2228" s="15">
        <f t="shared" si="314"/>
        <v>60</v>
      </c>
    </row>
    <row r="2229" spans="1:23" ht="28.8" x14ac:dyDescent="0.3">
      <c r="A2229">
        <v>2641</v>
      </c>
      <c r="B2229" s="3" t="s">
        <v>2641</v>
      </c>
      <c r="C2229" s="3" t="s">
        <v>6751</v>
      </c>
      <c r="D2229">
        <v>1500</v>
      </c>
      <c r="E2229">
        <v>15</v>
      </c>
      <c r="F2229" t="s">
        <v>8221</v>
      </c>
      <c r="G2229" t="s">
        <v>8224</v>
      </c>
      <c r="H2229" t="s">
        <v>8246</v>
      </c>
      <c r="I2229">
        <v>1410811740</v>
      </c>
      <c r="J2229">
        <v>1409341863</v>
      </c>
      <c r="K2229" t="b">
        <v>0</v>
      </c>
      <c r="L2229">
        <v>1</v>
      </c>
      <c r="M2229" t="b">
        <v>0</v>
      </c>
      <c r="N2229" t="s">
        <v>8301</v>
      </c>
      <c r="O2229" s="5">
        <f t="shared" si="306"/>
        <v>100</v>
      </c>
      <c r="P2229" s="7">
        <f t="shared" si="307"/>
        <v>15</v>
      </c>
      <c r="Q2229" t="str">
        <f t="shared" si="308"/>
        <v>technology</v>
      </c>
      <c r="R2229" t="str">
        <f t="shared" si="309"/>
        <v>space exploration</v>
      </c>
      <c r="S2229" s="10">
        <f t="shared" si="310"/>
        <v>41897.589583333334</v>
      </c>
      <c r="T2229" s="10">
        <f t="shared" si="311"/>
        <v>41880.577118055553</v>
      </c>
      <c r="U2229">
        <f t="shared" si="312"/>
        <v>2014</v>
      </c>
      <c r="V2229" s="11">
        <f t="shared" si="313"/>
        <v>41897.589583333334</v>
      </c>
      <c r="W2229" s="15">
        <f t="shared" si="314"/>
        <v>17.012465277781303</v>
      </c>
    </row>
    <row r="2230" spans="1:23" ht="57.6" x14ac:dyDescent="0.3">
      <c r="A2230">
        <v>2642</v>
      </c>
      <c r="B2230" s="3" t="s">
        <v>2642</v>
      </c>
      <c r="C2230" s="3" t="s">
        <v>6752</v>
      </c>
      <c r="D2230">
        <v>500000</v>
      </c>
      <c r="E2230">
        <v>0</v>
      </c>
      <c r="F2230" t="s">
        <v>8221</v>
      </c>
      <c r="G2230" t="s">
        <v>8236</v>
      </c>
      <c r="H2230" t="s">
        <v>8249</v>
      </c>
      <c r="I2230">
        <v>1468565820</v>
      </c>
      <c r="J2230">
        <v>1465970108</v>
      </c>
      <c r="K2230" t="b">
        <v>0</v>
      </c>
      <c r="L2230">
        <v>0</v>
      </c>
      <c r="M2230" t="b">
        <v>0</v>
      </c>
      <c r="N2230" t="s">
        <v>8301</v>
      </c>
      <c r="O2230" s="5" t="e">
        <f t="shared" si="306"/>
        <v>#DIV/0!</v>
      </c>
      <c r="P2230" s="7" t="e">
        <f t="shared" si="307"/>
        <v>#DIV/0!</v>
      </c>
      <c r="Q2230" t="str">
        <f t="shared" si="308"/>
        <v>technology</v>
      </c>
      <c r="R2230" t="str">
        <f t="shared" si="309"/>
        <v>space exploration</v>
      </c>
      <c r="S2230" s="10">
        <f t="shared" si="310"/>
        <v>42566.039583333331</v>
      </c>
      <c r="T2230" s="10">
        <f t="shared" si="311"/>
        <v>42535.996620370366</v>
      </c>
      <c r="U2230">
        <f t="shared" si="312"/>
        <v>2016</v>
      </c>
      <c r="V2230" s="11">
        <f t="shared" si="313"/>
        <v>42566.039583333331</v>
      </c>
      <c r="W2230" s="15">
        <f t="shared" si="314"/>
        <v>30.042962962965248</v>
      </c>
    </row>
    <row r="2231" spans="1:23" ht="43.2" x14ac:dyDescent="0.3">
      <c r="A2231">
        <v>2647</v>
      </c>
      <c r="B2231" s="3" t="s">
        <v>2647</v>
      </c>
      <c r="C2231" s="3" t="s">
        <v>6757</v>
      </c>
      <c r="D2231">
        <v>2500</v>
      </c>
      <c r="E2231">
        <v>36</v>
      </c>
      <c r="F2231" t="s">
        <v>8220</v>
      </c>
      <c r="G2231" t="s">
        <v>8229</v>
      </c>
      <c r="H2231" t="s">
        <v>8251</v>
      </c>
      <c r="I2231">
        <v>1439533019</v>
      </c>
      <c r="J2231">
        <v>1436941019</v>
      </c>
      <c r="K2231" t="b">
        <v>0</v>
      </c>
      <c r="L2231">
        <v>3</v>
      </c>
      <c r="M2231" t="b">
        <v>0</v>
      </c>
      <c r="N2231" t="s">
        <v>8301</v>
      </c>
      <c r="O2231" s="5">
        <f t="shared" si="306"/>
        <v>69.444444444444443</v>
      </c>
      <c r="P2231" s="7">
        <f t="shared" si="307"/>
        <v>12</v>
      </c>
      <c r="Q2231" t="str">
        <f t="shared" si="308"/>
        <v>technology</v>
      </c>
      <c r="R2231" t="str">
        <f t="shared" si="309"/>
        <v>space exploration</v>
      </c>
      <c r="S2231" s="10">
        <f t="shared" si="310"/>
        <v>42230.011793981481</v>
      </c>
      <c r="T2231" s="10">
        <f t="shared" si="311"/>
        <v>42200.011793981481</v>
      </c>
      <c r="U2231">
        <f t="shared" si="312"/>
        <v>2015</v>
      </c>
      <c r="V2231" s="11">
        <f t="shared" si="313"/>
        <v>42230.011793981481</v>
      </c>
      <c r="W2231" s="15">
        <f t="shared" si="314"/>
        <v>30</v>
      </c>
    </row>
    <row r="2232" spans="1:23" ht="57.6" x14ac:dyDescent="0.3">
      <c r="A2232">
        <v>2648</v>
      </c>
      <c r="B2232" s="3" t="s">
        <v>2648</v>
      </c>
      <c r="C2232" s="3" t="s">
        <v>6758</v>
      </c>
      <c r="D2232">
        <v>12000</v>
      </c>
      <c r="E2232">
        <v>106</v>
      </c>
      <c r="F2232" t="s">
        <v>8220</v>
      </c>
      <c r="G2232" t="s">
        <v>8224</v>
      </c>
      <c r="H2232" t="s">
        <v>8246</v>
      </c>
      <c r="I2232">
        <v>1457543360</v>
      </c>
      <c r="J2232">
        <v>1454951360</v>
      </c>
      <c r="K2232" t="b">
        <v>0</v>
      </c>
      <c r="L2232">
        <v>6</v>
      </c>
      <c r="M2232" t="b">
        <v>0</v>
      </c>
      <c r="N2232" t="s">
        <v>8301</v>
      </c>
      <c r="O2232" s="5">
        <f t="shared" si="306"/>
        <v>113.20754716981132</v>
      </c>
      <c r="P2232" s="7">
        <f t="shared" si="307"/>
        <v>17.666666666666668</v>
      </c>
      <c r="Q2232" t="str">
        <f t="shared" si="308"/>
        <v>technology</v>
      </c>
      <c r="R2232" t="str">
        <f t="shared" si="309"/>
        <v>space exploration</v>
      </c>
      <c r="S2232" s="10">
        <f t="shared" si="310"/>
        <v>42438.464814814812</v>
      </c>
      <c r="T2232" s="10">
        <f t="shared" si="311"/>
        <v>42408.464814814812</v>
      </c>
      <c r="U2232">
        <f t="shared" si="312"/>
        <v>2016</v>
      </c>
      <c r="V2232" s="11">
        <f t="shared" si="313"/>
        <v>42438.464814814812</v>
      </c>
      <c r="W2232" s="15">
        <f t="shared" si="314"/>
        <v>30</v>
      </c>
    </row>
    <row r="2233" spans="1:23" ht="28.8" x14ac:dyDescent="0.3">
      <c r="A2233">
        <v>2649</v>
      </c>
      <c r="B2233" s="3" t="s">
        <v>2649</v>
      </c>
      <c r="C2233" s="3" t="s">
        <v>6759</v>
      </c>
      <c r="D2233">
        <v>125000</v>
      </c>
      <c r="E2233">
        <v>124</v>
      </c>
      <c r="F2233" t="s">
        <v>8220</v>
      </c>
      <c r="G2233" t="s">
        <v>8224</v>
      </c>
      <c r="H2233" t="s">
        <v>8246</v>
      </c>
      <c r="I2233">
        <v>1454370941</v>
      </c>
      <c r="J2233">
        <v>1449186941</v>
      </c>
      <c r="K2233" t="b">
        <v>0</v>
      </c>
      <c r="L2233">
        <v>3</v>
      </c>
      <c r="M2233" t="b">
        <v>0</v>
      </c>
      <c r="N2233" t="s">
        <v>8301</v>
      </c>
      <c r="O2233" s="5">
        <f t="shared" si="306"/>
        <v>1008.0645161290323</v>
      </c>
      <c r="P2233" s="7">
        <f t="shared" si="307"/>
        <v>41.333333333333336</v>
      </c>
      <c r="Q2233" t="str">
        <f t="shared" si="308"/>
        <v>technology</v>
      </c>
      <c r="R2233" t="str">
        <f t="shared" si="309"/>
        <v>space exploration</v>
      </c>
      <c r="S2233" s="10">
        <f t="shared" si="310"/>
        <v>42401.74700231482</v>
      </c>
      <c r="T2233" s="10">
        <f t="shared" si="311"/>
        <v>42341.74700231482</v>
      </c>
      <c r="U2233">
        <f t="shared" si="312"/>
        <v>2016</v>
      </c>
      <c r="V2233" s="11">
        <f t="shared" si="313"/>
        <v>42401.74700231482</v>
      </c>
      <c r="W2233" s="15">
        <f t="shared" si="314"/>
        <v>60</v>
      </c>
    </row>
    <row r="2234" spans="1:23" ht="57.6" x14ac:dyDescent="0.3">
      <c r="A2234">
        <v>2650</v>
      </c>
      <c r="B2234" s="3" t="s">
        <v>2650</v>
      </c>
      <c r="C2234" s="3" t="s">
        <v>6760</v>
      </c>
      <c r="D2234">
        <v>60000</v>
      </c>
      <c r="E2234">
        <v>358</v>
      </c>
      <c r="F2234" t="s">
        <v>8220</v>
      </c>
      <c r="G2234" t="s">
        <v>8224</v>
      </c>
      <c r="H2234" t="s">
        <v>8246</v>
      </c>
      <c r="I2234">
        <v>1482332343</v>
      </c>
      <c r="J2234">
        <v>1479740343</v>
      </c>
      <c r="K2234" t="b">
        <v>0</v>
      </c>
      <c r="L2234">
        <v>5</v>
      </c>
      <c r="M2234" t="b">
        <v>0</v>
      </c>
      <c r="N2234" t="s">
        <v>8301</v>
      </c>
      <c r="O2234" s="5">
        <f t="shared" si="306"/>
        <v>167.5977653631285</v>
      </c>
      <c r="P2234" s="7">
        <f t="shared" si="307"/>
        <v>71.599999999999994</v>
      </c>
      <c r="Q2234" t="str">
        <f t="shared" si="308"/>
        <v>technology</v>
      </c>
      <c r="R2234" t="str">
        <f t="shared" si="309"/>
        <v>space exploration</v>
      </c>
      <c r="S2234" s="10">
        <f t="shared" si="310"/>
        <v>42725.374340277776</v>
      </c>
      <c r="T2234" s="10">
        <f t="shared" si="311"/>
        <v>42695.374340277776</v>
      </c>
      <c r="U2234">
        <f t="shared" si="312"/>
        <v>2016</v>
      </c>
      <c r="V2234" s="11">
        <f t="shared" si="313"/>
        <v>42725.374340277776</v>
      </c>
      <c r="W2234" s="15">
        <f t="shared" si="314"/>
        <v>30</v>
      </c>
    </row>
    <row r="2235" spans="1:23" ht="43.2" x14ac:dyDescent="0.3">
      <c r="A2235">
        <v>2651</v>
      </c>
      <c r="B2235" s="3" t="s">
        <v>2651</v>
      </c>
      <c r="C2235" s="3" t="s">
        <v>6761</v>
      </c>
      <c r="D2235">
        <v>280000</v>
      </c>
      <c r="E2235">
        <v>5233</v>
      </c>
      <c r="F2235" t="s">
        <v>8220</v>
      </c>
      <c r="G2235" t="s">
        <v>8224</v>
      </c>
      <c r="H2235" t="s">
        <v>8246</v>
      </c>
      <c r="I2235">
        <v>1450380009</v>
      </c>
      <c r="J2235">
        <v>1447960809</v>
      </c>
      <c r="K2235" t="b">
        <v>0</v>
      </c>
      <c r="L2235">
        <v>17</v>
      </c>
      <c r="M2235" t="b">
        <v>0</v>
      </c>
      <c r="N2235" t="s">
        <v>8301</v>
      </c>
      <c r="O2235" s="5">
        <f t="shared" si="306"/>
        <v>53.506592776609978</v>
      </c>
      <c r="P2235" s="7">
        <f t="shared" si="307"/>
        <v>307.8235294117647</v>
      </c>
      <c r="Q2235" t="str">
        <f t="shared" si="308"/>
        <v>technology</v>
      </c>
      <c r="R2235" t="str">
        <f t="shared" si="309"/>
        <v>space exploration</v>
      </c>
      <c r="S2235" s="10">
        <f t="shared" si="310"/>
        <v>42355.555659722217</v>
      </c>
      <c r="T2235" s="10">
        <f t="shared" si="311"/>
        <v>42327.555659722217</v>
      </c>
      <c r="U2235">
        <f t="shared" si="312"/>
        <v>2015</v>
      </c>
      <c r="V2235" s="11">
        <f t="shared" si="313"/>
        <v>42355.555659722217</v>
      </c>
      <c r="W2235" s="15">
        <f t="shared" si="314"/>
        <v>28</v>
      </c>
    </row>
    <row r="2236" spans="1:23" ht="43.2" x14ac:dyDescent="0.3">
      <c r="A2236">
        <v>2652</v>
      </c>
      <c r="B2236" s="3" t="s">
        <v>2652</v>
      </c>
      <c r="C2236" s="3" t="s">
        <v>6762</v>
      </c>
      <c r="D2236">
        <v>100000</v>
      </c>
      <c r="E2236">
        <v>885</v>
      </c>
      <c r="F2236" t="s">
        <v>8220</v>
      </c>
      <c r="G2236" t="s">
        <v>8226</v>
      </c>
      <c r="H2236" t="s">
        <v>8248</v>
      </c>
      <c r="I2236">
        <v>1418183325</v>
      </c>
      <c r="J2236">
        <v>1415591325</v>
      </c>
      <c r="K2236" t="b">
        <v>0</v>
      </c>
      <c r="L2236">
        <v>11</v>
      </c>
      <c r="M2236" t="b">
        <v>0</v>
      </c>
      <c r="N2236" t="s">
        <v>8301</v>
      </c>
      <c r="O2236" s="5">
        <f t="shared" si="306"/>
        <v>112.99435028248588</v>
      </c>
      <c r="P2236" s="7">
        <f t="shared" si="307"/>
        <v>80.454545454545453</v>
      </c>
      <c r="Q2236" t="str">
        <f t="shared" si="308"/>
        <v>technology</v>
      </c>
      <c r="R2236" t="str">
        <f t="shared" si="309"/>
        <v>space exploration</v>
      </c>
      <c r="S2236" s="10">
        <f t="shared" si="310"/>
        <v>41982.908854166672</v>
      </c>
      <c r="T2236" s="10">
        <f t="shared" si="311"/>
        <v>41952.908854166672</v>
      </c>
      <c r="U2236">
        <f t="shared" si="312"/>
        <v>2014</v>
      </c>
      <c r="V2236" s="11">
        <f t="shared" si="313"/>
        <v>41982.908854166672</v>
      </c>
      <c r="W2236" s="15">
        <f t="shared" si="314"/>
        <v>30</v>
      </c>
    </row>
    <row r="2237" spans="1:23" ht="43.2" x14ac:dyDescent="0.3">
      <c r="A2237">
        <v>2653</v>
      </c>
      <c r="B2237" s="3" t="s">
        <v>2653</v>
      </c>
      <c r="C2237" s="3" t="s">
        <v>6763</v>
      </c>
      <c r="D2237">
        <v>51000</v>
      </c>
      <c r="E2237">
        <v>5876</v>
      </c>
      <c r="F2237" t="s">
        <v>8220</v>
      </c>
      <c r="G2237" t="s">
        <v>8224</v>
      </c>
      <c r="H2237" t="s">
        <v>8246</v>
      </c>
      <c r="I2237">
        <v>1402632000</v>
      </c>
      <c r="J2237">
        <v>1399909127</v>
      </c>
      <c r="K2237" t="b">
        <v>0</v>
      </c>
      <c r="L2237">
        <v>70</v>
      </c>
      <c r="M2237" t="b">
        <v>0</v>
      </c>
      <c r="N2237" t="s">
        <v>8301</v>
      </c>
      <c r="O2237" s="5">
        <f t="shared" si="306"/>
        <v>8.6793737236215112</v>
      </c>
      <c r="P2237" s="7">
        <f t="shared" si="307"/>
        <v>83.942857142857136</v>
      </c>
      <c r="Q2237" t="str">
        <f t="shared" si="308"/>
        <v>technology</v>
      </c>
      <c r="R2237" t="str">
        <f t="shared" si="309"/>
        <v>space exploration</v>
      </c>
      <c r="S2237" s="10">
        <f t="shared" si="310"/>
        <v>41802.916666666664</v>
      </c>
      <c r="T2237" s="10">
        <f t="shared" si="311"/>
        <v>41771.401932870373</v>
      </c>
      <c r="U2237">
        <f t="shared" si="312"/>
        <v>2014</v>
      </c>
      <c r="V2237" s="11">
        <f t="shared" si="313"/>
        <v>41802.916666666664</v>
      </c>
      <c r="W2237" s="15">
        <f t="shared" si="314"/>
        <v>31.514733796291694</v>
      </c>
    </row>
    <row r="2238" spans="1:23" ht="43.2" x14ac:dyDescent="0.3">
      <c r="A2238">
        <v>2654</v>
      </c>
      <c r="B2238" s="3" t="s">
        <v>2654</v>
      </c>
      <c r="C2238" s="3" t="s">
        <v>6764</v>
      </c>
      <c r="D2238">
        <v>100000</v>
      </c>
      <c r="E2238">
        <v>51</v>
      </c>
      <c r="F2238" t="s">
        <v>8220</v>
      </c>
      <c r="G2238" t="s">
        <v>8224</v>
      </c>
      <c r="H2238" t="s">
        <v>8246</v>
      </c>
      <c r="I2238">
        <v>1429622726</v>
      </c>
      <c r="J2238">
        <v>1424442326</v>
      </c>
      <c r="K2238" t="b">
        <v>0</v>
      </c>
      <c r="L2238">
        <v>6</v>
      </c>
      <c r="M2238" t="b">
        <v>0</v>
      </c>
      <c r="N2238" t="s">
        <v>8301</v>
      </c>
      <c r="O2238" s="5">
        <f t="shared" si="306"/>
        <v>1960.7843137254902</v>
      </c>
      <c r="P2238" s="7">
        <f t="shared" si="307"/>
        <v>8.5</v>
      </c>
      <c r="Q2238" t="str">
        <f t="shared" si="308"/>
        <v>technology</v>
      </c>
      <c r="R2238" t="str">
        <f t="shared" si="309"/>
        <v>space exploration</v>
      </c>
      <c r="S2238" s="10">
        <f t="shared" si="310"/>
        <v>42115.309328703705</v>
      </c>
      <c r="T2238" s="10">
        <f t="shared" si="311"/>
        <v>42055.350995370376</v>
      </c>
      <c r="U2238">
        <f t="shared" si="312"/>
        <v>2015</v>
      </c>
      <c r="V2238" s="11">
        <f t="shared" si="313"/>
        <v>42115.309328703705</v>
      </c>
      <c r="W2238" s="15">
        <f t="shared" si="314"/>
        <v>59.958333333328483</v>
      </c>
    </row>
    <row r="2239" spans="1:23" x14ac:dyDescent="0.3">
      <c r="A2239">
        <v>2655</v>
      </c>
      <c r="B2239" s="3" t="s">
        <v>2655</v>
      </c>
      <c r="C2239" s="3" t="s">
        <v>6765</v>
      </c>
      <c r="D2239">
        <v>15000</v>
      </c>
      <c r="E2239">
        <v>3155</v>
      </c>
      <c r="F2239" t="s">
        <v>8220</v>
      </c>
      <c r="G2239" t="s">
        <v>8224</v>
      </c>
      <c r="H2239" t="s">
        <v>8246</v>
      </c>
      <c r="I2239">
        <v>1455048000</v>
      </c>
      <c r="J2239">
        <v>1452631647</v>
      </c>
      <c r="K2239" t="b">
        <v>0</v>
      </c>
      <c r="L2239">
        <v>43</v>
      </c>
      <c r="M2239" t="b">
        <v>0</v>
      </c>
      <c r="N2239" t="s">
        <v>8301</v>
      </c>
      <c r="O2239" s="5">
        <f t="shared" si="306"/>
        <v>4.7543581616481774</v>
      </c>
      <c r="P2239" s="7">
        <f t="shared" si="307"/>
        <v>73.372093023255815</v>
      </c>
      <c r="Q2239" t="str">
        <f t="shared" si="308"/>
        <v>technology</v>
      </c>
      <c r="R2239" t="str">
        <f t="shared" si="309"/>
        <v>space exploration</v>
      </c>
      <c r="S2239" s="10">
        <f t="shared" si="310"/>
        <v>42409.583333333328</v>
      </c>
      <c r="T2239" s="10">
        <f t="shared" si="311"/>
        <v>42381.616284722222</v>
      </c>
      <c r="U2239">
        <f t="shared" si="312"/>
        <v>2016</v>
      </c>
      <c r="V2239" s="11">
        <f t="shared" si="313"/>
        <v>42409.583333333328</v>
      </c>
      <c r="W2239" s="15">
        <f t="shared" si="314"/>
        <v>27.967048611106293</v>
      </c>
    </row>
    <row r="2240" spans="1:23" ht="28.8" x14ac:dyDescent="0.3">
      <c r="A2240">
        <v>2656</v>
      </c>
      <c r="B2240" s="3" t="s">
        <v>2656</v>
      </c>
      <c r="C2240" s="3" t="s">
        <v>6766</v>
      </c>
      <c r="D2240">
        <v>150000</v>
      </c>
      <c r="E2240">
        <v>17155</v>
      </c>
      <c r="F2240" t="s">
        <v>8220</v>
      </c>
      <c r="G2240" t="s">
        <v>8224</v>
      </c>
      <c r="H2240" t="s">
        <v>8246</v>
      </c>
      <c r="I2240">
        <v>1489345200</v>
      </c>
      <c r="J2240">
        <v>1485966688</v>
      </c>
      <c r="K2240" t="b">
        <v>0</v>
      </c>
      <c r="L2240">
        <v>152</v>
      </c>
      <c r="M2240" t="b">
        <v>0</v>
      </c>
      <c r="N2240" t="s">
        <v>8301</v>
      </c>
      <c r="O2240" s="5">
        <f t="shared" si="306"/>
        <v>8.7438064704167875</v>
      </c>
      <c r="P2240" s="7">
        <f t="shared" si="307"/>
        <v>112.86184210526316</v>
      </c>
      <c r="Q2240" t="str">
        <f t="shared" si="308"/>
        <v>technology</v>
      </c>
      <c r="R2240" t="str">
        <f t="shared" si="309"/>
        <v>space exploration</v>
      </c>
      <c r="S2240" s="10">
        <f t="shared" si="310"/>
        <v>42806.541666666672</v>
      </c>
      <c r="T2240" s="10">
        <f t="shared" si="311"/>
        <v>42767.438518518517</v>
      </c>
      <c r="U2240">
        <f t="shared" si="312"/>
        <v>2017</v>
      </c>
      <c r="V2240" s="11">
        <f t="shared" si="313"/>
        <v>42806.541666666672</v>
      </c>
      <c r="W2240" s="15">
        <f t="shared" si="314"/>
        <v>39.103148148155014</v>
      </c>
    </row>
    <row r="2241" spans="1:23" ht="43.2" x14ac:dyDescent="0.3">
      <c r="A2241">
        <v>2657</v>
      </c>
      <c r="B2241" s="3" t="s">
        <v>2657</v>
      </c>
      <c r="C2241" s="3" t="s">
        <v>6767</v>
      </c>
      <c r="D2241">
        <v>30000</v>
      </c>
      <c r="E2241">
        <v>5621.38</v>
      </c>
      <c r="F2241" t="s">
        <v>8220</v>
      </c>
      <c r="G2241" t="s">
        <v>8224</v>
      </c>
      <c r="H2241" t="s">
        <v>8246</v>
      </c>
      <c r="I2241">
        <v>1470187800</v>
      </c>
      <c r="J2241">
        <v>1467325053</v>
      </c>
      <c r="K2241" t="b">
        <v>0</v>
      </c>
      <c r="L2241">
        <v>59</v>
      </c>
      <c r="M2241" t="b">
        <v>0</v>
      </c>
      <c r="N2241" t="s">
        <v>8301</v>
      </c>
      <c r="O2241" s="5">
        <f t="shared" si="306"/>
        <v>5.336767839925427</v>
      </c>
      <c r="P2241" s="7">
        <f t="shared" si="307"/>
        <v>95.277627118644077</v>
      </c>
      <c r="Q2241" t="str">
        <f t="shared" si="308"/>
        <v>technology</v>
      </c>
      <c r="R2241" t="str">
        <f t="shared" si="309"/>
        <v>space exploration</v>
      </c>
      <c r="S2241" s="10">
        <f t="shared" si="310"/>
        <v>42584.8125</v>
      </c>
      <c r="T2241" s="10">
        <f t="shared" si="311"/>
        <v>42551.678854166668</v>
      </c>
      <c r="U2241">
        <f t="shared" si="312"/>
        <v>2016</v>
      </c>
      <c r="V2241" s="11">
        <f t="shared" si="313"/>
        <v>42584.8125</v>
      </c>
      <c r="W2241" s="15">
        <f t="shared" si="314"/>
        <v>33.133645833331684</v>
      </c>
    </row>
    <row r="2242" spans="1:23" ht="43.2" x14ac:dyDescent="0.3">
      <c r="A2242">
        <v>2658</v>
      </c>
      <c r="B2242" s="3" t="s">
        <v>2658</v>
      </c>
      <c r="C2242" s="3" t="s">
        <v>6768</v>
      </c>
      <c r="D2242">
        <v>98000</v>
      </c>
      <c r="E2242">
        <v>91</v>
      </c>
      <c r="F2242" t="s">
        <v>8220</v>
      </c>
      <c r="G2242" t="s">
        <v>8224</v>
      </c>
      <c r="H2242" t="s">
        <v>8246</v>
      </c>
      <c r="I2242">
        <v>1469913194</v>
      </c>
      <c r="J2242">
        <v>1467321194</v>
      </c>
      <c r="K2242" t="b">
        <v>0</v>
      </c>
      <c r="L2242">
        <v>4</v>
      </c>
      <c r="M2242" t="b">
        <v>0</v>
      </c>
      <c r="N2242" t="s">
        <v>8301</v>
      </c>
      <c r="O2242" s="5">
        <f t="shared" ref="O2242:O2305" si="315">$D2242/$E2242</f>
        <v>1076.9230769230769</v>
      </c>
      <c r="P2242" s="7">
        <f t="shared" ref="P2242:P2305" si="316">$E2242/$L2242</f>
        <v>22.75</v>
      </c>
      <c r="Q2242" t="str">
        <f t="shared" ref="Q2242:Q2305" si="317">LEFT($N2242,SEARCH("/",$N2242,1)-1)</f>
        <v>technology</v>
      </c>
      <c r="R2242" t="str">
        <f t="shared" ref="R2242:R2305" si="318">MID($N2242,FIND("/",$N2242)+1,256)</f>
        <v>space exploration</v>
      </c>
      <c r="S2242" s="10">
        <f t="shared" ref="S2242:S2305" si="319">((($I2242/60)/60)/24)+DATE(1970,1,1)+(-6/24)</f>
        <v>42581.634189814817</v>
      </c>
      <c r="T2242" s="10">
        <f t="shared" ref="T2242:T2305" si="320">((($J2242/60)/60)/24)+DATE(1970,1,1)+(-6/24)</f>
        <v>42551.634189814817</v>
      </c>
      <c r="U2242">
        <f t="shared" ref="U2242:U2305" si="321">YEAR(S2242)</f>
        <v>2016</v>
      </c>
      <c r="V2242" s="11">
        <f t="shared" ref="V2242:V2305" si="322">S2242</f>
        <v>42581.634189814817</v>
      </c>
      <c r="W2242" s="15">
        <f t="shared" si="314"/>
        <v>30</v>
      </c>
    </row>
    <row r="2243" spans="1:23" x14ac:dyDescent="0.3">
      <c r="A2243">
        <v>2659</v>
      </c>
      <c r="B2243" s="3" t="s">
        <v>2659</v>
      </c>
      <c r="C2243" s="3" t="s">
        <v>6769</v>
      </c>
      <c r="D2243">
        <v>49000</v>
      </c>
      <c r="E2243">
        <v>1333</v>
      </c>
      <c r="F2243" t="s">
        <v>8220</v>
      </c>
      <c r="G2243" t="s">
        <v>8224</v>
      </c>
      <c r="H2243" t="s">
        <v>8246</v>
      </c>
      <c r="I2243">
        <v>1429321210</v>
      </c>
      <c r="J2243">
        <v>1426729210</v>
      </c>
      <c r="K2243" t="b">
        <v>0</v>
      </c>
      <c r="L2243">
        <v>10</v>
      </c>
      <c r="M2243" t="b">
        <v>0</v>
      </c>
      <c r="N2243" t="s">
        <v>8301</v>
      </c>
      <c r="O2243" s="5">
        <f t="shared" si="315"/>
        <v>36.759189797449359</v>
      </c>
      <c r="P2243" s="7">
        <f t="shared" si="316"/>
        <v>133.30000000000001</v>
      </c>
      <c r="Q2243" t="str">
        <f t="shared" si="317"/>
        <v>technology</v>
      </c>
      <c r="R2243" t="str">
        <f t="shared" si="318"/>
        <v>space exploration</v>
      </c>
      <c r="S2243" s="10">
        <f t="shared" si="319"/>
        <v>42111.819560185191</v>
      </c>
      <c r="T2243" s="10">
        <f t="shared" si="320"/>
        <v>42081.819560185191</v>
      </c>
      <c r="U2243">
        <f t="shared" si="321"/>
        <v>2015</v>
      </c>
      <c r="V2243" s="11">
        <f t="shared" si="322"/>
        <v>42111.819560185191</v>
      </c>
      <c r="W2243" s="15">
        <f t="shared" ref="W2243:W2306" si="323">S2243-T2243</f>
        <v>30</v>
      </c>
    </row>
    <row r="2244" spans="1:23" ht="57.6" x14ac:dyDescent="0.3">
      <c r="A2244">
        <v>2660</v>
      </c>
      <c r="B2244" s="3" t="s">
        <v>2660</v>
      </c>
      <c r="C2244" s="3" t="s">
        <v>6770</v>
      </c>
      <c r="D2244">
        <v>20000</v>
      </c>
      <c r="E2244">
        <v>19</v>
      </c>
      <c r="F2244" t="s">
        <v>8220</v>
      </c>
      <c r="G2244" t="s">
        <v>8224</v>
      </c>
      <c r="H2244" t="s">
        <v>8246</v>
      </c>
      <c r="I2244">
        <v>1448388418</v>
      </c>
      <c r="J2244">
        <v>1443200818</v>
      </c>
      <c r="K2244" t="b">
        <v>0</v>
      </c>
      <c r="L2244">
        <v>5</v>
      </c>
      <c r="M2244" t="b">
        <v>0</v>
      </c>
      <c r="N2244" t="s">
        <v>8301</v>
      </c>
      <c r="O2244" s="5">
        <f t="shared" si="315"/>
        <v>1052.6315789473683</v>
      </c>
      <c r="P2244" s="7">
        <f t="shared" si="316"/>
        <v>3.8</v>
      </c>
      <c r="Q2244" t="str">
        <f t="shared" si="317"/>
        <v>technology</v>
      </c>
      <c r="R2244" t="str">
        <f t="shared" si="318"/>
        <v>space exploration</v>
      </c>
      <c r="S2244" s="10">
        <f t="shared" si="319"/>
        <v>42332.504837962959</v>
      </c>
      <c r="T2244" s="10">
        <f t="shared" si="320"/>
        <v>42272.463171296295</v>
      </c>
      <c r="U2244">
        <f t="shared" si="321"/>
        <v>2015</v>
      </c>
      <c r="V2244" s="11">
        <f t="shared" si="322"/>
        <v>42332.504837962959</v>
      </c>
      <c r="W2244" s="15">
        <f t="shared" si="323"/>
        <v>60.041666666664241</v>
      </c>
    </row>
    <row r="2245" spans="1:23" ht="43.2" x14ac:dyDescent="0.3">
      <c r="A2245">
        <v>2661</v>
      </c>
      <c r="B2245" s="3" t="s">
        <v>2661</v>
      </c>
      <c r="C2245" s="3" t="s">
        <v>6771</v>
      </c>
      <c r="D2245">
        <v>5000</v>
      </c>
      <c r="E2245">
        <v>5145</v>
      </c>
      <c r="F2245" t="s">
        <v>8219</v>
      </c>
      <c r="G2245" t="s">
        <v>8224</v>
      </c>
      <c r="H2245" t="s">
        <v>8246</v>
      </c>
      <c r="I2245">
        <v>1382742010</v>
      </c>
      <c r="J2245">
        <v>1380150010</v>
      </c>
      <c r="K2245" t="b">
        <v>0</v>
      </c>
      <c r="L2245">
        <v>60</v>
      </c>
      <c r="M2245" t="b">
        <v>1</v>
      </c>
      <c r="N2245" t="s">
        <v>8302</v>
      </c>
      <c r="O2245" s="5">
        <f t="shared" si="315"/>
        <v>0.97181729834791064</v>
      </c>
      <c r="P2245" s="7">
        <f t="shared" si="316"/>
        <v>85.75</v>
      </c>
      <c r="Q2245" t="str">
        <f t="shared" si="317"/>
        <v>technology</v>
      </c>
      <c r="R2245" t="str">
        <f t="shared" si="318"/>
        <v>makerspaces</v>
      </c>
      <c r="S2245" s="10">
        <f t="shared" si="319"/>
        <v>41572.708449074074</v>
      </c>
      <c r="T2245" s="10">
        <f t="shared" si="320"/>
        <v>41542.708449074074</v>
      </c>
      <c r="U2245">
        <f t="shared" si="321"/>
        <v>2013</v>
      </c>
      <c r="V2245" s="11">
        <f t="shared" si="322"/>
        <v>41572.708449074074</v>
      </c>
      <c r="W2245" s="15">
        <f t="shared" si="323"/>
        <v>30</v>
      </c>
    </row>
    <row r="2246" spans="1:23" ht="43.2" x14ac:dyDescent="0.3">
      <c r="A2246">
        <v>2662</v>
      </c>
      <c r="B2246" s="3" t="s">
        <v>2662</v>
      </c>
      <c r="C2246" s="3" t="s">
        <v>6772</v>
      </c>
      <c r="D2246">
        <v>20000</v>
      </c>
      <c r="E2246">
        <v>21360</v>
      </c>
      <c r="F2246" t="s">
        <v>8219</v>
      </c>
      <c r="G2246" t="s">
        <v>8224</v>
      </c>
      <c r="H2246" t="s">
        <v>8246</v>
      </c>
      <c r="I2246">
        <v>1440179713</v>
      </c>
      <c r="J2246">
        <v>1437587713</v>
      </c>
      <c r="K2246" t="b">
        <v>0</v>
      </c>
      <c r="L2246">
        <v>80</v>
      </c>
      <c r="M2246" t="b">
        <v>1</v>
      </c>
      <c r="N2246" t="s">
        <v>8302</v>
      </c>
      <c r="O2246" s="5">
        <f t="shared" si="315"/>
        <v>0.93632958801498123</v>
      </c>
      <c r="P2246" s="7">
        <f t="shared" si="316"/>
        <v>267</v>
      </c>
      <c r="Q2246" t="str">
        <f t="shared" si="317"/>
        <v>technology</v>
      </c>
      <c r="R2246" t="str">
        <f t="shared" si="318"/>
        <v>makerspaces</v>
      </c>
      <c r="S2246" s="10">
        <f t="shared" si="319"/>
        <v>42237.496678240743</v>
      </c>
      <c r="T2246" s="10">
        <f t="shared" si="320"/>
        <v>42207.496678240743</v>
      </c>
      <c r="U2246">
        <f t="shared" si="321"/>
        <v>2015</v>
      </c>
      <c r="V2246" s="11">
        <f t="shared" si="322"/>
        <v>42237.496678240743</v>
      </c>
      <c r="W2246" s="15">
        <f t="shared" si="323"/>
        <v>30</v>
      </c>
    </row>
    <row r="2247" spans="1:23" ht="43.2" x14ac:dyDescent="0.3">
      <c r="A2247">
        <v>2663</v>
      </c>
      <c r="B2247" s="3" t="s">
        <v>2663</v>
      </c>
      <c r="C2247" s="3" t="s">
        <v>6773</v>
      </c>
      <c r="D2247">
        <v>20000</v>
      </c>
      <c r="E2247">
        <v>20919.25</v>
      </c>
      <c r="F2247" t="s">
        <v>8219</v>
      </c>
      <c r="G2247" t="s">
        <v>8229</v>
      </c>
      <c r="H2247" t="s">
        <v>8251</v>
      </c>
      <c r="I2247">
        <v>1441378800</v>
      </c>
      <c r="J2247">
        <v>1438873007</v>
      </c>
      <c r="K2247" t="b">
        <v>0</v>
      </c>
      <c r="L2247">
        <v>56</v>
      </c>
      <c r="M2247" t="b">
        <v>1</v>
      </c>
      <c r="N2247" t="s">
        <v>8302</v>
      </c>
      <c r="O2247" s="5">
        <f t="shared" si="315"/>
        <v>0.95605722002461846</v>
      </c>
      <c r="P2247" s="7">
        <f t="shared" si="316"/>
        <v>373.55803571428572</v>
      </c>
      <c r="Q2247" t="str">
        <f t="shared" si="317"/>
        <v>technology</v>
      </c>
      <c r="R2247" t="str">
        <f t="shared" si="318"/>
        <v>makerspaces</v>
      </c>
      <c r="S2247" s="10">
        <f t="shared" si="319"/>
        <v>42251.375</v>
      </c>
      <c r="T2247" s="10">
        <f t="shared" si="320"/>
        <v>42222.372766203705</v>
      </c>
      <c r="U2247">
        <f t="shared" si="321"/>
        <v>2015</v>
      </c>
      <c r="V2247" s="11">
        <f t="shared" si="322"/>
        <v>42251.375</v>
      </c>
      <c r="W2247" s="15">
        <f t="shared" si="323"/>
        <v>29.002233796294604</v>
      </c>
    </row>
    <row r="2248" spans="1:23" ht="43.2" x14ac:dyDescent="0.3">
      <c r="A2248">
        <v>2664</v>
      </c>
      <c r="B2248" s="3" t="s">
        <v>2664</v>
      </c>
      <c r="C2248" s="3" t="s">
        <v>6774</v>
      </c>
      <c r="D2248">
        <v>17500</v>
      </c>
      <c r="E2248">
        <v>18100</v>
      </c>
      <c r="F2248" t="s">
        <v>8219</v>
      </c>
      <c r="G2248" t="s">
        <v>8224</v>
      </c>
      <c r="H2248" t="s">
        <v>8246</v>
      </c>
      <c r="I2248">
        <v>1449644340</v>
      </c>
      <c r="J2248">
        <v>1446683797</v>
      </c>
      <c r="K2248" t="b">
        <v>0</v>
      </c>
      <c r="L2248">
        <v>104</v>
      </c>
      <c r="M2248" t="b">
        <v>1</v>
      </c>
      <c r="N2248" t="s">
        <v>8302</v>
      </c>
      <c r="O2248" s="5">
        <f t="shared" si="315"/>
        <v>0.96685082872928174</v>
      </c>
      <c r="P2248" s="7">
        <f t="shared" si="316"/>
        <v>174.03846153846155</v>
      </c>
      <c r="Q2248" t="str">
        <f t="shared" si="317"/>
        <v>technology</v>
      </c>
      <c r="R2248" t="str">
        <f t="shared" si="318"/>
        <v>makerspaces</v>
      </c>
      <c r="S2248" s="10">
        <f t="shared" si="319"/>
        <v>42347.040972222225</v>
      </c>
      <c r="T2248" s="10">
        <f t="shared" si="320"/>
        <v>42312.77542824074</v>
      </c>
      <c r="U2248">
        <f t="shared" si="321"/>
        <v>2015</v>
      </c>
      <c r="V2248" s="11">
        <f t="shared" si="322"/>
        <v>42347.040972222225</v>
      </c>
      <c r="W2248" s="15">
        <f t="shared" si="323"/>
        <v>34.26554398148437</v>
      </c>
    </row>
    <row r="2249" spans="1:23" ht="43.2" x14ac:dyDescent="0.3">
      <c r="A2249">
        <v>2665</v>
      </c>
      <c r="B2249" s="3" t="s">
        <v>2665</v>
      </c>
      <c r="C2249" s="3" t="s">
        <v>6775</v>
      </c>
      <c r="D2249">
        <v>3500</v>
      </c>
      <c r="E2249">
        <v>4310</v>
      </c>
      <c r="F2249" t="s">
        <v>8219</v>
      </c>
      <c r="G2249" t="s">
        <v>8224</v>
      </c>
      <c r="H2249" t="s">
        <v>8246</v>
      </c>
      <c r="I2249">
        <v>1430774974</v>
      </c>
      <c r="J2249">
        <v>1426886974</v>
      </c>
      <c r="K2249" t="b">
        <v>0</v>
      </c>
      <c r="L2249">
        <v>46</v>
      </c>
      <c r="M2249" t="b">
        <v>1</v>
      </c>
      <c r="N2249" t="s">
        <v>8302</v>
      </c>
      <c r="O2249" s="5">
        <f t="shared" si="315"/>
        <v>0.81206496519721583</v>
      </c>
      <c r="P2249" s="7">
        <f t="shared" si="316"/>
        <v>93.695652173913047</v>
      </c>
      <c r="Q2249" t="str">
        <f t="shared" si="317"/>
        <v>technology</v>
      </c>
      <c r="R2249" t="str">
        <f t="shared" si="318"/>
        <v>makerspaces</v>
      </c>
      <c r="S2249" s="10">
        <f t="shared" si="319"/>
        <v>42128.645532407405</v>
      </c>
      <c r="T2249" s="10">
        <f t="shared" si="320"/>
        <v>42083.645532407405</v>
      </c>
      <c r="U2249">
        <f t="shared" si="321"/>
        <v>2015</v>
      </c>
      <c r="V2249" s="11">
        <f t="shared" si="322"/>
        <v>42128.645532407405</v>
      </c>
      <c r="W2249" s="15">
        <f t="shared" si="323"/>
        <v>45</v>
      </c>
    </row>
    <row r="2250" spans="1:23" ht="43.2" x14ac:dyDescent="0.3">
      <c r="A2250">
        <v>2666</v>
      </c>
      <c r="B2250" s="3" t="s">
        <v>2666</v>
      </c>
      <c r="C2250" s="3" t="s">
        <v>6776</v>
      </c>
      <c r="D2250">
        <v>10000</v>
      </c>
      <c r="E2250">
        <v>15929.51</v>
      </c>
      <c r="F2250" t="s">
        <v>8219</v>
      </c>
      <c r="G2250" t="s">
        <v>8224</v>
      </c>
      <c r="H2250" t="s">
        <v>8246</v>
      </c>
      <c r="I2250">
        <v>1443214800</v>
      </c>
      <c r="J2250">
        <v>1440008439</v>
      </c>
      <c r="K2250" t="b">
        <v>0</v>
      </c>
      <c r="L2250">
        <v>206</v>
      </c>
      <c r="M2250" t="b">
        <v>1</v>
      </c>
      <c r="N2250" t="s">
        <v>8302</v>
      </c>
      <c r="O2250" s="5">
        <f t="shared" si="315"/>
        <v>0.6277657002632222</v>
      </c>
      <c r="P2250" s="7">
        <f t="shared" si="316"/>
        <v>77.327718446601949</v>
      </c>
      <c r="Q2250" t="str">
        <f t="shared" si="317"/>
        <v>technology</v>
      </c>
      <c r="R2250" t="str">
        <f t="shared" si="318"/>
        <v>makerspaces</v>
      </c>
      <c r="S2250" s="10">
        <f t="shared" si="319"/>
        <v>42272.625</v>
      </c>
      <c r="T2250" s="10">
        <f t="shared" si="320"/>
        <v>42235.514340277776</v>
      </c>
      <c r="U2250">
        <f t="shared" si="321"/>
        <v>2015</v>
      </c>
      <c r="V2250" s="11">
        <f t="shared" si="322"/>
        <v>42272.625</v>
      </c>
      <c r="W2250" s="15">
        <f t="shared" si="323"/>
        <v>37.110659722224227</v>
      </c>
    </row>
    <row r="2251" spans="1:23" ht="57.6" x14ac:dyDescent="0.3">
      <c r="A2251">
        <v>2667</v>
      </c>
      <c r="B2251" s="3" t="s">
        <v>2667</v>
      </c>
      <c r="C2251" s="3" t="s">
        <v>6777</v>
      </c>
      <c r="D2251">
        <v>1500</v>
      </c>
      <c r="E2251">
        <v>1660</v>
      </c>
      <c r="F2251" t="s">
        <v>8219</v>
      </c>
      <c r="G2251" t="s">
        <v>8224</v>
      </c>
      <c r="H2251" t="s">
        <v>8246</v>
      </c>
      <c r="I2251">
        <v>1455142416</v>
      </c>
      <c r="J2251">
        <v>1452550416</v>
      </c>
      <c r="K2251" t="b">
        <v>0</v>
      </c>
      <c r="L2251">
        <v>18</v>
      </c>
      <c r="M2251" t="b">
        <v>1</v>
      </c>
      <c r="N2251" t="s">
        <v>8302</v>
      </c>
      <c r="O2251" s="5">
        <f t="shared" si="315"/>
        <v>0.90361445783132532</v>
      </c>
      <c r="P2251" s="7">
        <f t="shared" si="316"/>
        <v>92.222222222222229</v>
      </c>
      <c r="Q2251" t="str">
        <f t="shared" si="317"/>
        <v>technology</v>
      </c>
      <c r="R2251" t="str">
        <f t="shared" si="318"/>
        <v>makerspaces</v>
      </c>
      <c r="S2251" s="10">
        <f t="shared" si="319"/>
        <v>42410.676111111112</v>
      </c>
      <c r="T2251" s="10">
        <f t="shared" si="320"/>
        <v>42380.676111111112</v>
      </c>
      <c r="U2251">
        <f t="shared" si="321"/>
        <v>2016</v>
      </c>
      <c r="V2251" s="11">
        <f t="shared" si="322"/>
        <v>42410.676111111112</v>
      </c>
      <c r="W2251" s="15">
        <f t="shared" si="323"/>
        <v>30</v>
      </c>
    </row>
    <row r="2252" spans="1:23" ht="28.8" x14ac:dyDescent="0.3">
      <c r="A2252">
        <v>2668</v>
      </c>
      <c r="B2252" s="3" t="s">
        <v>2668</v>
      </c>
      <c r="C2252" s="3" t="s">
        <v>6778</v>
      </c>
      <c r="D2252">
        <v>1000</v>
      </c>
      <c r="E2252">
        <v>1707</v>
      </c>
      <c r="F2252" t="s">
        <v>8219</v>
      </c>
      <c r="G2252" t="s">
        <v>8229</v>
      </c>
      <c r="H2252" t="s">
        <v>8251</v>
      </c>
      <c r="I2252">
        <v>1447079520</v>
      </c>
      <c r="J2252">
        <v>1443449265</v>
      </c>
      <c r="K2252" t="b">
        <v>0</v>
      </c>
      <c r="L2252">
        <v>28</v>
      </c>
      <c r="M2252" t="b">
        <v>1</v>
      </c>
      <c r="N2252" t="s">
        <v>8302</v>
      </c>
      <c r="O2252" s="5">
        <f t="shared" si="315"/>
        <v>0.58582308142940831</v>
      </c>
      <c r="P2252" s="7">
        <f t="shared" si="316"/>
        <v>60.964285714285715</v>
      </c>
      <c r="Q2252" t="str">
        <f t="shared" si="317"/>
        <v>technology</v>
      </c>
      <c r="R2252" t="str">
        <f t="shared" si="318"/>
        <v>makerspaces</v>
      </c>
      <c r="S2252" s="10">
        <f t="shared" si="319"/>
        <v>42317.35555555555</v>
      </c>
      <c r="T2252" s="10">
        <f t="shared" si="320"/>
        <v>42275.338715277772</v>
      </c>
      <c r="U2252">
        <f t="shared" si="321"/>
        <v>2015</v>
      </c>
      <c r="V2252" s="11">
        <f t="shared" si="322"/>
        <v>42317.35555555555</v>
      </c>
      <c r="W2252" s="15">
        <f t="shared" si="323"/>
        <v>42.016840277778101</v>
      </c>
    </row>
    <row r="2253" spans="1:23" ht="43.2" x14ac:dyDescent="0.3">
      <c r="A2253">
        <v>2669</v>
      </c>
      <c r="B2253" s="3" t="s">
        <v>2669</v>
      </c>
      <c r="C2253" s="3" t="s">
        <v>6779</v>
      </c>
      <c r="D2253">
        <v>800</v>
      </c>
      <c r="E2253">
        <v>1001</v>
      </c>
      <c r="F2253" t="s">
        <v>8219</v>
      </c>
      <c r="G2253" t="s">
        <v>8224</v>
      </c>
      <c r="H2253" t="s">
        <v>8246</v>
      </c>
      <c r="I2253">
        <v>1452387096</v>
      </c>
      <c r="J2253">
        <v>1447203096</v>
      </c>
      <c r="K2253" t="b">
        <v>0</v>
      </c>
      <c r="L2253">
        <v>11</v>
      </c>
      <c r="M2253" t="b">
        <v>1</v>
      </c>
      <c r="N2253" t="s">
        <v>8302</v>
      </c>
      <c r="O2253" s="5">
        <f t="shared" si="315"/>
        <v>0.79920079920079923</v>
      </c>
      <c r="P2253" s="7">
        <f t="shared" si="316"/>
        <v>91</v>
      </c>
      <c r="Q2253" t="str">
        <f t="shared" si="317"/>
        <v>technology</v>
      </c>
      <c r="R2253" t="str">
        <f t="shared" si="318"/>
        <v>makerspaces</v>
      </c>
      <c r="S2253" s="10">
        <f t="shared" si="319"/>
        <v>42378.785833333335</v>
      </c>
      <c r="T2253" s="10">
        <f t="shared" si="320"/>
        <v>42318.785833333335</v>
      </c>
      <c r="U2253">
        <f t="shared" si="321"/>
        <v>2016</v>
      </c>
      <c r="V2253" s="11">
        <f t="shared" si="322"/>
        <v>42378.785833333335</v>
      </c>
      <c r="W2253" s="15">
        <f t="shared" si="323"/>
        <v>60</v>
      </c>
    </row>
    <row r="2254" spans="1:23" ht="43.2" x14ac:dyDescent="0.3">
      <c r="A2254">
        <v>2676</v>
      </c>
      <c r="B2254" s="3" t="s">
        <v>2676</v>
      </c>
      <c r="C2254" s="3" t="s">
        <v>6786</v>
      </c>
      <c r="D2254">
        <v>2100</v>
      </c>
      <c r="E2254">
        <v>1058</v>
      </c>
      <c r="F2254" t="s">
        <v>8221</v>
      </c>
      <c r="G2254" t="s">
        <v>8229</v>
      </c>
      <c r="H2254" t="s">
        <v>8251</v>
      </c>
      <c r="I2254">
        <v>1463929174</v>
      </c>
      <c r="J2254">
        <v>1461337174</v>
      </c>
      <c r="K2254" t="b">
        <v>0</v>
      </c>
      <c r="L2254">
        <v>9</v>
      </c>
      <c r="M2254" t="b">
        <v>0</v>
      </c>
      <c r="N2254" t="s">
        <v>8302</v>
      </c>
      <c r="O2254" s="5">
        <f t="shared" si="315"/>
        <v>1.9848771266540643</v>
      </c>
      <c r="P2254" s="7">
        <f t="shared" si="316"/>
        <v>117.55555555555556</v>
      </c>
      <c r="Q2254" t="str">
        <f t="shared" si="317"/>
        <v>technology</v>
      </c>
      <c r="R2254" t="str">
        <f t="shared" si="318"/>
        <v>makerspaces</v>
      </c>
      <c r="S2254" s="10">
        <f t="shared" si="319"/>
        <v>42512.374699074076</v>
      </c>
      <c r="T2254" s="10">
        <f t="shared" si="320"/>
        <v>42482.374699074076</v>
      </c>
      <c r="U2254">
        <f t="shared" si="321"/>
        <v>2016</v>
      </c>
      <c r="V2254" s="11">
        <f t="shared" si="322"/>
        <v>42512.374699074076</v>
      </c>
      <c r="W2254" s="15">
        <f t="shared" si="323"/>
        <v>30</v>
      </c>
    </row>
    <row r="2255" spans="1:23" ht="43.2" x14ac:dyDescent="0.3">
      <c r="A2255">
        <v>2677</v>
      </c>
      <c r="B2255" s="3" t="s">
        <v>2677</v>
      </c>
      <c r="C2255" s="3" t="s">
        <v>6787</v>
      </c>
      <c r="D2255">
        <v>19500</v>
      </c>
      <c r="E2255">
        <v>3415</v>
      </c>
      <c r="F2255" t="s">
        <v>8221</v>
      </c>
      <c r="G2255" t="s">
        <v>8224</v>
      </c>
      <c r="H2255" t="s">
        <v>8246</v>
      </c>
      <c r="I2255">
        <v>1404348143</v>
      </c>
      <c r="J2255">
        <v>1401756143</v>
      </c>
      <c r="K2255" t="b">
        <v>0</v>
      </c>
      <c r="L2255">
        <v>27</v>
      </c>
      <c r="M2255" t="b">
        <v>0</v>
      </c>
      <c r="N2255" t="s">
        <v>8302</v>
      </c>
      <c r="O2255" s="5">
        <f t="shared" si="315"/>
        <v>5.7101024890190333</v>
      </c>
      <c r="P2255" s="7">
        <f t="shared" si="316"/>
        <v>126.48148148148148</v>
      </c>
      <c r="Q2255" t="str">
        <f t="shared" si="317"/>
        <v>technology</v>
      </c>
      <c r="R2255" t="str">
        <f t="shared" si="318"/>
        <v>makerspaces</v>
      </c>
      <c r="S2255" s="10">
        <f t="shared" si="319"/>
        <v>41822.779432870368</v>
      </c>
      <c r="T2255" s="10">
        <f t="shared" si="320"/>
        <v>41792.779432870368</v>
      </c>
      <c r="U2255">
        <f t="shared" si="321"/>
        <v>2014</v>
      </c>
      <c r="V2255" s="11">
        <f t="shared" si="322"/>
        <v>41822.779432870368</v>
      </c>
      <c r="W2255" s="15">
        <f t="shared" si="323"/>
        <v>30</v>
      </c>
    </row>
    <row r="2256" spans="1:23" ht="43.2" x14ac:dyDescent="0.3">
      <c r="A2256">
        <v>2678</v>
      </c>
      <c r="B2256" s="3" t="s">
        <v>2678</v>
      </c>
      <c r="C2256" s="3" t="s">
        <v>6788</v>
      </c>
      <c r="D2256">
        <v>8000000</v>
      </c>
      <c r="E2256">
        <v>1100</v>
      </c>
      <c r="F2256" t="s">
        <v>8221</v>
      </c>
      <c r="G2256" t="s">
        <v>8227</v>
      </c>
      <c r="H2256" t="s">
        <v>8249</v>
      </c>
      <c r="I2256">
        <v>1443121765</v>
      </c>
      <c r="J2256">
        <v>1440529765</v>
      </c>
      <c r="K2256" t="b">
        <v>0</v>
      </c>
      <c r="L2256">
        <v>2</v>
      </c>
      <c r="M2256" t="b">
        <v>0</v>
      </c>
      <c r="N2256" t="s">
        <v>8302</v>
      </c>
      <c r="O2256" s="5">
        <f t="shared" si="315"/>
        <v>7272.727272727273</v>
      </c>
      <c r="P2256" s="7">
        <f t="shared" si="316"/>
        <v>550</v>
      </c>
      <c r="Q2256" t="str">
        <f t="shared" si="317"/>
        <v>technology</v>
      </c>
      <c r="R2256" t="str">
        <f t="shared" si="318"/>
        <v>makerspaces</v>
      </c>
      <c r="S2256" s="10">
        <f t="shared" si="319"/>
        <v>42271.548206018517</v>
      </c>
      <c r="T2256" s="10">
        <f t="shared" si="320"/>
        <v>42241.548206018517</v>
      </c>
      <c r="U2256">
        <f t="shared" si="321"/>
        <v>2015</v>
      </c>
      <c r="V2256" s="11">
        <f t="shared" si="322"/>
        <v>42271.548206018517</v>
      </c>
      <c r="W2256" s="15">
        <f t="shared" si="323"/>
        <v>30</v>
      </c>
    </row>
    <row r="2257" spans="1:23" ht="57.6" x14ac:dyDescent="0.3">
      <c r="A2257">
        <v>2679</v>
      </c>
      <c r="B2257" s="3" t="s">
        <v>2679</v>
      </c>
      <c r="C2257" s="3" t="s">
        <v>6789</v>
      </c>
      <c r="D2257">
        <v>40000</v>
      </c>
      <c r="E2257">
        <v>132</v>
      </c>
      <c r="F2257" t="s">
        <v>8221</v>
      </c>
      <c r="G2257" t="s">
        <v>8224</v>
      </c>
      <c r="H2257" t="s">
        <v>8246</v>
      </c>
      <c r="I2257">
        <v>1425081694</v>
      </c>
      <c r="J2257">
        <v>1422489694</v>
      </c>
      <c r="K2257" t="b">
        <v>0</v>
      </c>
      <c r="L2257">
        <v>3</v>
      </c>
      <c r="M2257" t="b">
        <v>0</v>
      </c>
      <c r="N2257" t="s">
        <v>8302</v>
      </c>
      <c r="O2257" s="5">
        <f t="shared" si="315"/>
        <v>303.030303030303</v>
      </c>
      <c r="P2257" s="7">
        <f t="shared" si="316"/>
        <v>44</v>
      </c>
      <c r="Q2257" t="str">
        <f t="shared" si="317"/>
        <v>technology</v>
      </c>
      <c r="R2257" t="str">
        <f t="shared" si="318"/>
        <v>makerspaces</v>
      </c>
      <c r="S2257" s="10">
        <f t="shared" si="319"/>
        <v>42062.751087962963</v>
      </c>
      <c r="T2257" s="10">
        <f t="shared" si="320"/>
        <v>42032.751087962963</v>
      </c>
      <c r="U2257">
        <f t="shared" si="321"/>
        <v>2015</v>
      </c>
      <c r="V2257" s="11">
        <f t="shared" si="322"/>
        <v>42062.751087962963</v>
      </c>
      <c r="W2257" s="15">
        <f t="shared" si="323"/>
        <v>30</v>
      </c>
    </row>
    <row r="2258" spans="1:23" x14ac:dyDescent="0.3">
      <c r="A2258">
        <v>2680</v>
      </c>
      <c r="B2258" s="3" t="s">
        <v>2680</v>
      </c>
      <c r="C2258" s="3" t="s">
        <v>6790</v>
      </c>
      <c r="D2258">
        <v>32000</v>
      </c>
      <c r="E2258">
        <v>276</v>
      </c>
      <c r="F2258" t="s">
        <v>8221</v>
      </c>
      <c r="G2258" t="s">
        <v>8227</v>
      </c>
      <c r="H2258" t="s">
        <v>8249</v>
      </c>
      <c r="I2258">
        <v>1459915491</v>
      </c>
      <c r="J2258">
        <v>1457327091</v>
      </c>
      <c r="K2258" t="b">
        <v>0</v>
      </c>
      <c r="L2258">
        <v>4</v>
      </c>
      <c r="M2258" t="b">
        <v>0</v>
      </c>
      <c r="N2258" t="s">
        <v>8302</v>
      </c>
      <c r="O2258" s="5">
        <f t="shared" si="315"/>
        <v>115.94202898550725</v>
      </c>
      <c r="P2258" s="7">
        <f t="shared" si="316"/>
        <v>69</v>
      </c>
      <c r="Q2258" t="str">
        <f t="shared" si="317"/>
        <v>technology</v>
      </c>
      <c r="R2258" t="str">
        <f t="shared" si="318"/>
        <v>makerspaces</v>
      </c>
      <c r="S2258" s="10">
        <f t="shared" si="319"/>
        <v>42465.920034722221</v>
      </c>
      <c r="T2258" s="10">
        <f t="shared" si="320"/>
        <v>42435.961701388893</v>
      </c>
      <c r="U2258">
        <f t="shared" si="321"/>
        <v>2016</v>
      </c>
      <c r="V2258" s="11">
        <f t="shared" si="322"/>
        <v>42465.920034722221</v>
      </c>
      <c r="W2258" s="15">
        <f t="shared" si="323"/>
        <v>29.958333333328483</v>
      </c>
    </row>
    <row r="2259" spans="1:23" ht="43.2" x14ac:dyDescent="0.3">
      <c r="A2259">
        <v>2681</v>
      </c>
      <c r="B2259" s="3" t="s">
        <v>2681</v>
      </c>
      <c r="C2259" s="3" t="s">
        <v>6791</v>
      </c>
      <c r="D2259">
        <v>8000</v>
      </c>
      <c r="E2259">
        <v>55</v>
      </c>
      <c r="F2259" t="s">
        <v>8221</v>
      </c>
      <c r="G2259" t="s">
        <v>8224</v>
      </c>
      <c r="H2259" t="s">
        <v>8246</v>
      </c>
      <c r="I2259">
        <v>1405027750</v>
      </c>
      <c r="J2259">
        <v>1402867750</v>
      </c>
      <c r="K2259" t="b">
        <v>0</v>
      </c>
      <c r="L2259">
        <v>2</v>
      </c>
      <c r="M2259" t="b">
        <v>0</v>
      </c>
      <c r="N2259" t="s">
        <v>8284</v>
      </c>
      <c r="O2259" s="5">
        <f t="shared" si="315"/>
        <v>145.45454545454547</v>
      </c>
      <c r="P2259" s="7">
        <f t="shared" si="316"/>
        <v>27.5</v>
      </c>
      <c r="Q2259" t="str">
        <f t="shared" si="317"/>
        <v>food</v>
      </c>
      <c r="R2259" t="str">
        <f t="shared" si="318"/>
        <v>food trucks</v>
      </c>
      <c r="S2259" s="10">
        <f t="shared" si="319"/>
        <v>41830.645254629628</v>
      </c>
      <c r="T2259" s="10">
        <f t="shared" si="320"/>
        <v>41805.645254629628</v>
      </c>
      <c r="U2259">
        <f t="shared" si="321"/>
        <v>2014</v>
      </c>
      <c r="V2259" s="11">
        <f t="shared" si="322"/>
        <v>41830.645254629628</v>
      </c>
      <c r="W2259" s="15">
        <f t="shared" si="323"/>
        <v>25</v>
      </c>
    </row>
    <row r="2260" spans="1:23" ht="43.2" x14ac:dyDescent="0.3">
      <c r="A2260">
        <v>2682</v>
      </c>
      <c r="B2260" s="3" t="s">
        <v>2682</v>
      </c>
      <c r="C2260" s="3" t="s">
        <v>6792</v>
      </c>
      <c r="D2260">
        <v>6000</v>
      </c>
      <c r="E2260">
        <v>1698</v>
      </c>
      <c r="F2260" t="s">
        <v>8221</v>
      </c>
      <c r="G2260" t="s">
        <v>8224</v>
      </c>
      <c r="H2260" t="s">
        <v>8246</v>
      </c>
      <c r="I2260">
        <v>1416635940</v>
      </c>
      <c r="J2260">
        <v>1413838540</v>
      </c>
      <c r="K2260" t="b">
        <v>0</v>
      </c>
      <c r="L2260">
        <v>20</v>
      </c>
      <c r="M2260" t="b">
        <v>0</v>
      </c>
      <c r="N2260" t="s">
        <v>8284</v>
      </c>
      <c r="O2260" s="5">
        <f t="shared" si="315"/>
        <v>3.5335689045936394</v>
      </c>
      <c r="P2260" s="7">
        <f t="shared" si="316"/>
        <v>84.9</v>
      </c>
      <c r="Q2260" t="str">
        <f t="shared" si="317"/>
        <v>food</v>
      </c>
      <c r="R2260" t="str">
        <f t="shared" si="318"/>
        <v>food trucks</v>
      </c>
      <c r="S2260" s="10">
        <f t="shared" si="319"/>
        <v>41964.999305555553</v>
      </c>
      <c r="T2260" s="10">
        <f t="shared" si="320"/>
        <v>41932.621990740743</v>
      </c>
      <c r="U2260">
        <f t="shared" si="321"/>
        <v>2014</v>
      </c>
      <c r="V2260" s="11">
        <f t="shared" si="322"/>
        <v>41964.999305555553</v>
      </c>
      <c r="W2260" s="15">
        <f t="shared" si="323"/>
        <v>32.377314814810234</v>
      </c>
    </row>
    <row r="2261" spans="1:23" ht="43.2" x14ac:dyDescent="0.3">
      <c r="A2261">
        <v>2683</v>
      </c>
      <c r="B2261" s="3" t="s">
        <v>2683</v>
      </c>
      <c r="C2261" s="3" t="s">
        <v>6793</v>
      </c>
      <c r="D2261">
        <v>15000</v>
      </c>
      <c r="E2261">
        <v>36</v>
      </c>
      <c r="F2261" t="s">
        <v>8221</v>
      </c>
      <c r="G2261" t="s">
        <v>8224</v>
      </c>
      <c r="H2261" t="s">
        <v>8246</v>
      </c>
      <c r="I2261">
        <v>1425233240</v>
      </c>
      <c r="J2261">
        <v>1422641240</v>
      </c>
      <c r="K2261" t="b">
        <v>0</v>
      </c>
      <c r="L2261">
        <v>3</v>
      </c>
      <c r="M2261" t="b">
        <v>0</v>
      </c>
      <c r="N2261" t="s">
        <v>8284</v>
      </c>
      <c r="O2261" s="5">
        <f t="shared" si="315"/>
        <v>416.66666666666669</v>
      </c>
      <c r="P2261" s="7">
        <f t="shared" si="316"/>
        <v>12</v>
      </c>
      <c r="Q2261" t="str">
        <f t="shared" si="317"/>
        <v>food</v>
      </c>
      <c r="R2261" t="str">
        <f t="shared" si="318"/>
        <v>food trucks</v>
      </c>
      <c r="S2261" s="10">
        <f t="shared" si="319"/>
        <v>42064.50509259259</v>
      </c>
      <c r="T2261" s="10">
        <f t="shared" si="320"/>
        <v>42034.50509259259</v>
      </c>
      <c r="U2261">
        <f t="shared" si="321"/>
        <v>2015</v>
      </c>
      <c r="V2261" s="11">
        <f t="shared" si="322"/>
        <v>42064.50509259259</v>
      </c>
      <c r="W2261" s="15">
        <f t="shared" si="323"/>
        <v>30</v>
      </c>
    </row>
    <row r="2262" spans="1:23" ht="43.2" x14ac:dyDescent="0.3">
      <c r="A2262">
        <v>2684</v>
      </c>
      <c r="B2262" s="3" t="s">
        <v>2684</v>
      </c>
      <c r="C2262" s="3" t="s">
        <v>6794</v>
      </c>
      <c r="D2262">
        <v>70000</v>
      </c>
      <c r="E2262">
        <v>800</v>
      </c>
      <c r="F2262" t="s">
        <v>8221</v>
      </c>
      <c r="G2262" t="s">
        <v>8224</v>
      </c>
      <c r="H2262" t="s">
        <v>8246</v>
      </c>
      <c r="I2262">
        <v>1407621425</v>
      </c>
      <c r="J2262">
        <v>1404165425</v>
      </c>
      <c r="K2262" t="b">
        <v>0</v>
      </c>
      <c r="L2262">
        <v>4</v>
      </c>
      <c r="M2262" t="b">
        <v>0</v>
      </c>
      <c r="N2262" t="s">
        <v>8284</v>
      </c>
      <c r="O2262" s="5">
        <f t="shared" si="315"/>
        <v>87.5</v>
      </c>
      <c r="P2262" s="7">
        <f t="shared" si="316"/>
        <v>200</v>
      </c>
      <c r="Q2262" t="str">
        <f t="shared" si="317"/>
        <v>food</v>
      </c>
      <c r="R2262" t="str">
        <f t="shared" si="318"/>
        <v>food trucks</v>
      </c>
      <c r="S2262" s="10">
        <f t="shared" si="319"/>
        <v>41860.664641203701</v>
      </c>
      <c r="T2262" s="10">
        <f t="shared" si="320"/>
        <v>41820.664641203701</v>
      </c>
      <c r="U2262">
        <f t="shared" si="321"/>
        <v>2014</v>
      </c>
      <c r="V2262" s="11">
        <f t="shared" si="322"/>
        <v>41860.664641203701</v>
      </c>
      <c r="W2262" s="15">
        <f t="shared" si="323"/>
        <v>40</v>
      </c>
    </row>
    <row r="2263" spans="1:23" ht="43.2" x14ac:dyDescent="0.3">
      <c r="A2263">
        <v>2685</v>
      </c>
      <c r="B2263" s="3" t="s">
        <v>2685</v>
      </c>
      <c r="C2263" s="3" t="s">
        <v>6795</v>
      </c>
      <c r="D2263">
        <v>50000</v>
      </c>
      <c r="E2263">
        <v>10</v>
      </c>
      <c r="F2263" t="s">
        <v>8221</v>
      </c>
      <c r="G2263" t="s">
        <v>8224</v>
      </c>
      <c r="H2263" t="s">
        <v>8246</v>
      </c>
      <c r="I2263">
        <v>1430149330</v>
      </c>
      <c r="J2263">
        <v>1424968930</v>
      </c>
      <c r="K2263" t="b">
        <v>0</v>
      </c>
      <c r="L2263">
        <v>1</v>
      </c>
      <c r="M2263" t="b">
        <v>0</v>
      </c>
      <c r="N2263" t="s">
        <v>8284</v>
      </c>
      <c r="O2263" s="5">
        <f t="shared" si="315"/>
        <v>5000</v>
      </c>
      <c r="P2263" s="7">
        <f t="shared" si="316"/>
        <v>10</v>
      </c>
      <c r="Q2263" t="str">
        <f t="shared" si="317"/>
        <v>food</v>
      </c>
      <c r="R2263" t="str">
        <f t="shared" si="318"/>
        <v>food trucks</v>
      </c>
      <c r="S2263" s="10">
        <f t="shared" si="319"/>
        <v>42121.404282407413</v>
      </c>
      <c r="T2263" s="10">
        <f t="shared" si="320"/>
        <v>42061.44594907407</v>
      </c>
      <c r="U2263">
        <f t="shared" si="321"/>
        <v>2015</v>
      </c>
      <c r="V2263" s="11">
        <f t="shared" si="322"/>
        <v>42121.404282407413</v>
      </c>
      <c r="W2263" s="15">
        <f t="shared" si="323"/>
        <v>59.958333333343035</v>
      </c>
    </row>
    <row r="2264" spans="1:23" ht="43.2" x14ac:dyDescent="0.3">
      <c r="A2264">
        <v>2686</v>
      </c>
      <c r="B2264" s="3" t="s">
        <v>2686</v>
      </c>
      <c r="C2264" s="3" t="s">
        <v>6796</v>
      </c>
      <c r="D2264">
        <v>30000</v>
      </c>
      <c r="E2264">
        <v>0</v>
      </c>
      <c r="F2264" t="s">
        <v>8221</v>
      </c>
      <c r="G2264" t="s">
        <v>8224</v>
      </c>
      <c r="H2264" t="s">
        <v>8246</v>
      </c>
      <c r="I2264">
        <v>1412119423</v>
      </c>
      <c r="J2264">
        <v>1410391423</v>
      </c>
      <c r="K2264" t="b">
        <v>0</v>
      </c>
      <c r="L2264">
        <v>0</v>
      </c>
      <c r="M2264" t="b">
        <v>0</v>
      </c>
      <c r="N2264" t="s">
        <v>8284</v>
      </c>
      <c r="O2264" s="5" t="e">
        <f t="shared" si="315"/>
        <v>#DIV/0!</v>
      </c>
      <c r="P2264" s="7" t="e">
        <f t="shared" si="316"/>
        <v>#DIV/0!</v>
      </c>
      <c r="Q2264" t="str">
        <f t="shared" si="317"/>
        <v>food</v>
      </c>
      <c r="R2264" t="str">
        <f t="shared" si="318"/>
        <v>food trucks</v>
      </c>
      <c r="S2264" s="10">
        <f t="shared" si="319"/>
        <v>41912.724803240737</v>
      </c>
      <c r="T2264" s="10">
        <f t="shared" si="320"/>
        <v>41892.724803240737</v>
      </c>
      <c r="U2264">
        <f t="shared" si="321"/>
        <v>2014</v>
      </c>
      <c r="V2264" s="11">
        <f t="shared" si="322"/>
        <v>41912.724803240737</v>
      </c>
      <c r="W2264" s="15">
        <f t="shared" si="323"/>
        <v>20</v>
      </c>
    </row>
    <row r="2265" spans="1:23" ht="43.2" x14ac:dyDescent="0.3">
      <c r="A2265">
        <v>2687</v>
      </c>
      <c r="B2265" s="3" t="s">
        <v>2687</v>
      </c>
      <c r="C2265" s="3" t="s">
        <v>6797</v>
      </c>
      <c r="D2265">
        <v>15000</v>
      </c>
      <c r="E2265">
        <v>0</v>
      </c>
      <c r="F2265" t="s">
        <v>8221</v>
      </c>
      <c r="G2265" t="s">
        <v>8224</v>
      </c>
      <c r="H2265" t="s">
        <v>8246</v>
      </c>
      <c r="I2265">
        <v>1435591318</v>
      </c>
      <c r="J2265">
        <v>1432999318</v>
      </c>
      <c r="K2265" t="b">
        <v>0</v>
      </c>
      <c r="L2265">
        <v>0</v>
      </c>
      <c r="M2265" t="b">
        <v>0</v>
      </c>
      <c r="N2265" t="s">
        <v>8284</v>
      </c>
      <c r="O2265" s="5" t="e">
        <f t="shared" si="315"/>
        <v>#DIV/0!</v>
      </c>
      <c r="P2265" s="7" t="e">
        <f t="shared" si="316"/>
        <v>#DIV/0!</v>
      </c>
      <c r="Q2265" t="str">
        <f t="shared" si="317"/>
        <v>food</v>
      </c>
      <c r="R2265" t="str">
        <f t="shared" si="318"/>
        <v>food trucks</v>
      </c>
      <c r="S2265" s="10">
        <f t="shared" si="319"/>
        <v>42184.39025462963</v>
      </c>
      <c r="T2265" s="10">
        <f t="shared" si="320"/>
        <v>42154.39025462963</v>
      </c>
      <c r="U2265">
        <f t="shared" si="321"/>
        <v>2015</v>
      </c>
      <c r="V2265" s="11">
        <f t="shared" si="322"/>
        <v>42184.39025462963</v>
      </c>
      <c r="W2265" s="15">
        <f t="shared" si="323"/>
        <v>30</v>
      </c>
    </row>
    <row r="2266" spans="1:23" ht="28.8" x14ac:dyDescent="0.3">
      <c r="A2266">
        <v>2688</v>
      </c>
      <c r="B2266" s="3" t="s">
        <v>2688</v>
      </c>
      <c r="C2266" s="3" t="s">
        <v>6798</v>
      </c>
      <c r="D2266">
        <v>50000</v>
      </c>
      <c r="E2266">
        <v>74</v>
      </c>
      <c r="F2266" t="s">
        <v>8221</v>
      </c>
      <c r="G2266" t="s">
        <v>8224</v>
      </c>
      <c r="H2266" t="s">
        <v>8246</v>
      </c>
      <c r="I2266">
        <v>1424746800</v>
      </c>
      <c r="J2266">
        <v>1422067870</v>
      </c>
      <c r="K2266" t="b">
        <v>0</v>
      </c>
      <c r="L2266">
        <v>14</v>
      </c>
      <c r="M2266" t="b">
        <v>0</v>
      </c>
      <c r="N2266" t="s">
        <v>8284</v>
      </c>
      <c r="O2266" s="5">
        <f t="shared" si="315"/>
        <v>675.67567567567562</v>
      </c>
      <c r="P2266" s="7">
        <f t="shared" si="316"/>
        <v>5.2857142857142856</v>
      </c>
      <c r="Q2266" t="str">
        <f t="shared" si="317"/>
        <v>food</v>
      </c>
      <c r="R2266" t="str">
        <f t="shared" si="318"/>
        <v>food trucks</v>
      </c>
      <c r="S2266" s="10">
        <f t="shared" si="319"/>
        <v>42058.875</v>
      </c>
      <c r="T2266" s="10">
        <f t="shared" si="320"/>
        <v>42027.868865740747</v>
      </c>
      <c r="U2266">
        <f t="shared" si="321"/>
        <v>2015</v>
      </c>
      <c r="V2266" s="11">
        <f t="shared" si="322"/>
        <v>42058.875</v>
      </c>
      <c r="W2266" s="15">
        <f t="shared" si="323"/>
        <v>31.006134259252576</v>
      </c>
    </row>
    <row r="2267" spans="1:23" ht="43.2" x14ac:dyDescent="0.3">
      <c r="A2267">
        <v>2689</v>
      </c>
      <c r="B2267" s="3" t="s">
        <v>2689</v>
      </c>
      <c r="C2267" s="3" t="s">
        <v>6799</v>
      </c>
      <c r="D2267">
        <v>35000</v>
      </c>
      <c r="E2267">
        <v>1</v>
      </c>
      <c r="F2267" t="s">
        <v>8221</v>
      </c>
      <c r="G2267" t="s">
        <v>8224</v>
      </c>
      <c r="H2267" t="s">
        <v>8246</v>
      </c>
      <c r="I2267">
        <v>1469919890</v>
      </c>
      <c r="J2267">
        <v>1467327890</v>
      </c>
      <c r="K2267" t="b">
        <v>0</v>
      </c>
      <c r="L2267">
        <v>1</v>
      </c>
      <c r="M2267" t="b">
        <v>0</v>
      </c>
      <c r="N2267" t="s">
        <v>8284</v>
      </c>
      <c r="O2267" s="5">
        <f t="shared" si="315"/>
        <v>35000</v>
      </c>
      <c r="P2267" s="7">
        <f t="shared" si="316"/>
        <v>1</v>
      </c>
      <c r="Q2267" t="str">
        <f t="shared" si="317"/>
        <v>food</v>
      </c>
      <c r="R2267" t="str">
        <f t="shared" si="318"/>
        <v>food trucks</v>
      </c>
      <c r="S2267" s="10">
        <f t="shared" si="319"/>
        <v>42581.711689814809</v>
      </c>
      <c r="T2267" s="10">
        <f t="shared" si="320"/>
        <v>42551.711689814809</v>
      </c>
      <c r="U2267">
        <f t="shared" si="321"/>
        <v>2016</v>
      </c>
      <c r="V2267" s="11">
        <f t="shared" si="322"/>
        <v>42581.711689814809</v>
      </c>
      <c r="W2267" s="15">
        <f t="shared" si="323"/>
        <v>30</v>
      </c>
    </row>
    <row r="2268" spans="1:23" ht="57.6" x14ac:dyDescent="0.3">
      <c r="A2268">
        <v>2690</v>
      </c>
      <c r="B2268" s="3" t="s">
        <v>2690</v>
      </c>
      <c r="C2268" s="3" t="s">
        <v>6800</v>
      </c>
      <c r="D2268">
        <v>80000</v>
      </c>
      <c r="E2268">
        <v>8586</v>
      </c>
      <c r="F2268" t="s">
        <v>8221</v>
      </c>
      <c r="G2268" t="s">
        <v>8224</v>
      </c>
      <c r="H2268" t="s">
        <v>8246</v>
      </c>
      <c r="I2268">
        <v>1433298676</v>
      </c>
      <c r="J2268">
        <v>1429410676</v>
      </c>
      <c r="K2268" t="b">
        <v>0</v>
      </c>
      <c r="L2268">
        <v>118</v>
      </c>
      <c r="M2268" t="b">
        <v>0</v>
      </c>
      <c r="N2268" t="s">
        <v>8284</v>
      </c>
      <c r="O2268" s="5">
        <f t="shared" si="315"/>
        <v>9.3174935942231532</v>
      </c>
      <c r="P2268" s="7">
        <f t="shared" si="316"/>
        <v>72.762711864406782</v>
      </c>
      <c r="Q2268" t="str">
        <f t="shared" si="317"/>
        <v>food</v>
      </c>
      <c r="R2268" t="str">
        <f t="shared" si="318"/>
        <v>food trucks</v>
      </c>
      <c r="S2268" s="10">
        <f t="shared" si="319"/>
        <v>42157.855046296296</v>
      </c>
      <c r="T2268" s="10">
        <f t="shared" si="320"/>
        <v>42112.855046296296</v>
      </c>
      <c r="U2268">
        <f t="shared" si="321"/>
        <v>2015</v>
      </c>
      <c r="V2268" s="11">
        <f t="shared" si="322"/>
        <v>42157.855046296296</v>
      </c>
      <c r="W2268" s="15">
        <f t="shared" si="323"/>
        <v>45</v>
      </c>
    </row>
    <row r="2269" spans="1:23" ht="28.8" x14ac:dyDescent="0.3">
      <c r="A2269">
        <v>2691</v>
      </c>
      <c r="B2269" s="3" t="s">
        <v>2691</v>
      </c>
      <c r="C2269" s="3" t="s">
        <v>6801</v>
      </c>
      <c r="D2269">
        <v>65000</v>
      </c>
      <c r="E2269">
        <v>35</v>
      </c>
      <c r="F2269" t="s">
        <v>8221</v>
      </c>
      <c r="G2269" t="s">
        <v>8229</v>
      </c>
      <c r="H2269" t="s">
        <v>8251</v>
      </c>
      <c r="I2269">
        <v>1431278557</v>
      </c>
      <c r="J2269">
        <v>1427390557</v>
      </c>
      <c r="K2269" t="b">
        <v>0</v>
      </c>
      <c r="L2269">
        <v>2</v>
      </c>
      <c r="M2269" t="b">
        <v>0</v>
      </c>
      <c r="N2269" t="s">
        <v>8284</v>
      </c>
      <c r="O2269" s="5">
        <f t="shared" si="315"/>
        <v>1857.1428571428571</v>
      </c>
      <c r="P2269" s="7">
        <f t="shared" si="316"/>
        <v>17.5</v>
      </c>
      <c r="Q2269" t="str">
        <f t="shared" si="317"/>
        <v>food</v>
      </c>
      <c r="R2269" t="str">
        <f t="shared" si="318"/>
        <v>food trucks</v>
      </c>
      <c r="S2269" s="10">
        <f t="shared" si="319"/>
        <v>42134.474039351851</v>
      </c>
      <c r="T2269" s="10">
        <f t="shared" si="320"/>
        <v>42089.474039351851</v>
      </c>
      <c r="U2269">
        <f t="shared" si="321"/>
        <v>2015</v>
      </c>
      <c r="V2269" s="11">
        <f t="shared" si="322"/>
        <v>42134.474039351851</v>
      </c>
      <c r="W2269" s="15">
        <f t="shared" si="323"/>
        <v>45</v>
      </c>
    </row>
    <row r="2270" spans="1:23" ht="43.2" x14ac:dyDescent="0.3">
      <c r="A2270">
        <v>2692</v>
      </c>
      <c r="B2270" s="3" t="s">
        <v>2692</v>
      </c>
      <c r="C2270" s="3" t="s">
        <v>6802</v>
      </c>
      <c r="D2270">
        <v>3500</v>
      </c>
      <c r="E2270">
        <v>25</v>
      </c>
      <c r="F2270" t="s">
        <v>8221</v>
      </c>
      <c r="G2270" t="s">
        <v>8224</v>
      </c>
      <c r="H2270" t="s">
        <v>8246</v>
      </c>
      <c r="I2270">
        <v>1427266860</v>
      </c>
      <c r="J2270">
        <v>1424678460</v>
      </c>
      <c r="K2270" t="b">
        <v>0</v>
      </c>
      <c r="L2270">
        <v>1</v>
      </c>
      <c r="M2270" t="b">
        <v>0</v>
      </c>
      <c r="N2270" t="s">
        <v>8284</v>
      </c>
      <c r="O2270" s="5">
        <f t="shared" si="315"/>
        <v>140</v>
      </c>
      <c r="P2270" s="7">
        <f t="shared" si="316"/>
        <v>25</v>
      </c>
      <c r="Q2270" t="str">
        <f t="shared" si="317"/>
        <v>food</v>
      </c>
      <c r="R2270" t="str">
        <f t="shared" si="318"/>
        <v>food trucks</v>
      </c>
      <c r="S2270" s="10">
        <f t="shared" si="319"/>
        <v>42088.042361111111</v>
      </c>
      <c r="T2270" s="10">
        <f t="shared" si="320"/>
        <v>42058.084027777775</v>
      </c>
      <c r="U2270">
        <f t="shared" si="321"/>
        <v>2015</v>
      </c>
      <c r="V2270" s="11">
        <f t="shared" si="322"/>
        <v>42088.042361111111</v>
      </c>
      <c r="W2270" s="15">
        <f t="shared" si="323"/>
        <v>29.958333333335759</v>
      </c>
    </row>
    <row r="2271" spans="1:23" ht="43.2" x14ac:dyDescent="0.3">
      <c r="A2271">
        <v>2693</v>
      </c>
      <c r="B2271" s="3" t="s">
        <v>2693</v>
      </c>
      <c r="C2271" s="3" t="s">
        <v>6803</v>
      </c>
      <c r="D2271">
        <v>5000</v>
      </c>
      <c r="E2271">
        <v>40</v>
      </c>
      <c r="F2271" t="s">
        <v>8221</v>
      </c>
      <c r="G2271" t="s">
        <v>8224</v>
      </c>
      <c r="H2271" t="s">
        <v>8246</v>
      </c>
      <c r="I2271">
        <v>1407899966</v>
      </c>
      <c r="J2271">
        <v>1405307966</v>
      </c>
      <c r="K2271" t="b">
        <v>0</v>
      </c>
      <c r="L2271">
        <v>3</v>
      </c>
      <c r="M2271" t="b">
        <v>0</v>
      </c>
      <c r="N2271" t="s">
        <v>8284</v>
      </c>
      <c r="O2271" s="5">
        <f t="shared" si="315"/>
        <v>125</v>
      </c>
      <c r="P2271" s="7">
        <f t="shared" si="316"/>
        <v>13.333333333333334</v>
      </c>
      <c r="Q2271" t="str">
        <f t="shared" si="317"/>
        <v>food</v>
      </c>
      <c r="R2271" t="str">
        <f t="shared" si="318"/>
        <v>food trucks</v>
      </c>
      <c r="S2271" s="10">
        <f t="shared" si="319"/>
        <v>41863.888495370367</v>
      </c>
      <c r="T2271" s="10">
        <f t="shared" si="320"/>
        <v>41833.888495370367</v>
      </c>
      <c r="U2271">
        <f t="shared" si="321"/>
        <v>2014</v>
      </c>
      <c r="V2271" s="11">
        <f t="shared" si="322"/>
        <v>41863.888495370367</v>
      </c>
      <c r="W2271" s="15">
        <f t="shared" si="323"/>
        <v>30</v>
      </c>
    </row>
    <row r="2272" spans="1:23" ht="57.6" x14ac:dyDescent="0.3">
      <c r="A2272">
        <v>2694</v>
      </c>
      <c r="B2272" s="3" t="s">
        <v>2694</v>
      </c>
      <c r="C2272" s="3" t="s">
        <v>6804</v>
      </c>
      <c r="D2272">
        <v>30000</v>
      </c>
      <c r="E2272">
        <v>1</v>
      </c>
      <c r="F2272" t="s">
        <v>8221</v>
      </c>
      <c r="G2272" t="s">
        <v>8224</v>
      </c>
      <c r="H2272" t="s">
        <v>8246</v>
      </c>
      <c r="I2272">
        <v>1411701739</v>
      </c>
      <c r="J2272">
        <v>1409109739</v>
      </c>
      <c r="K2272" t="b">
        <v>0</v>
      </c>
      <c r="L2272">
        <v>1</v>
      </c>
      <c r="M2272" t="b">
        <v>0</v>
      </c>
      <c r="N2272" t="s">
        <v>8284</v>
      </c>
      <c r="O2272" s="5">
        <f t="shared" si="315"/>
        <v>30000</v>
      </c>
      <c r="P2272" s="7">
        <f t="shared" si="316"/>
        <v>1</v>
      </c>
      <c r="Q2272" t="str">
        <f t="shared" si="317"/>
        <v>food</v>
      </c>
      <c r="R2272" t="str">
        <f t="shared" si="318"/>
        <v>food trucks</v>
      </c>
      <c r="S2272" s="10">
        <f t="shared" si="319"/>
        <v>41907.890497685185</v>
      </c>
      <c r="T2272" s="10">
        <f t="shared" si="320"/>
        <v>41877.890497685185</v>
      </c>
      <c r="U2272">
        <f t="shared" si="321"/>
        <v>2014</v>
      </c>
      <c r="V2272" s="11">
        <f t="shared" si="322"/>
        <v>41907.890497685185</v>
      </c>
      <c r="W2272" s="15">
        <f t="shared" si="323"/>
        <v>30</v>
      </c>
    </row>
    <row r="2273" spans="1:23" ht="43.2" x14ac:dyDescent="0.3">
      <c r="A2273">
        <v>2695</v>
      </c>
      <c r="B2273" s="3" t="s">
        <v>2695</v>
      </c>
      <c r="C2273" s="3" t="s">
        <v>6805</v>
      </c>
      <c r="D2273">
        <v>15000</v>
      </c>
      <c r="E2273">
        <v>71</v>
      </c>
      <c r="F2273" t="s">
        <v>8221</v>
      </c>
      <c r="G2273" t="s">
        <v>8224</v>
      </c>
      <c r="H2273" t="s">
        <v>8246</v>
      </c>
      <c r="I2273">
        <v>1428981718</v>
      </c>
      <c r="J2273">
        <v>1423801318</v>
      </c>
      <c r="K2273" t="b">
        <v>0</v>
      </c>
      <c r="L2273">
        <v>3</v>
      </c>
      <c r="M2273" t="b">
        <v>0</v>
      </c>
      <c r="N2273" t="s">
        <v>8284</v>
      </c>
      <c r="O2273" s="5">
        <f t="shared" si="315"/>
        <v>211.26760563380282</v>
      </c>
      <c r="P2273" s="7">
        <f t="shared" si="316"/>
        <v>23.666666666666668</v>
      </c>
      <c r="Q2273" t="str">
        <f t="shared" si="317"/>
        <v>food</v>
      </c>
      <c r="R2273" t="str">
        <f t="shared" si="318"/>
        <v>food trucks</v>
      </c>
      <c r="S2273" s="10">
        <f t="shared" si="319"/>
        <v>42107.89025462963</v>
      </c>
      <c r="T2273" s="10">
        <f t="shared" si="320"/>
        <v>42047.931921296295</v>
      </c>
      <c r="U2273">
        <f t="shared" si="321"/>
        <v>2015</v>
      </c>
      <c r="V2273" s="11">
        <f t="shared" si="322"/>
        <v>42107.89025462963</v>
      </c>
      <c r="W2273" s="15">
        <f t="shared" si="323"/>
        <v>59.958333333335759</v>
      </c>
    </row>
    <row r="2274" spans="1:23" ht="57.6" x14ac:dyDescent="0.3">
      <c r="A2274">
        <v>2696</v>
      </c>
      <c r="B2274" s="3" t="s">
        <v>2696</v>
      </c>
      <c r="C2274" s="3" t="s">
        <v>6806</v>
      </c>
      <c r="D2274">
        <v>60000</v>
      </c>
      <c r="E2274">
        <v>3390</v>
      </c>
      <c r="F2274" t="s">
        <v>8221</v>
      </c>
      <c r="G2274" t="s">
        <v>8224</v>
      </c>
      <c r="H2274" t="s">
        <v>8246</v>
      </c>
      <c r="I2274">
        <v>1419538560</v>
      </c>
      <c r="J2274">
        <v>1416600960</v>
      </c>
      <c r="K2274" t="b">
        <v>0</v>
      </c>
      <c r="L2274">
        <v>38</v>
      </c>
      <c r="M2274" t="b">
        <v>0</v>
      </c>
      <c r="N2274" t="s">
        <v>8284</v>
      </c>
      <c r="O2274" s="5">
        <f t="shared" si="315"/>
        <v>17.699115044247787</v>
      </c>
      <c r="P2274" s="7">
        <f t="shared" si="316"/>
        <v>89.21052631578948</v>
      </c>
      <c r="Q2274" t="str">
        <f t="shared" si="317"/>
        <v>food</v>
      </c>
      <c r="R2274" t="str">
        <f t="shared" si="318"/>
        <v>food trucks</v>
      </c>
      <c r="S2274" s="10">
        <f t="shared" si="319"/>
        <v>41998.594444444447</v>
      </c>
      <c r="T2274" s="10">
        <f t="shared" si="320"/>
        <v>41964.594444444447</v>
      </c>
      <c r="U2274">
        <f t="shared" si="321"/>
        <v>2014</v>
      </c>
      <c r="V2274" s="11">
        <f t="shared" si="322"/>
        <v>41998.594444444447</v>
      </c>
      <c r="W2274" s="15">
        <f t="shared" si="323"/>
        <v>34</v>
      </c>
    </row>
    <row r="2275" spans="1:23" ht="43.2" x14ac:dyDescent="0.3">
      <c r="A2275">
        <v>2697</v>
      </c>
      <c r="B2275" s="3" t="s">
        <v>2697</v>
      </c>
      <c r="C2275" s="3" t="s">
        <v>6807</v>
      </c>
      <c r="D2275">
        <v>23000</v>
      </c>
      <c r="E2275">
        <v>6061</v>
      </c>
      <c r="F2275" t="s">
        <v>8221</v>
      </c>
      <c r="G2275" t="s">
        <v>8224</v>
      </c>
      <c r="H2275" t="s">
        <v>8246</v>
      </c>
      <c r="I2275">
        <v>1438552800</v>
      </c>
      <c r="J2275">
        <v>1435876423</v>
      </c>
      <c r="K2275" t="b">
        <v>0</v>
      </c>
      <c r="L2275">
        <v>52</v>
      </c>
      <c r="M2275" t="b">
        <v>0</v>
      </c>
      <c r="N2275" t="s">
        <v>8284</v>
      </c>
      <c r="O2275" s="5">
        <f t="shared" si="315"/>
        <v>3.7947533410328327</v>
      </c>
      <c r="P2275" s="7">
        <f t="shared" si="316"/>
        <v>116.55769230769231</v>
      </c>
      <c r="Q2275" t="str">
        <f t="shared" si="317"/>
        <v>food</v>
      </c>
      <c r="R2275" t="str">
        <f t="shared" si="318"/>
        <v>food trucks</v>
      </c>
      <c r="S2275" s="10">
        <f t="shared" si="319"/>
        <v>42218.666666666672</v>
      </c>
      <c r="T2275" s="10">
        <f t="shared" si="320"/>
        <v>42187.690081018518</v>
      </c>
      <c r="U2275">
        <f t="shared" si="321"/>
        <v>2015</v>
      </c>
      <c r="V2275" s="11">
        <f t="shared" si="322"/>
        <v>42218.666666666672</v>
      </c>
      <c r="W2275" s="15">
        <f t="shared" si="323"/>
        <v>30.976585648153559</v>
      </c>
    </row>
    <row r="2276" spans="1:23" ht="43.2" x14ac:dyDescent="0.3">
      <c r="A2276">
        <v>2698</v>
      </c>
      <c r="B2276" s="3" t="s">
        <v>2698</v>
      </c>
      <c r="C2276" s="3" t="s">
        <v>6808</v>
      </c>
      <c r="D2276">
        <v>8000</v>
      </c>
      <c r="E2276">
        <v>26.01</v>
      </c>
      <c r="F2276" t="s">
        <v>8221</v>
      </c>
      <c r="G2276" t="s">
        <v>8224</v>
      </c>
      <c r="H2276" t="s">
        <v>8246</v>
      </c>
      <c r="I2276">
        <v>1403904808</v>
      </c>
      <c r="J2276">
        <v>1401312808</v>
      </c>
      <c r="K2276" t="b">
        <v>0</v>
      </c>
      <c r="L2276">
        <v>2</v>
      </c>
      <c r="M2276" t="b">
        <v>0</v>
      </c>
      <c r="N2276" t="s">
        <v>8284</v>
      </c>
      <c r="O2276" s="5">
        <f t="shared" si="315"/>
        <v>307.57400999615533</v>
      </c>
      <c r="P2276" s="7">
        <f t="shared" si="316"/>
        <v>13.005000000000001</v>
      </c>
      <c r="Q2276" t="str">
        <f t="shared" si="317"/>
        <v>food</v>
      </c>
      <c r="R2276" t="str">
        <f t="shared" si="318"/>
        <v>food trucks</v>
      </c>
      <c r="S2276" s="10">
        <f t="shared" si="319"/>
        <v>41817.648240740738</v>
      </c>
      <c r="T2276" s="10">
        <f t="shared" si="320"/>
        <v>41787.648240740738</v>
      </c>
      <c r="U2276">
        <f t="shared" si="321"/>
        <v>2014</v>
      </c>
      <c r="V2276" s="11">
        <f t="shared" si="322"/>
        <v>41817.648240740738</v>
      </c>
      <c r="W2276" s="15">
        <f t="shared" si="323"/>
        <v>30</v>
      </c>
    </row>
    <row r="2277" spans="1:23" ht="43.2" x14ac:dyDescent="0.3">
      <c r="A2277">
        <v>2699</v>
      </c>
      <c r="B2277" s="3" t="s">
        <v>2699</v>
      </c>
      <c r="C2277" s="3" t="s">
        <v>6809</v>
      </c>
      <c r="D2277">
        <v>2</v>
      </c>
      <c r="E2277">
        <v>0</v>
      </c>
      <c r="F2277" t="s">
        <v>8221</v>
      </c>
      <c r="G2277" t="s">
        <v>8229</v>
      </c>
      <c r="H2277" t="s">
        <v>8251</v>
      </c>
      <c r="I2277">
        <v>1407533463</v>
      </c>
      <c r="J2277">
        <v>1404941463</v>
      </c>
      <c r="K2277" t="b">
        <v>0</v>
      </c>
      <c r="L2277">
        <v>0</v>
      </c>
      <c r="M2277" t="b">
        <v>0</v>
      </c>
      <c r="N2277" t="s">
        <v>8284</v>
      </c>
      <c r="O2277" s="5" t="e">
        <f t="shared" si="315"/>
        <v>#DIV/0!</v>
      </c>
      <c r="P2277" s="7" t="e">
        <f t="shared" si="316"/>
        <v>#DIV/0!</v>
      </c>
      <c r="Q2277" t="str">
        <f t="shared" si="317"/>
        <v>food</v>
      </c>
      <c r="R2277" t="str">
        <f t="shared" si="318"/>
        <v>food trucks</v>
      </c>
      <c r="S2277" s="10">
        <f t="shared" si="319"/>
        <v>41859.646562499998</v>
      </c>
      <c r="T2277" s="10">
        <f t="shared" si="320"/>
        <v>41829.646562499998</v>
      </c>
      <c r="U2277">
        <f t="shared" si="321"/>
        <v>2014</v>
      </c>
      <c r="V2277" s="11">
        <f t="shared" si="322"/>
        <v>41859.646562499998</v>
      </c>
      <c r="W2277" s="15">
        <f t="shared" si="323"/>
        <v>30</v>
      </c>
    </row>
    <row r="2278" spans="1:23" ht="43.2" x14ac:dyDescent="0.3">
      <c r="A2278">
        <v>2700</v>
      </c>
      <c r="B2278" s="3" t="s">
        <v>2700</v>
      </c>
      <c r="C2278" s="3" t="s">
        <v>6810</v>
      </c>
      <c r="D2278">
        <v>9999</v>
      </c>
      <c r="E2278">
        <v>70</v>
      </c>
      <c r="F2278" t="s">
        <v>8221</v>
      </c>
      <c r="G2278" t="s">
        <v>8224</v>
      </c>
      <c r="H2278" t="s">
        <v>8246</v>
      </c>
      <c r="I2278">
        <v>1411073972</v>
      </c>
      <c r="J2278">
        <v>1408481972</v>
      </c>
      <c r="K2278" t="b">
        <v>0</v>
      </c>
      <c r="L2278">
        <v>4</v>
      </c>
      <c r="M2278" t="b">
        <v>0</v>
      </c>
      <c r="N2278" t="s">
        <v>8284</v>
      </c>
      <c r="O2278" s="5">
        <f t="shared" si="315"/>
        <v>142.84285714285716</v>
      </c>
      <c r="P2278" s="7">
        <f t="shared" si="316"/>
        <v>17.5</v>
      </c>
      <c r="Q2278" t="str">
        <f t="shared" si="317"/>
        <v>food</v>
      </c>
      <c r="R2278" t="str">
        <f t="shared" si="318"/>
        <v>food trucks</v>
      </c>
      <c r="S2278" s="10">
        <f t="shared" si="319"/>
        <v>41900.62467592593</v>
      </c>
      <c r="T2278" s="10">
        <f t="shared" si="320"/>
        <v>41870.62467592593</v>
      </c>
      <c r="U2278">
        <f t="shared" si="321"/>
        <v>2014</v>
      </c>
      <c r="V2278" s="11">
        <f t="shared" si="322"/>
        <v>41900.62467592593</v>
      </c>
      <c r="W2278" s="15">
        <f t="shared" si="323"/>
        <v>30</v>
      </c>
    </row>
    <row r="2279" spans="1:23" ht="43.2" x14ac:dyDescent="0.3">
      <c r="A2279">
        <v>2701</v>
      </c>
      <c r="B2279" s="3" t="s">
        <v>2701</v>
      </c>
      <c r="C2279" s="3" t="s">
        <v>6811</v>
      </c>
      <c r="D2279">
        <v>3400</v>
      </c>
      <c r="E2279">
        <v>1570</v>
      </c>
      <c r="F2279" t="s">
        <v>8222</v>
      </c>
      <c r="G2279" t="s">
        <v>8241</v>
      </c>
      <c r="H2279" t="s">
        <v>8249</v>
      </c>
      <c r="I2279">
        <v>1491586534</v>
      </c>
      <c r="J2279">
        <v>1488911734</v>
      </c>
      <c r="K2279" t="b">
        <v>0</v>
      </c>
      <c r="L2279">
        <v>46</v>
      </c>
      <c r="M2279" t="b">
        <v>0</v>
      </c>
      <c r="N2279" t="s">
        <v>8303</v>
      </c>
      <c r="O2279" s="5">
        <f t="shared" si="315"/>
        <v>2.1656050955414012</v>
      </c>
      <c r="P2279" s="7">
        <f t="shared" si="316"/>
        <v>34.130434782608695</v>
      </c>
      <c r="Q2279" t="str">
        <f t="shared" si="317"/>
        <v>theater</v>
      </c>
      <c r="R2279" t="str">
        <f t="shared" si="318"/>
        <v>spaces</v>
      </c>
      <c r="S2279" s="10">
        <f t="shared" si="319"/>
        <v>42832.483032407406</v>
      </c>
      <c r="T2279" s="10">
        <f t="shared" si="320"/>
        <v>42801.524699074071</v>
      </c>
      <c r="U2279">
        <f t="shared" si="321"/>
        <v>2017</v>
      </c>
      <c r="V2279" s="11">
        <f t="shared" si="322"/>
        <v>42832.483032407406</v>
      </c>
      <c r="W2279" s="15">
        <f t="shared" si="323"/>
        <v>30.958333333335759</v>
      </c>
    </row>
    <row r="2280" spans="1:23" ht="28.8" x14ac:dyDescent="0.3">
      <c r="A2280">
        <v>2703</v>
      </c>
      <c r="B2280" s="3" t="s">
        <v>2703</v>
      </c>
      <c r="C2280" s="3" t="s">
        <v>6813</v>
      </c>
      <c r="D2280">
        <v>40000</v>
      </c>
      <c r="E2280">
        <v>41500</v>
      </c>
      <c r="F2280" t="s">
        <v>8222</v>
      </c>
      <c r="G2280" t="s">
        <v>8238</v>
      </c>
      <c r="H2280" t="s">
        <v>8256</v>
      </c>
      <c r="I2280">
        <v>1490196830</v>
      </c>
      <c r="J2280">
        <v>1485016430</v>
      </c>
      <c r="K2280" t="b">
        <v>0</v>
      </c>
      <c r="L2280">
        <v>45</v>
      </c>
      <c r="M2280" t="b">
        <v>0</v>
      </c>
      <c r="N2280" t="s">
        <v>8303</v>
      </c>
      <c r="O2280" s="5">
        <f t="shared" si="315"/>
        <v>0.96385542168674698</v>
      </c>
      <c r="P2280" s="7">
        <f t="shared" si="316"/>
        <v>922.22222222222217</v>
      </c>
      <c r="Q2280" t="str">
        <f t="shared" si="317"/>
        <v>theater</v>
      </c>
      <c r="R2280" t="str">
        <f t="shared" si="318"/>
        <v>spaces</v>
      </c>
      <c r="S2280" s="10">
        <f t="shared" si="319"/>
        <v>42816.398495370369</v>
      </c>
      <c r="T2280" s="10">
        <f t="shared" si="320"/>
        <v>42756.440162037034</v>
      </c>
      <c r="U2280">
        <f t="shared" si="321"/>
        <v>2017</v>
      </c>
      <c r="V2280" s="11">
        <f t="shared" si="322"/>
        <v>42816.398495370369</v>
      </c>
      <c r="W2280" s="15">
        <f t="shared" si="323"/>
        <v>59.958333333335759</v>
      </c>
    </row>
    <row r="2281" spans="1:23" ht="43.2" x14ac:dyDescent="0.3">
      <c r="A2281">
        <v>2704</v>
      </c>
      <c r="B2281" s="3" t="s">
        <v>2704</v>
      </c>
      <c r="C2281" s="3" t="s">
        <v>6814</v>
      </c>
      <c r="D2281">
        <v>19000</v>
      </c>
      <c r="E2281">
        <v>1145</v>
      </c>
      <c r="F2281" t="s">
        <v>8222</v>
      </c>
      <c r="G2281" t="s">
        <v>8224</v>
      </c>
      <c r="H2281" t="s">
        <v>8246</v>
      </c>
      <c r="I2281">
        <v>1491421314</v>
      </c>
      <c r="J2281">
        <v>1487709714</v>
      </c>
      <c r="K2281" t="b">
        <v>0</v>
      </c>
      <c r="L2281">
        <v>7</v>
      </c>
      <c r="M2281" t="b">
        <v>0</v>
      </c>
      <c r="N2281" t="s">
        <v>8303</v>
      </c>
      <c r="O2281" s="5">
        <f t="shared" si="315"/>
        <v>16.593886462882097</v>
      </c>
      <c r="P2281" s="7">
        <f t="shared" si="316"/>
        <v>163.57142857142858</v>
      </c>
      <c r="Q2281" t="str">
        <f t="shared" si="317"/>
        <v>theater</v>
      </c>
      <c r="R2281" t="str">
        <f t="shared" si="318"/>
        <v>spaces</v>
      </c>
      <c r="S2281" s="10">
        <f t="shared" si="319"/>
        <v>42830.570763888885</v>
      </c>
      <c r="T2281" s="10">
        <f t="shared" si="320"/>
        <v>42787.612430555557</v>
      </c>
      <c r="U2281">
        <f t="shared" si="321"/>
        <v>2017</v>
      </c>
      <c r="V2281" s="11">
        <f t="shared" si="322"/>
        <v>42830.570763888885</v>
      </c>
      <c r="W2281" s="15">
        <f t="shared" si="323"/>
        <v>42.958333333328483</v>
      </c>
    </row>
    <row r="2282" spans="1:23" ht="28.8" x14ac:dyDescent="0.3">
      <c r="A2282">
        <v>2705</v>
      </c>
      <c r="B2282" s="3" t="s">
        <v>2705</v>
      </c>
      <c r="C2282" s="3" t="s">
        <v>6815</v>
      </c>
      <c r="D2282">
        <v>16500</v>
      </c>
      <c r="E2282">
        <v>1739</v>
      </c>
      <c r="F2282" t="s">
        <v>8222</v>
      </c>
      <c r="G2282" t="s">
        <v>8224</v>
      </c>
      <c r="H2282" t="s">
        <v>8246</v>
      </c>
      <c r="I2282">
        <v>1490389158</v>
      </c>
      <c r="J2282">
        <v>1486504758</v>
      </c>
      <c r="K2282" t="b">
        <v>0</v>
      </c>
      <c r="L2282">
        <v>8</v>
      </c>
      <c r="M2282" t="b">
        <v>0</v>
      </c>
      <c r="N2282" t="s">
        <v>8303</v>
      </c>
      <c r="O2282" s="5">
        <f t="shared" si="315"/>
        <v>9.4882116158711902</v>
      </c>
      <c r="P2282" s="7">
        <f t="shared" si="316"/>
        <v>217.375</v>
      </c>
      <c r="Q2282" t="str">
        <f t="shared" si="317"/>
        <v>theater</v>
      </c>
      <c r="R2282" t="str">
        <f t="shared" si="318"/>
        <v>spaces</v>
      </c>
      <c r="S2282" s="10">
        <f t="shared" si="319"/>
        <v>42818.624513888892</v>
      </c>
      <c r="T2282" s="10">
        <f t="shared" si="320"/>
        <v>42773.666180555556</v>
      </c>
      <c r="U2282">
        <f t="shared" si="321"/>
        <v>2017</v>
      </c>
      <c r="V2282" s="11">
        <f t="shared" si="322"/>
        <v>42818.624513888892</v>
      </c>
      <c r="W2282" s="15">
        <f t="shared" si="323"/>
        <v>44.958333333335759</v>
      </c>
    </row>
    <row r="2283" spans="1:23" ht="43.2" x14ac:dyDescent="0.3">
      <c r="A2283">
        <v>2719</v>
      </c>
      <c r="B2283" s="3" t="s">
        <v>2719</v>
      </c>
      <c r="C2283" s="3" t="s">
        <v>6829</v>
      </c>
      <c r="D2283">
        <v>6000</v>
      </c>
      <c r="E2283">
        <v>6530</v>
      </c>
      <c r="F2283" t="s">
        <v>8219</v>
      </c>
      <c r="G2283" t="s">
        <v>8224</v>
      </c>
      <c r="H2283" t="s">
        <v>8246</v>
      </c>
      <c r="I2283">
        <v>1460936694</v>
      </c>
      <c r="J2283">
        <v>1455756294</v>
      </c>
      <c r="K2283" t="b">
        <v>0</v>
      </c>
      <c r="L2283">
        <v>69</v>
      </c>
      <c r="M2283" t="b">
        <v>1</v>
      </c>
      <c r="N2283" t="s">
        <v>8303</v>
      </c>
      <c r="O2283" s="5">
        <f t="shared" si="315"/>
        <v>0.91883614088820831</v>
      </c>
      <c r="P2283" s="7">
        <f t="shared" si="316"/>
        <v>94.637681159420296</v>
      </c>
      <c r="Q2283" t="str">
        <f t="shared" si="317"/>
        <v>theater</v>
      </c>
      <c r="R2283" t="str">
        <f t="shared" si="318"/>
        <v>spaces</v>
      </c>
      <c r="S2283" s="10">
        <f t="shared" si="319"/>
        <v>42477.739513888882</v>
      </c>
      <c r="T2283" s="10">
        <f t="shared" si="320"/>
        <v>42417.781180555554</v>
      </c>
      <c r="U2283">
        <f t="shared" si="321"/>
        <v>2016</v>
      </c>
      <c r="V2283" s="11">
        <f t="shared" si="322"/>
        <v>42477.739513888882</v>
      </c>
      <c r="W2283" s="15">
        <f t="shared" si="323"/>
        <v>59.958333333328483</v>
      </c>
    </row>
    <row r="2284" spans="1:23" ht="43.2" x14ac:dyDescent="0.3">
      <c r="A2284">
        <v>2720</v>
      </c>
      <c r="B2284" s="3" t="s">
        <v>2720</v>
      </c>
      <c r="C2284" s="3" t="s">
        <v>6830</v>
      </c>
      <c r="D2284">
        <v>25000</v>
      </c>
      <c r="E2284">
        <v>29531</v>
      </c>
      <c r="F2284" t="s">
        <v>8219</v>
      </c>
      <c r="G2284" t="s">
        <v>8224</v>
      </c>
      <c r="H2284" t="s">
        <v>8246</v>
      </c>
      <c r="I2284">
        <v>1478866253</v>
      </c>
      <c r="J2284">
        <v>1476270653</v>
      </c>
      <c r="K2284" t="b">
        <v>0</v>
      </c>
      <c r="L2284">
        <v>173</v>
      </c>
      <c r="M2284" t="b">
        <v>1</v>
      </c>
      <c r="N2284" t="s">
        <v>8303</v>
      </c>
      <c r="O2284" s="5">
        <f t="shared" si="315"/>
        <v>0.8465680132741864</v>
      </c>
      <c r="P2284" s="7">
        <f t="shared" si="316"/>
        <v>170.69942196531792</v>
      </c>
      <c r="Q2284" t="str">
        <f t="shared" si="317"/>
        <v>theater</v>
      </c>
      <c r="R2284" t="str">
        <f t="shared" si="318"/>
        <v>spaces</v>
      </c>
      <c r="S2284" s="10">
        <f t="shared" si="319"/>
        <v>42685.257557870369</v>
      </c>
      <c r="T2284" s="10">
        <f t="shared" si="320"/>
        <v>42655.215891203698</v>
      </c>
      <c r="U2284">
        <f t="shared" si="321"/>
        <v>2016</v>
      </c>
      <c r="V2284" s="11">
        <f t="shared" si="322"/>
        <v>42685.257557870369</v>
      </c>
      <c r="W2284" s="15">
        <f t="shared" si="323"/>
        <v>30.041666666671517</v>
      </c>
    </row>
    <row r="2285" spans="1:23" ht="43.2" x14ac:dyDescent="0.3">
      <c r="A2285">
        <v>2721</v>
      </c>
      <c r="B2285" s="3" t="s">
        <v>2721</v>
      </c>
      <c r="C2285" s="3" t="s">
        <v>6831</v>
      </c>
      <c r="D2285">
        <v>750</v>
      </c>
      <c r="E2285">
        <v>10965</v>
      </c>
      <c r="F2285" t="s">
        <v>8219</v>
      </c>
      <c r="G2285" t="s">
        <v>8225</v>
      </c>
      <c r="H2285" t="s">
        <v>8247</v>
      </c>
      <c r="I2285">
        <v>1378494000</v>
      </c>
      <c r="J2285">
        <v>1375880598</v>
      </c>
      <c r="K2285" t="b">
        <v>0</v>
      </c>
      <c r="L2285">
        <v>269</v>
      </c>
      <c r="M2285" t="b">
        <v>1</v>
      </c>
      <c r="N2285" t="s">
        <v>8295</v>
      </c>
      <c r="O2285" s="5">
        <f t="shared" si="315"/>
        <v>6.8399452804377564E-2</v>
      </c>
      <c r="P2285" s="7">
        <f t="shared" si="316"/>
        <v>40.762081784386616</v>
      </c>
      <c r="Q2285" t="str">
        <f t="shared" si="317"/>
        <v>technology</v>
      </c>
      <c r="R2285" t="str">
        <f t="shared" si="318"/>
        <v>hardware</v>
      </c>
      <c r="S2285" s="10">
        <f t="shared" si="319"/>
        <v>41523.541666666664</v>
      </c>
      <c r="T2285" s="10">
        <f t="shared" si="320"/>
        <v>41493.293958333335</v>
      </c>
      <c r="U2285">
        <f t="shared" si="321"/>
        <v>2013</v>
      </c>
      <c r="V2285" s="11">
        <f t="shared" si="322"/>
        <v>41523.541666666664</v>
      </c>
      <c r="W2285" s="15">
        <f t="shared" si="323"/>
        <v>30.247708333328774</v>
      </c>
    </row>
    <row r="2286" spans="1:23" ht="43.2" x14ac:dyDescent="0.3">
      <c r="A2286">
        <v>2722</v>
      </c>
      <c r="B2286" s="3" t="s">
        <v>2722</v>
      </c>
      <c r="C2286" s="3" t="s">
        <v>6832</v>
      </c>
      <c r="D2286">
        <v>5000</v>
      </c>
      <c r="E2286">
        <v>12627</v>
      </c>
      <c r="F2286" t="s">
        <v>8219</v>
      </c>
      <c r="G2286" t="s">
        <v>8224</v>
      </c>
      <c r="H2286" t="s">
        <v>8246</v>
      </c>
      <c r="I2286">
        <v>1485722053</v>
      </c>
      <c r="J2286">
        <v>1480538053</v>
      </c>
      <c r="K2286" t="b">
        <v>0</v>
      </c>
      <c r="L2286">
        <v>185</v>
      </c>
      <c r="M2286" t="b">
        <v>1</v>
      </c>
      <c r="N2286" t="s">
        <v>8295</v>
      </c>
      <c r="O2286" s="5">
        <f t="shared" si="315"/>
        <v>0.39597687495050288</v>
      </c>
      <c r="P2286" s="7">
        <f t="shared" si="316"/>
        <v>68.254054054054052</v>
      </c>
      <c r="Q2286" t="str">
        <f t="shared" si="317"/>
        <v>technology</v>
      </c>
      <c r="R2286" t="str">
        <f t="shared" si="318"/>
        <v>hardware</v>
      </c>
      <c r="S2286" s="10">
        <f t="shared" si="319"/>
        <v>42764.607094907406</v>
      </c>
      <c r="T2286" s="10">
        <f t="shared" si="320"/>
        <v>42704.607094907406</v>
      </c>
      <c r="U2286">
        <f t="shared" si="321"/>
        <v>2017</v>
      </c>
      <c r="V2286" s="11">
        <f t="shared" si="322"/>
        <v>42764.607094907406</v>
      </c>
      <c r="W2286" s="15">
        <f t="shared" si="323"/>
        <v>60</v>
      </c>
    </row>
    <row r="2287" spans="1:23" ht="43.2" x14ac:dyDescent="0.3">
      <c r="A2287">
        <v>2723</v>
      </c>
      <c r="B2287" s="3" t="s">
        <v>2723</v>
      </c>
      <c r="C2287" s="3" t="s">
        <v>6833</v>
      </c>
      <c r="D2287">
        <v>12000</v>
      </c>
      <c r="E2287">
        <v>16806</v>
      </c>
      <c r="F2287" t="s">
        <v>8219</v>
      </c>
      <c r="G2287" t="s">
        <v>8224</v>
      </c>
      <c r="H2287" t="s">
        <v>8246</v>
      </c>
      <c r="I2287">
        <v>1420060088</v>
      </c>
      <c r="J2287">
        <v>1414872488</v>
      </c>
      <c r="K2287" t="b">
        <v>0</v>
      </c>
      <c r="L2287">
        <v>176</v>
      </c>
      <c r="M2287" t="b">
        <v>1</v>
      </c>
      <c r="N2287" t="s">
        <v>8295</v>
      </c>
      <c r="O2287" s="5">
        <f t="shared" si="315"/>
        <v>0.71403070332024277</v>
      </c>
      <c r="P2287" s="7">
        <f t="shared" si="316"/>
        <v>95.48863636363636</v>
      </c>
      <c r="Q2287" t="str">
        <f t="shared" si="317"/>
        <v>technology</v>
      </c>
      <c r="R2287" t="str">
        <f t="shared" si="318"/>
        <v>hardware</v>
      </c>
      <c r="S2287" s="10">
        <f t="shared" si="319"/>
        <v>42004.630648148144</v>
      </c>
      <c r="T2287" s="10">
        <f t="shared" si="320"/>
        <v>41944.58898148148</v>
      </c>
      <c r="U2287">
        <f t="shared" si="321"/>
        <v>2014</v>
      </c>
      <c r="V2287" s="11">
        <f t="shared" si="322"/>
        <v>42004.630648148144</v>
      </c>
      <c r="W2287" s="15">
        <f t="shared" si="323"/>
        <v>60.041666666664241</v>
      </c>
    </row>
    <row r="2288" spans="1:23" ht="43.2" x14ac:dyDescent="0.3">
      <c r="A2288">
        <v>2724</v>
      </c>
      <c r="B2288" s="3" t="s">
        <v>2724</v>
      </c>
      <c r="C2288" s="3" t="s">
        <v>6834</v>
      </c>
      <c r="D2288">
        <v>2468</v>
      </c>
      <c r="E2288">
        <v>7326.88</v>
      </c>
      <c r="F2288" t="s">
        <v>8219</v>
      </c>
      <c r="G2288" t="s">
        <v>8225</v>
      </c>
      <c r="H2288" t="s">
        <v>8247</v>
      </c>
      <c r="I2288">
        <v>1439625059</v>
      </c>
      <c r="J2288">
        <v>1436860259</v>
      </c>
      <c r="K2288" t="b">
        <v>0</v>
      </c>
      <c r="L2288">
        <v>1019</v>
      </c>
      <c r="M2288" t="b">
        <v>1</v>
      </c>
      <c r="N2288" t="s">
        <v>8295</v>
      </c>
      <c r="O2288" s="5">
        <f t="shared" si="315"/>
        <v>0.33684187539580285</v>
      </c>
      <c r="P2288" s="7">
        <f t="shared" si="316"/>
        <v>7.1902649656526005</v>
      </c>
      <c r="Q2288" t="str">
        <f t="shared" si="317"/>
        <v>technology</v>
      </c>
      <c r="R2288" t="str">
        <f t="shared" si="318"/>
        <v>hardware</v>
      </c>
      <c r="S2288" s="10">
        <f t="shared" si="319"/>
        <v>42231.07707175926</v>
      </c>
      <c r="T2288" s="10">
        <f t="shared" si="320"/>
        <v>42199.07707175926</v>
      </c>
      <c r="U2288">
        <f t="shared" si="321"/>
        <v>2015</v>
      </c>
      <c r="V2288" s="11">
        <f t="shared" si="322"/>
        <v>42231.07707175926</v>
      </c>
      <c r="W2288" s="15">
        <f t="shared" si="323"/>
        <v>32</v>
      </c>
    </row>
    <row r="2289" spans="1:23" ht="43.2" x14ac:dyDescent="0.3">
      <c r="A2289">
        <v>2725</v>
      </c>
      <c r="B2289" s="3" t="s">
        <v>2725</v>
      </c>
      <c r="C2289" s="3" t="s">
        <v>6835</v>
      </c>
      <c r="D2289">
        <v>40000</v>
      </c>
      <c r="E2289">
        <v>57817</v>
      </c>
      <c r="F2289" t="s">
        <v>8219</v>
      </c>
      <c r="G2289" t="s">
        <v>8229</v>
      </c>
      <c r="H2289" t="s">
        <v>8251</v>
      </c>
      <c r="I2289">
        <v>1488390735</v>
      </c>
      <c r="J2289">
        <v>1484070735</v>
      </c>
      <c r="K2289" t="b">
        <v>0</v>
      </c>
      <c r="L2289">
        <v>113</v>
      </c>
      <c r="M2289" t="b">
        <v>1</v>
      </c>
      <c r="N2289" t="s">
        <v>8295</v>
      </c>
      <c r="O2289" s="5">
        <f t="shared" si="315"/>
        <v>0.6918380407146687</v>
      </c>
      <c r="P2289" s="7">
        <f t="shared" si="316"/>
        <v>511.65486725663715</v>
      </c>
      <c r="Q2289" t="str">
        <f t="shared" si="317"/>
        <v>technology</v>
      </c>
      <c r="R2289" t="str">
        <f t="shared" si="318"/>
        <v>hardware</v>
      </c>
      <c r="S2289" s="10">
        <f t="shared" si="319"/>
        <v>42795.494618055556</v>
      </c>
      <c r="T2289" s="10">
        <f t="shared" si="320"/>
        <v>42745.494618055556</v>
      </c>
      <c r="U2289">
        <f t="shared" si="321"/>
        <v>2017</v>
      </c>
      <c r="V2289" s="11">
        <f t="shared" si="322"/>
        <v>42795.494618055556</v>
      </c>
      <c r="W2289" s="15">
        <f t="shared" si="323"/>
        <v>50</v>
      </c>
    </row>
    <row r="2290" spans="1:23" x14ac:dyDescent="0.3">
      <c r="A2290">
        <v>2726</v>
      </c>
      <c r="B2290" s="3" t="s">
        <v>2726</v>
      </c>
      <c r="C2290" s="3" t="s">
        <v>6836</v>
      </c>
      <c r="D2290">
        <v>100000</v>
      </c>
      <c r="E2290">
        <v>105745</v>
      </c>
      <c r="F2290" t="s">
        <v>8219</v>
      </c>
      <c r="G2290" t="s">
        <v>8224</v>
      </c>
      <c r="H2290" t="s">
        <v>8246</v>
      </c>
      <c r="I2290">
        <v>1461333311</v>
      </c>
      <c r="J2290">
        <v>1458741311</v>
      </c>
      <c r="K2290" t="b">
        <v>0</v>
      </c>
      <c r="L2290">
        <v>404</v>
      </c>
      <c r="M2290" t="b">
        <v>1</v>
      </c>
      <c r="N2290" t="s">
        <v>8295</v>
      </c>
      <c r="O2290" s="5">
        <f t="shared" si="315"/>
        <v>0.94567119012719281</v>
      </c>
      <c r="P2290" s="7">
        <f t="shared" si="316"/>
        <v>261.74504950495049</v>
      </c>
      <c r="Q2290" t="str">
        <f t="shared" si="317"/>
        <v>technology</v>
      </c>
      <c r="R2290" t="str">
        <f t="shared" si="318"/>
        <v>hardware</v>
      </c>
      <c r="S2290" s="10">
        <f t="shared" si="319"/>
        <v>42482.329988425925</v>
      </c>
      <c r="T2290" s="10">
        <f t="shared" si="320"/>
        <v>42452.329988425925</v>
      </c>
      <c r="U2290">
        <f t="shared" si="321"/>
        <v>2016</v>
      </c>
      <c r="V2290" s="11">
        <f t="shared" si="322"/>
        <v>42482.329988425925</v>
      </c>
      <c r="W2290" s="15">
        <f t="shared" si="323"/>
        <v>30</v>
      </c>
    </row>
    <row r="2291" spans="1:23" ht="43.2" x14ac:dyDescent="0.3">
      <c r="A2291">
        <v>2727</v>
      </c>
      <c r="B2291" s="3" t="s">
        <v>2727</v>
      </c>
      <c r="C2291" s="3" t="s">
        <v>6837</v>
      </c>
      <c r="D2291">
        <v>10000</v>
      </c>
      <c r="E2291">
        <v>49321</v>
      </c>
      <c r="F2291" t="s">
        <v>8219</v>
      </c>
      <c r="G2291" t="s">
        <v>8224</v>
      </c>
      <c r="H2291" t="s">
        <v>8246</v>
      </c>
      <c r="I2291">
        <v>1438964063</v>
      </c>
      <c r="J2291">
        <v>1436804063</v>
      </c>
      <c r="K2291" t="b">
        <v>0</v>
      </c>
      <c r="L2291">
        <v>707</v>
      </c>
      <c r="M2291" t="b">
        <v>1</v>
      </c>
      <c r="N2291" t="s">
        <v>8295</v>
      </c>
      <c r="O2291" s="5">
        <f t="shared" si="315"/>
        <v>0.20275339105046533</v>
      </c>
      <c r="P2291" s="7">
        <f t="shared" si="316"/>
        <v>69.760961810466767</v>
      </c>
      <c r="Q2291" t="str">
        <f t="shared" si="317"/>
        <v>technology</v>
      </c>
      <c r="R2291" t="str">
        <f t="shared" si="318"/>
        <v>hardware</v>
      </c>
      <c r="S2291" s="10">
        <f t="shared" si="319"/>
        <v>42223.426655092597</v>
      </c>
      <c r="T2291" s="10">
        <f t="shared" si="320"/>
        <v>42198.426655092597</v>
      </c>
      <c r="U2291">
        <f t="shared" si="321"/>
        <v>2015</v>
      </c>
      <c r="V2291" s="11">
        <f t="shared" si="322"/>
        <v>42223.426655092597</v>
      </c>
      <c r="W2291" s="15">
        <f t="shared" si="323"/>
        <v>25</v>
      </c>
    </row>
    <row r="2292" spans="1:23" ht="28.8" x14ac:dyDescent="0.3">
      <c r="A2292">
        <v>2728</v>
      </c>
      <c r="B2292" s="3" t="s">
        <v>2728</v>
      </c>
      <c r="C2292" s="3" t="s">
        <v>6838</v>
      </c>
      <c r="D2292">
        <v>15000</v>
      </c>
      <c r="E2292">
        <v>30274</v>
      </c>
      <c r="F2292" t="s">
        <v>8219</v>
      </c>
      <c r="G2292" t="s">
        <v>8224</v>
      </c>
      <c r="H2292" t="s">
        <v>8246</v>
      </c>
      <c r="I2292">
        <v>1451485434</v>
      </c>
      <c r="J2292">
        <v>1448461434</v>
      </c>
      <c r="K2292" t="b">
        <v>0</v>
      </c>
      <c r="L2292">
        <v>392</v>
      </c>
      <c r="M2292" t="b">
        <v>1</v>
      </c>
      <c r="N2292" t="s">
        <v>8295</v>
      </c>
      <c r="O2292" s="5">
        <f t="shared" si="315"/>
        <v>0.49547466472881019</v>
      </c>
      <c r="P2292" s="7">
        <f t="shared" si="316"/>
        <v>77.229591836734699</v>
      </c>
      <c r="Q2292" t="str">
        <f t="shared" si="317"/>
        <v>technology</v>
      </c>
      <c r="R2292" t="str">
        <f t="shared" si="318"/>
        <v>hardware</v>
      </c>
      <c r="S2292" s="10">
        <f t="shared" si="319"/>
        <v>42368.34993055556</v>
      </c>
      <c r="T2292" s="10">
        <f t="shared" si="320"/>
        <v>42333.34993055556</v>
      </c>
      <c r="U2292">
        <f t="shared" si="321"/>
        <v>2015</v>
      </c>
      <c r="V2292" s="11">
        <f t="shared" si="322"/>
        <v>42368.34993055556</v>
      </c>
      <c r="W2292" s="15">
        <f t="shared" si="323"/>
        <v>35</v>
      </c>
    </row>
    <row r="2293" spans="1:23" ht="28.8" x14ac:dyDescent="0.3">
      <c r="A2293">
        <v>2729</v>
      </c>
      <c r="B2293" s="3" t="s">
        <v>2729</v>
      </c>
      <c r="C2293" s="3" t="s">
        <v>6839</v>
      </c>
      <c r="D2293">
        <v>7500</v>
      </c>
      <c r="E2293">
        <v>7833</v>
      </c>
      <c r="F2293" t="s">
        <v>8219</v>
      </c>
      <c r="G2293" t="s">
        <v>8224</v>
      </c>
      <c r="H2293" t="s">
        <v>8246</v>
      </c>
      <c r="I2293">
        <v>1430459197</v>
      </c>
      <c r="J2293">
        <v>1427867197</v>
      </c>
      <c r="K2293" t="b">
        <v>0</v>
      </c>
      <c r="L2293">
        <v>23</v>
      </c>
      <c r="M2293" t="b">
        <v>1</v>
      </c>
      <c r="N2293" t="s">
        <v>8295</v>
      </c>
      <c r="O2293" s="5">
        <f t="shared" si="315"/>
        <v>0.9574875526618154</v>
      </c>
      <c r="P2293" s="7">
        <f t="shared" si="316"/>
        <v>340.56521739130437</v>
      </c>
      <c r="Q2293" t="str">
        <f t="shared" si="317"/>
        <v>technology</v>
      </c>
      <c r="R2293" t="str">
        <f t="shared" si="318"/>
        <v>hardware</v>
      </c>
      <c r="S2293" s="10">
        <f t="shared" si="319"/>
        <v>42124.990706018521</v>
      </c>
      <c r="T2293" s="10">
        <f t="shared" si="320"/>
        <v>42094.990706018521</v>
      </c>
      <c r="U2293">
        <f t="shared" si="321"/>
        <v>2015</v>
      </c>
      <c r="V2293" s="11">
        <f t="shared" si="322"/>
        <v>42124.990706018521</v>
      </c>
      <c r="W2293" s="15">
        <f t="shared" si="323"/>
        <v>30</v>
      </c>
    </row>
    <row r="2294" spans="1:23" ht="43.2" x14ac:dyDescent="0.3">
      <c r="A2294">
        <v>2730</v>
      </c>
      <c r="B2294" s="3" t="s">
        <v>2730</v>
      </c>
      <c r="C2294" s="3" t="s">
        <v>6840</v>
      </c>
      <c r="D2294">
        <v>27000</v>
      </c>
      <c r="E2294">
        <v>45979.01</v>
      </c>
      <c r="F2294" t="s">
        <v>8219</v>
      </c>
      <c r="G2294" t="s">
        <v>8224</v>
      </c>
      <c r="H2294" t="s">
        <v>8246</v>
      </c>
      <c r="I2294">
        <v>1366635575</v>
      </c>
      <c r="J2294">
        <v>1363611575</v>
      </c>
      <c r="K2294" t="b">
        <v>0</v>
      </c>
      <c r="L2294">
        <v>682</v>
      </c>
      <c r="M2294" t="b">
        <v>1</v>
      </c>
      <c r="N2294" t="s">
        <v>8295</v>
      </c>
      <c r="O2294" s="5">
        <f t="shared" si="315"/>
        <v>0.58722447482014073</v>
      </c>
      <c r="P2294" s="7">
        <f t="shared" si="316"/>
        <v>67.417903225806455</v>
      </c>
      <c r="Q2294" t="str">
        <f t="shared" si="317"/>
        <v>technology</v>
      </c>
      <c r="R2294" t="str">
        <f t="shared" si="318"/>
        <v>hardware</v>
      </c>
      <c r="S2294" s="10">
        <f t="shared" si="319"/>
        <v>41386.291377314818</v>
      </c>
      <c r="T2294" s="10">
        <f t="shared" si="320"/>
        <v>41351.291377314818</v>
      </c>
      <c r="U2294">
        <f t="shared" si="321"/>
        <v>2013</v>
      </c>
      <c r="V2294" s="11">
        <f t="shared" si="322"/>
        <v>41386.291377314818</v>
      </c>
      <c r="W2294" s="15">
        <f t="shared" si="323"/>
        <v>35</v>
      </c>
    </row>
    <row r="2295" spans="1:23" ht="57.6" x14ac:dyDescent="0.3">
      <c r="A2295">
        <v>2731</v>
      </c>
      <c r="B2295" s="3" t="s">
        <v>2731</v>
      </c>
      <c r="C2295" s="3" t="s">
        <v>6841</v>
      </c>
      <c r="D2295">
        <v>30000</v>
      </c>
      <c r="E2295">
        <v>31291</v>
      </c>
      <c r="F2295" t="s">
        <v>8219</v>
      </c>
      <c r="G2295" t="s">
        <v>8224</v>
      </c>
      <c r="H2295" t="s">
        <v>8246</v>
      </c>
      <c r="I2295">
        <v>1413604800</v>
      </c>
      <c r="J2295">
        <v>1408624622</v>
      </c>
      <c r="K2295" t="b">
        <v>0</v>
      </c>
      <c r="L2295">
        <v>37</v>
      </c>
      <c r="M2295" t="b">
        <v>1</v>
      </c>
      <c r="N2295" t="s">
        <v>8295</v>
      </c>
      <c r="O2295" s="5">
        <f t="shared" si="315"/>
        <v>0.95874213032501354</v>
      </c>
      <c r="P2295" s="7">
        <f t="shared" si="316"/>
        <v>845.70270270270271</v>
      </c>
      <c r="Q2295" t="str">
        <f t="shared" si="317"/>
        <v>technology</v>
      </c>
      <c r="R2295" t="str">
        <f t="shared" si="318"/>
        <v>hardware</v>
      </c>
      <c r="S2295" s="10">
        <f t="shared" si="319"/>
        <v>41929.916666666664</v>
      </c>
      <c r="T2295" s="10">
        <f t="shared" si="320"/>
        <v>41872.275717592594</v>
      </c>
      <c r="U2295">
        <f t="shared" si="321"/>
        <v>2014</v>
      </c>
      <c r="V2295" s="11">
        <f t="shared" si="322"/>
        <v>41929.916666666664</v>
      </c>
      <c r="W2295" s="15">
        <f t="shared" si="323"/>
        <v>57.640949074069795</v>
      </c>
    </row>
    <row r="2296" spans="1:23" ht="43.2" x14ac:dyDescent="0.3">
      <c r="A2296">
        <v>2732</v>
      </c>
      <c r="B2296" s="3" t="s">
        <v>2732</v>
      </c>
      <c r="C2296" s="3" t="s">
        <v>6842</v>
      </c>
      <c r="D2296">
        <v>12000</v>
      </c>
      <c r="E2296">
        <v>14190</v>
      </c>
      <c r="F2296" t="s">
        <v>8219</v>
      </c>
      <c r="G2296" t="s">
        <v>8224</v>
      </c>
      <c r="H2296" t="s">
        <v>8246</v>
      </c>
      <c r="I2296">
        <v>1369699200</v>
      </c>
      <c r="J2296">
        <v>1366917828</v>
      </c>
      <c r="K2296" t="b">
        <v>0</v>
      </c>
      <c r="L2296">
        <v>146</v>
      </c>
      <c r="M2296" t="b">
        <v>1</v>
      </c>
      <c r="N2296" t="s">
        <v>8295</v>
      </c>
      <c r="O2296" s="5">
        <f t="shared" si="315"/>
        <v>0.84566596194503174</v>
      </c>
      <c r="P2296" s="7">
        <f t="shared" si="316"/>
        <v>97.191780821917803</v>
      </c>
      <c r="Q2296" t="str">
        <f t="shared" si="317"/>
        <v>technology</v>
      </c>
      <c r="R2296" t="str">
        <f t="shared" si="318"/>
        <v>hardware</v>
      </c>
      <c r="S2296" s="10">
        <f t="shared" si="319"/>
        <v>41421.75</v>
      </c>
      <c r="T2296" s="10">
        <f t="shared" si="320"/>
        <v>41389.558194444442</v>
      </c>
      <c r="U2296">
        <f t="shared" si="321"/>
        <v>2013</v>
      </c>
      <c r="V2296" s="11">
        <f t="shared" si="322"/>
        <v>41421.75</v>
      </c>
      <c r="W2296" s="15">
        <f t="shared" si="323"/>
        <v>32.191805555557949</v>
      </c>
    </row>
    <row r="2297" spans="1:23" ht="43.2" x14ac:dyDescent="0.3">
      <c r="A2297">
        <v>2733</v>
      </c>
      <c r="B2297" s="3" t="s">
        <v>2733</v>
      </c>
      <c r="C2297" s="3" t="s">
        <v>6843</v>
      </c>
      <c r="D2297">
        <v>50000</v>
      </c>
      <c r="E2297">
        <v>53769</v>
      </c>
      <c r="F2297" t="s">
        <v>8219</v>
      </c>
      <c r="G2297" t="s">
        <v>8224</v>
      </c>
      <c r="H2297" t="s">
        <v>8246</v>
      </c>
      <c r="I2297">
        <v>1428643974</v>
      </c>
      <c r="J2297">
        <v>1423463574</v>
      </c>
      <c r="K2297" t="b">
        <v>0</v>
      </c>
      <c r="L2297">
        <v>119</v>
      </c>
      <c r="M2297" t="b">
        <v>1</v>
      </c>
      <c r="N2297" t="s">
        <v>8295</v>
      </c>
      <c r="O2297" s="5">
        <f t="shared" si="315"/>
        <v>0.92990384794212277</v>
      </c>
      <c r="P2297" s="7">
        <f t="shared" si="316"/>
        <v>451.84033613445376</v>
      </c>
      <c r="Q2297" t="str">
        <f t="shared" si="317"/>
        <v>technology</v>
      </c>
      <c r="R2297" t="str">
        <f t="shared" si="318"/>
        <v>hardware</v>
      </c>
      <c r="S2297" s="10">
        <f t="shared" si="319"/>
        <v>42103.981180555551</v>
      </c>
      <c r="T2297" s="10">
        <f t="shared" si="320"/>
        <v>42044.022847222222</v>
      </c>
      <c r="U2297">
        <f t="shared" si="321"/>
        <v>2015</v>
      </c>
      <c r="V2297" s="11">
        <f t="shared" si="322"/>
        <v>42103.981180555551</v>
      </c>
      <c r="W2297" s="15">
        <f t="shared" si="323"/>
        <v>59.958333333328483</v>
      </c>
    </row>
    <row r="2298" spans="1:23" ht="43.2" x14ac:dyDescent="0.3">
      <c r="A2298">
        <v>2734</v>
      </c>
      <c r="B2298" s="3" t="s">
        <v>2734</v>
      </c>
      <c r="C2298" s="3" t="s">
        <v>6844</v>
      </c>
      <c r="D2298">
        <v>1</v>
      </c>
      <c r="E2298">
        <v>22603</v>
      </c>
      <c r="F2298" t="s">
        <v>8219</v>
      </c>
      <c r="G2298" t="s">
        <v>8224</v>
      </c>
      <c r="H2298" t="s">
        <v>8246</v>
      </c>
      <c r="I2298">
        <v>1476395940</v>
      </c>
      <c r="J2298">
        <v>1473782592</v>
      </c>
      <c r="K2298" t="b">
        <v>0</v>
      </c>
      <c r="L2298">
        <v>163</v>
      </c>
      <c r="M2298" t="b">
        <v>1</v>
      </c>
      <c r="N2298" t="s">
        <v>8295</v>
      </c>
      <c r="O2298" s="5">
        <f t="shared" si="315"/>
        <v>4.4241914790072115E-5</v>
      </c>
      <c r="P2298" s="7">
        <f t="shared" si="316"/>
        <v>138.66871165644173</v>
      </c>
      <c r="Q2298" t="str">
        <f t="shared" si="317"/>
        <v>technology</v>
      </c>
      <c r="R2298" t="str">
        <f t="shared" si="318"/>
        <v>hardware</v>
      </c>
      <c r="S2298" s="10">
        <f t="shared" si="319"/>
        <v>42656.665972222225</v>
      </c>
      <c r="T2298" s="10">
        <f t="shared" si="320"/>
        <v>42626.418888888889</v>
      </c>
      <c r="U2298">
        <f t="shared" si="321"/>
        <v>2016</v>
      </c>
      <c r="V2298" s="11">
        <f t="shared" si="322"/>
        <v>42656.665972222225</v>
      </c>
      <c r="W2298" s="15">
        <f t="shared" si="323"/>
        <v>30.247083333335468</v>
      </c>
    </row>
    <row r="2299" spans="1:23" ht="43.2" x14ac:dyDescent="0.3">
      <c r="A2299">
        <v>2735</v>
      </c>
      <c r="B2299" s="3" t="s">
        <v>2735</v>
      </c>
      <c r="C2299" s="3" t="s">
        <v>6845</v>
      </c>
      <c r="D2299">
        <v>750</v>
      </c>
      <c r="E2299">
        <v>7336.01</v>
      </c>
      <c r="F2299" t="s">
        <v>8219</v>
      </c>
      <c r="G2299" t="s">
        <v>8225</v>
      </c>
      <c r="H2299" t="s">
        <v>8247</v>
      </c>
      <c r="I2299">
        <v>1363204800</v>
      </c>
      <c r="J2299">
        <v>1360551250</v>
      </c>
      <c r="K2299" t="b">
        <v>0</v>
      </c>
      <c r="L2299">
        <v>339</v>
      </c>
      <c r="M2299" t="b">
        <v>1</v>
      </c>
      <c r="N2299" t="s">
        <v>8295</v>
      </c>
      <c r="O2299" s="5">
        <f t="shared" si="315"/>
        <v>0.1022354113475854</v>
      </c>
      <c r="P2299" s="7">
        <f t="shared" si="316"/>
        <v>21.640147492625371</v>
      </c>
      <c r="Q2299" t="str">
        <f t="shared" si="317"/>
        <v>technology</v>
      </c>
      <c r="R2299" t="str">
        <f t="shared" si="318"/>
        <v>hardware</v>
      </c>
      <c r="S2299" s="10">
        <f t="shared" si="319"/>
        <v>41346.583333333336</v>
      </c>
      <c r="T2299" s="10">
        <f t="shared" si="320"/>
        <v>41315.870949074073</v>
      </c>
      <c r="U2299">
        <f t="shared" si="321"/>
        <v>2013</v>
      </c>
      <c r="V2299" s="11">
        <f t="shared" si="322"/>
        <v>41346.583333333336</v>
      </c>
      <c r="W2299" s="15">
        <f t="shared" si="323"/>
        <v>30.712384259262762</v>
      </c>
    </row>
    <row r="2300" spans="1:23" ht="57.6" x14ac:dyDescent="0.3">
      <c r="A2300">
        <v>2736</v>
      </c>
      <c r="B2300" s="3" t="s">
        <v>2736</v>
      </c>
      <c r="C2300" s="3" t="s">
        <v>6846</v>
      </c>
      <c r="D2300">
        <v>8000</v>
      </c>
      <c r="E2300">
        <v>9832</v>
      </c>
      <c r="F2300" t="s">
        <v>8219</v>
      </c>
      <c r="G2300" t="s">
        <v>8229</v>
      </c>
      <c r="H2300" t="s">
        <v>8251</v>
      </c>
      <c r="I2300">
        <v>1398268773</v>
      </c>
      <c r="J2300">
        <v>1395676773</v>
      </c>
      <c r="K2300" t="b">
        <v>0</v>
      </c>
      <c r="L2300">
        <v>58</v>
      </c>
      <c r="M2300" t="b">
        <v>1</v>
      </c>
      <c r="N2300" t="s">
        <v>8295</v>
      </c>
      <c r="O2300" s="5">
        <f t="shared" si="315"/>
        <v>0.8136696501220505</v>
      </c>
      <c r="P2300" s="7">
        <f t="shared" si="316"/>
        <v>169.51724137931035</v>
      </c>
      <c r="Q2300" t="str">
        <f t="shared" si="317"/>
        <v>technology</v>
      </c>
      <c r="R2300" t="str">
        <f t="shared" si="318"/>
        <v>hardware</v>
      </c>
      <c r="S2300" s="10">
        <f t="shared" si="319"/>
        <v>41752.416354166664</v>
      </c>
      <c r="T2300" s="10">
        <f t="shared" si="320"/>
        <v>41722.416354166664</v>
      </c>
      <c r="U2300">
        <f t="shared" si="321"/>
        <v>2014</v>
      </c>
      <c r="V2300" s="11">
        <f t="shared" si="322"/>
        <v>41752.416354166664</v>
      </c>
      <c r="W2300" s="15">
        <f t="shared" si="323"/>
        <v>30</v>
      </c>
    </row>
    <row r="2301" spans="1:23" ht="43.2" x14ac:dyDescent="0.3">
      <c r="A2301">
        <v>2737</v>
      </c>
      <c r="B2301" s="3" t="s">
        <v>2737</v>
      </c>
      <c r="C2301" s="3" t="s">
        <v>6847</v>
      </c>
      <c r="D2301">
        <v>30000</v>
      </c>
      <c r="E2301">
        <v>73818.240000000005</v>
      </c>
      <c r="F2301" t="s">
        <v>8219</v>
      </c>
      <c r="G2301" t="s">
        <v>8224</v>
      </c>
      <c r="H2301" t="s">
        <v>8246</v>
      </c>
      <c r="I2301">
        <v>1389812400</v>
      </c>
      <c r="J2301">
        <v>1386108087</v>
      </c>
      <c r="K2301" t="b">
        <v>0</v>
      </c>
      <c r="L2301">
        <v>456</v>
      </c>
      <c r="M2301" t="b">
        <v>1</v>
      </c>
      <c r="N2301" t="s">
        <v>8295</v>
      </c>
      <c r="O2301" s="5">
        <f t="shared" si="315"/>
        <v>0.40640362056857487</v>
      </c>
      <c r="P2301" s="7">
        <f t="shared" si="316"/>
        <v>161.88210526315791</v>
      </c>
      <c r="Q2301" t="str">
        <f t="shared" si="317"/>
        <v>technology</v>
      </c>
      <c r="R2301" t="str">
        <f t="shared" si="318"/>
        <v>hardware</v>
      </c>
      <c r="S2301" s="10">
        <f t="shared" si="319"/>
        <v>41654.541666666664</v>
      </c>
      <c r="T2301" s="10">
        <f t="shared" si="320"/>
        <v>41611.667673611111</v>
      </c>
      <c r="U2301">
        <f t="shared" si="321"/>
        <v>2014</v>
      </c>
      <c r="V2301" s="11">
        <f t="shared" si="322"/>
        <v>41654.541666666664</v>
      </c>
      <c r="W2301" s="15">
        <f t="shared" si="323"/>
        <v>42.873993055553001</v>
      </c>
    </row>
    <row r="2302" spans="1:23" ht="43.2" x14ac:dyDescent="0.3">
      <c r="A2302">
        <v>2738</v>
      </c>
      <c r="B2302" s="3" t="s">
        <v>2738</v>
      </c>
      <c r="C2302" s="3" t="s">
        <v>6848</v>
      </c>
      <c r="D2302">
        <v>5000</v>
      </c>
      <c r="E2302">
        <v>7397</v>
      </c>
      <c r="F2302" t="s">
        <v>8219</v>
      </c>
      <c r="G2302" t="s">
        <v>8224</v>
      </c>
      <c r="H2302" t="s">
        <v>8246</v>
      </c>
      <c r="I2302">
        <v>1478402804</v>
      </c>
      <c r="J2302">
        <v>1473218804</v>
      </c>
      <c r="K2302" t="b">
        <v>0</v>
      </c>
      <c r="L2302">
        <v>15</v>
      </c>
      <c r="M2302" t="b">
        <v>1</v>
      </c>
      <c r="N2302" t="s">
        <v>8295</v>
      </c>
      <c r="O2302" s="5">
        <f t="shared" si="315"/>
        <v>0.67594970934162502</v>
      </c>
      <c r="P2302" s="7">
        <f t="shared" si="316"/>
        <v>493.13333333333333</v>
      </c>
      <c r="Q2302" t="str">
        <f t="shared" si="317"/>
        <v>technology</v>
      </c>
      <c r="R2302" t="str">
        <f t="shared" si="318"/>
        <v>hardware</v>
      </c>
      <c r="S2302" s="10">
        <f t="shared" si="319"/>
        <v>42679.893564814818</v>
      </c>
      <c r="T2302" s="10">
        <f t="shared" si="320"/>
        <v>42619.893564814818</v>
      </c>
      <c r="U2302">
        <f t="shared" si="321"/>
        <v>2016</v>
      </c>
      <c r="V2302" s="11">
        <f t="shared" si="322"/>
        <v>42679.893564814818</v>
      </c>
      <c r="W2302" s="15">
        <f t="shared" si="323"/>
        <v>60</v>
      </c>
    </row>
    <row r="2303" spans="1:23" ht="43.2" x14ac:dyDescent="0.3">
      <c r="A2303">
        <v>2739</v>
      </c>
      <c r="B2303" s="3" t="s">
        <v>2739</v>
      </c>
      <c r="C2303" s="3" t="s">
        <v>6849</v>
      </c>
      <c r="D2303">
        <v>1100</v>
      </c>
      <c r="E2303">
        <v>4225</v>
      </c>
      <c r="F2303" t="s">
        <v>8219</v>
      </c>
      <c r="G2303" t="s">
        <v>8225</v>
      </c>
      <c r="H2303" t="s">
        <v>8247</v>
      </c>
      <c r="I2303">
        <v>1399324717</v>
      </c>
      <c r="J2303">
        <v>1395436717</v>
      </c>
      <c r="K2303" t="b">
        <v>0</v>
      </c>
      <c r="L2303">
        <v>191</v>
      </c>
      <c r="M2303" t="b">
        <v>1</v>
      </c>
      <c r="N2303" t="s">
        <v>8295</v>
      </c>
      <c r="O2303" s="5">
        <f t="shared" si="315"/>
        <v>0.26035502958579881</v>
      </c>
      <c r="P2303" s="7">
        <f t="shared" si="316"/>
        <v>22.120418848167539</v>
      </c>
      <c r="Q2303" t="str">
        <f t="shared" si="317"/>
        <v>technology</v>
      </c>
      <c r="R2303" t="str">
        <f t="shared" si="318"/>
        <v>hardware</v>
      </c>
      <c r="S2303" s="10">
        <f t="shared" si="319"/>
        <v>41764.637928240743</v>
      </c>
      <c r="T2303" s="10">
        <f t="shared" si="320"/>
        <v>41719.637928240743</v>
      </c>
      <c r="U2303">
        <f t="shared" si="321"/>
        <v>2014</v>
      </c>
      <c r="V2303" s="11">
        <f t="shared" si="322"/>
        <v>41764.637928240743</v>
      </c>
      <c r="W2303" s="15">
        <f t="shared" si="323"/>
        <v>45</v>
      </c>
    </row>
    <row r="2304" spans="1:23" ht="43.2" x14ac:dyDescent="0.3">
      <c r="A2304">
        <v>2740</v>
      </c>
      <c r="B2304" s="3" t="s">
        <v>2740</v>
      </c>
      <c r="C2304" s="3" t="s">
        <v>6850</v>
      </c>
      <c r="D2304">
        <v>300</v>
      </c>
      <c r="E2304">
        <v>310</v>
      </c>
      <c r="F2304" t="s">
        <v>8219</v>
      </c>
      <c r="G2304" t="s">
        <v>8224</v>
      </c>
      <c r="H2304" t="s">
        <v>8246</v>
      </c>
      <c r="I2304">
        <v>1426117552</v>
      </c>
      <c r="J2304">
        <v>1423529152</v>
      </c>
      <c r="K2304" t="b">
        <v>0</v>
      </c>
      <c r="L2304">
        <v>17</v>
      </c>
      <c r="M2304" t="b">
        <v>1</v>
      </c>
      <c r="N2304" t="s">
        <v>8295</v>
      </c>
      <c r="O2304" s="5">
        <f t="shared" si="315"/>
        <v>0.967741935483871</v>
      </c>
      <c r="P2304" s="7">
        <f t="shared" si="316"/>
        <v>18.235294117647058</v>
      </c>
      <c r="Q2304" t="str">
        <f t="shared" si="317"/>
        <v>technology</v>
      </c>
      <c r="R2304" t="str">
        <f t="shared" si="318"/>
        <v>hardware</v>
      </c>
      <c r="S2304" s="10">
        <f t="shared" si="319"/>
        <v>42074.74018518519</v>
      </c>
      <c r="T2304" s="10">
        <f t="shared" si="320"/>
        <v>42044.781851851847</v>
      </c>
      <c r="U2304">
        <f t="shared" si="321"/>
        <v>2015</v>
      </c>
      <c r="V2304" s="11">
        <f t="shared" si="322"/>
        <v>42074.74018518519</v>
      </c>
      <c r="W2304" s="15">
        <f t="shared" si="323"/>
        <v>29.958333333343035</v>
      </c>
    </row>
    <row r="2305" spans="1:23" ht="28.8" x14ac:dyDescent="0.3">
      <c r="A2305">
        <v>2741</v>
      </c>
      <c r="B2305" s="3" t="s">
        <v>2741</v>
      </c>
      <c r="C2305" s="3" t="s">
        <v>6851</v>
      </c>
      <c r="D2305">
        <v>8000</v>
      </c>
      <c r="E2305">
        <v>35</v>
      </c>
      <c r="F2305" t="s">
        <v>8221</v>
      </c>
      <c r="G2305" t="s">
        <v>8224</v>
      </c>
      <c r="H2305" t="s">
        <v>8246</v>
      </c>
      <c r="I2305">
        <v>1413770820</v>
      </c>
      <c r="J2305">
        <v>1412005602</v>
      </c>
      <c r="K2305" t="b">
        <v>0</v>
      </c>
      <c r="L2305">
        <v>4</v>
      </c>
      <c r="M2305" t="b">
        <v>0</v>
      </c>
      <c r="N2305" t="s">
        <v>8304</v>
      </c>
      <c r="O2305" s="5">
        <f t="shared" si="315"/>
        <v>228.57142857142858</v>
      </c>
      <c r="P2305" s="7">
        <f t="shared" si="316"/>
        <v>8.75</v>
      </c>
      <c r="Q2305" t="str">
        <f t="shared" si="317"/>
        <v>publishing</v>
      </c>
      <c r="R2305" t="str">
        <f t="shared" si="318"/>
        <v>children's books</v>
      </c>
      <c r="S2305" s="10">
        <f t="shared" si="319"/>
        <v>41931.838194444441</v>
      </c>
      <c r="T2305" s="10">
        <f t="shared" si="320"/>
        <v>41911.407430555555</v>
      </c>
      <c r="U2305">
        <f t="shared" si="321"/>
        <v>2014</v>
      </c>
      <c r="V2305" s="11">
        <f t="shared" si="322"/>
        <v>41931.838194444441</v>
      </c>
      <c r="W2305" s="15">
        <f t="shared" si="323"/>
        <v>20.430763888885849</v>
      </c>
    </row>
    <row r="2306" spans="1:23" ht="43.2" x14ac:dyDescent="0.3">
      <c r="A2306">
        <v>2742</v>
      </c>
      <c r="B2306" s="3" t="s">
        <v>2742</v>
      </c>
      <c r="C2306" s="3" t="s">
        <v>6852</v>
      </c>
      <c r="D2306">
        <v>2500</v>
      </c>
      <c r="E2306">
        <v>731</v>
      </c>
      <c r="F2306" t="s">
        <v>8221</v>
      </c>
      <c r="G2306" t="s">
        <v>8224</v>
      </c>
      <c r="H2306" t="s">
        <v>8246</v>
      </c>
      <c r="I2306">
        <v>1337102187</v>
      </c>
      <c r="J2306">
        <v>1335892587</v>
      </c>
      <c r="K2306" t="b">
        <v>0</v>
      </c>
      <c r="L2306">
        <v>18</v>
      </c>
      <c r="M2306" t="b">
        <v>0</v>
      </c>
      <c r="N2306" t="s">
        <v>8304</v>
      </c>
      <c r="O2306" s="5">
        <f t="shared" ref="O2306:O2369" si="324">$D2306/$E2306</f>
        <v>3.4199726402188784</v>
      </c>
      <c r="P2306" s="7">
        <f t="shared" ref="P2306:P2369" si="325">$E2306/$L2306</f>
        <v>40.611111111111114</v>
      </c>
      <c r="Q2306" t="str">
        <f t="shared" ref="Q2306:Q2369" si="326">LEFT($N2306,SEARCH("/",$N2306,1)-1)</f>
        <v>publishing</v>
      </c>
      <c r="R2306" t="str">
        <f t="shared" ref="R2306:R2369" si="327">MID($N2306,FIND("/",$N2306)+1,256)</f>
        <v>children's books</v>
      </c>
      <c r="S2306" s="10">
        <f t="shared" ref="S2306:S2369" si="328">((($I2306/60)/60)/24)+DATE(1970,1,1)+(-6/24)</f>
        <v>41044.469756944447</v>
      </c>
      <c r="T2306" s="10">
        <f t="shared" ref="T2306:T2369" si="329">((($J2306/60)/60)/24)+DATE(1970,1,1)+(-6/24)</f>
        <v>41030.469756944447</v>
      </c>
      <c r="U2306">
        <f t="shared" ref="U2306:U2369" si="330">YEAR(S2306)</f>
        <v>2012</v>
      </c>
      <c r="V2306" s="11">
        <f t="shared" ref="V2306:V2369" si="331">S2306</f>
        <v>41044.469756944447</v>
      </c>
      <c r="W2306" s="15">
        <f t="shared" si="323"/>
        <v>14</v>
      </c>
    </row>
    <row r="2307" spans="1:23" ht="57.6" x14ac:dyDescent="0.3">
      <c r="A2307">
        <v>2743</v>
      </c>
      <c r="B2307" s="3" t="s">
        <v>2743</v>
      </c>
      <c r="C2307" s="3" t="s">
        <v>6853</v>
      </c>
      <c r="D2307">
        <v>5999</v>
      </c>
      <c r="E2307">
        <v>0</v>
      </c>
      <c r="F2307" t="s">
        <v>8221</v>
      </c>
      <c r="G2307" t="s">
        <v>8224</v>
      </c>
      <c r="H2307" t="s">
        <v>8246</v>
      </c>
      <c r="I2307">
        <v>1476863607</v>
      </c>
      <c r="J2307">
        <v>1474271607</v>
      </c>
      <c r="K2307" t="b">
        <v>0</v>
      </c>
      <c r="L2307">
        <v>0</v>
      </c>
      <c r="M2307" t="b">
        <v>0</v>
      </c>
      <c r="N2307" t="s">
        <v>8304</v>
      </c>
      <c r="O2307" s="5" t="e">
        <f t="shared" si="324"/>
        <v>#DIV/0!</v>
      </c>
      <c r="P2307" s="7" t="e">
        <f t="shared" si="325"/>
        <v>#DIV/0!</v>
      </c>
      <c r="Q2307" t="str">
        <f t="shared" si="326"/>
        <v>publishing</v>
      </c>
      <c r="R2307" t="str">
        <f t="shared" si="327"/>
        <v>children's books</v>
      </c>
      <c r="S2307" s="10">
        <f t="shared" si="328"/>
        <v>42662.078784722224</v>
      </c>
      <c r="T2307" s="10">
        <f t="shared" si="329"/>
        <v>42632.078784722224</v>
      </c>
      <c r="U2307">
        <f t="shared" si="330"/>
        <v>2016</v>
      </c>
      <c r="V2307" s="11">
        <f t="shared" si="331"/>
        <v>42662.078784722224</v>
      </c>
      <c r="W2307" s="15">
        <f t="shared" ref="W2307:W2370" si="332">S2307-T2307</f>
        <v>30</v>
      </c>
    </row>
    <row r="2308" spans="1:23" ht="43.2" x14ac:dyDescent="0.3">
      <c r="A2308">
        <v>2744</v>
      </c>
      <c r="B2308" s="3" t="s">
        <v>2744</v>
      </c>
      <c r="C2308" s="3" t="s">
        <v>6854</v>
      </c>
      <c r="D2308">
        <v>16000</v>
      </c>
      <c r="E2308">
        <v>835</v>
      </c>
      <c r="F2308" t="s">
        <v>8221</v>
      </c>
      <c r="G2308" t="s">
        <v>8224</v>
      </c>
      <c r="H2308" t="s">
        <v>8246</v>
      </c>
      <c r="I2308">
        <v>1330478998</v>
      </c>
      <c r="J2308">
        <v>1327886998</v>
      </c>
      <c r="K2308" t="b">
        <v>0</v>
      </c>
      <c r="L2308">
        <v>22</v>
      </c>
      <c r="M2308" t="b">
        <v>0</v>
      </c>
      <c r="N2308" t="s">
        <v>8304</v>
      </c>
      <c r="O2308" s="5">
        <f t="shared" si="324"/>
        <v>19.161676646706585</v>
      </c>
      <c r="P2308" s="7">
        <f t="shared" si="325"/>
        <v>37.954545454545453</v>
      </c>
      <c r="Q2308" t="str">
        <f t="shared" si="326"/>
        <v>publishing</v>
      </c>
      <c r="R2308" t="str">
        <f t="shared" si="327"/>
        <v>children's books</v>
      </c>
      <c r="S2308" s="10">
        <f t="shared" si="328"/>
        <v>40967.812476851854</v>
      </c>
      <c r="T2308" s="10">
        <f t="shared" si="329"/>
        <v>40937.812476851854</v>
      </c>
      <c r="U2308">
        <f t="shared" si="330"/>
        <v>2012</v>
      </c>
      <c r="V2308" s="11">
        <f t="shared" si="331"/>
        <v>40967.812476851854</v>
      </c>
      <c r="W2308" s="15">
        <f t="shared" si="332"/>
        <v>30</v>
      </c>
    </row>
    <row r="2309" spans="1:23" ht="43.2" x14ac:dyDescent="0.3">
      <c r="A2309">
        <v>2745</v>
      </c>
      <c r="B2309" s="3" t="s">
        <v>2745</v>
      </c>
      <c r="C2309" s="3" t="s">
        <v>6855</v>
      </c>
      <c r="D2309">
        <v>8000</v>
      </c>
      <c r="E2309">
        <v>1751</v>
      </c>
      <c r="F2309" t="s">
        <v>8221</v>
      </c>
      <c r="G2309" t="s">
        <v>8224</v>
      </c>
      <c r="H2309" t="s">
        <v>8246</v>
      </c>
      <c r="I2309">
        <v>1342309368</v>
      </c>
      <c r="J2309">
        <v>1337125368</v>
      </c>
      <c r="K2309" t="b">
        <v>0</v>
      </c>
      <c r="L2309">
        <v>49</v>
      </c>
      <c r="M2309" t="b">
        <v>0</v>
      </c>
      <c r="N2309" t="s">
        <v>8304</v>
      </c>
      <c r="O2309" s="5">
        <f t="shared" si="324"/>
        <v>4.5688178183894914</v>
      </c>
      <c r="P2309" s="7">
        <f t="shared" si="325"/>
        <v>35.734693877551024</v>
      </c>
      <c r="Q2309" t="str">
        <f t="shared" si="326"/>
        <v>publishing</v>
      </c>
      <c r="R2309" t="str">
        <f t="shared" si="327"/>
        <v>children's books</v>
      </c>
      <c r="S2309" s="10">
        <f t="shared" si="328"/>
        <v>41104.738055555557</v>
      </c>
      <c r="T2309" s="10">
        <f t="shared" si="329"/>
        <v>41044.738055555557</v>
      </c>
      <c r="U2309">
        <f t="shared" si="330"/>
        <v>2012</v>
      </c>
      <c r="V2309" s="11">
        <f t="shared" si="331"/>
        <v>41104.738055555557</v>
      </c>
      <c r="W2309" s="15">
        <f t="shared" si="332"/>
        <v>60</v>
      </c>
    </row>
    <row r="2310" spans="1:23" ht="43.2" x14ac:dyDescent="0.3">
      <c r="A2310">
        <v>2746</v>
      </c>
      <c r="B2310" s="3" t="s">
        <v>2746</v>
      </c>
      <c r="C2310" s="3" t="s">
        <v>6856</v>
      </c>
      <c r="D2310">
        <v>3000</v>
      </c>
      <c r="E2310">
        <v>801</v>
      </c>
      <c r="F2310" t="s">
        <v>8221</v>
      </c>
      <c r="G2310" t="s">
        <v>8224</v>
      </c>
      <c r="H2310" t="s">
        <v>8246</v>
      </c>
      <c r="I2310">
        <v>1409337911</v>
      </c>
      <c r="J2310">
        <v>1406745911</v>
      </c>
      <c r="K2310" t="b">
        <v>0</v>
      </c>
      <c r="L2310">
        <v>19</v>
      </c>
      <c r="M2310" t="b">
        <v>0</v>
      </c>
      <c r="N2310" t="s">
        <v>8304</v>
      </c>
      <c r="O2310" s="5">
        <f t="shared" si="324"/>
        <v>3.7453183520599249</v>
      </c>
      <c r="P2310" s="7">
        <f t="shared" si="325"/>
        <v>42.157894736842103</v>
      </c>
      <c r="Q2310" t="str">
        <f t="shared" si="326"/>
        <v>publishing</v>
      </c>
      <c r="R2310" t="str">
        <f t="shared" si="327"/>
        <v>children's books</v>
      </c>
      <c r="S2310" s="10">
        <f t="shared" si="328"/>
        <v>41880.531377314815</v>
      </c>
      <c r="T2310" s="10">
        <f t="shared" si="329"/>
        <v>41850.531377314815</v>
      </c>
      <c r="U2310">
        <f t="shared" si="330"/>
        <v>2014</v>
      </c>
      <c r="V2310" s="11">
        <f t="shared" si="331"/>
        <v>41880.531377314815</v>
      </c>
      <c r="W2310" s="15">
        <f t="shared" si="332"/>
        <v>30</v>
      </c>
    </row>
    <row r="2311" spans="1:23" ht="43.2" x14ac:dyDescent="0.3">
      <c r="A2311">
        <v>2747</v>
      </c>
      <c r="B2311" s="3" t="s">
        <v>2747</v>
      </c>
      <c r="C2311" s="3" t="s">
        <v>6857</v>
      </c>
      <c r="D2311">
        <v>500</v>
      </c>
      <c r="E2311">
        <v>140</v>
      </c>
      <c r="F2311" t="s">
        <v>8221</v>
      </c>
      <c r="G2311" t="s">
        <v>8224</v>
      </c>
      <c r="H2311" t="s">
        <v>8246</v>
      </c>
      <c r="I2311">
        <v>1339816200</v>
      </c>
      <c r="J2311">
        <v>1337095997</v>
      </c>
      <c r="K2311" t="b">
        <v>0</v>
      </c>
      <c r="L2311">
        <v>4</v>
      </c>
      <c r="M2311" t="b">
        <v>0</v>
      </c>
      <c r="N2311" t="s">
        <v>8304</v>
      </c>
      <c r="O2311" s="5">
        <f t="shared" si="324"/>
        <v>3.5714285714285716</v>
      </c>
      <c r="P2311" s="7">
        <f t="shared" si="325"/>
        <v>35</v>
      </c>
      <c r="Q2311" t="str">
        <f t="shared" si="326"/>
        <v>publishing</v>
      </c>
      <c r="R2311" t="str">
        <f t="shared" si="327"/>
        <v>children's books</v>
      </c>
      <c r="S2311" s="10">
        <f t="shared" si="328"/>
        <v>41075.881944444445</v>
      </c>
      <c r="T2311" s="10">
        <f t="shared" si="329"/>
        <v>41044.39811342593</v>
      </c>
      <c r="U2311">
        <f t="shared" si="330"/>
        <v>2012</v>
      </c>
      <c r="V2311" s="11">
        <f t="shared" si="331"/>
        <v>41075.881944444445</v>
      </c>
      <c r="W2311" s="15">
        <f t="shared" si="332"/>
        <v>31.483831018515048</v>
      </c>
    </row>
    <row r="2312" spans="1:23" ht="43.2" x14ac:dyDescent="0.3">
      <c r="A2312">
        <v>2748</v>
      </c>
      <c r="B2312" s="3" t="s">
        <v>2748</v>
      </c>
      <c r="C2312" s="3" t="s">
        <v>6858</v>
      </c>
      <c r="D2312">
        <v>5000</v>
      </c>
      <c r="E2312">
        <v>53</v>
      </c>
      <c r="F2312" t="s">
        <v>8221</v>
      </c>
      <c r="G2312" t="s">
        <v>8224</v>
      </c>
      <c r="H2312" t="s">
        <v>8246</v>
      </c>
      <c r="I2312">
        <v>1472835802</v>
      </c>
      <c r="J2312">
        <v>1470243802</v>
      </c>
      <c r="K2312" t="b">
        <v>0</v>
      </c>
      <c r="L2312">
        <v>4</v>
      </c>
      <c r="M2312" t="b">
        <v>0</v>
      </c>
      <c r="N2312" t="s">
        <v>8304</v>
      </c>
      <c r="O2312" s="5">
        <f t="shared" si="324"/>
        <v>94.339622641509436</v>
      </c>
      <c r="P2312" s="7">
        <f t="shared" si="325"/>
        <v>13.25</v>
      </c>
      <c r="Q2312" t="str">
        <f t="shared" si="326"/>
        <v>publishing</v>
      </c>
      <c r="R2312" t="str">
        <f t="shared" si="327"/>
        <v>children's books</v>
      </c>
      <c r="S2312" s="10">
        <f t="shared" si="328"/>
        <v>42615.4606712963</v>
      </c>
      <c r="T2312" s="10">
        <f t="shared" si="329"/>
        <v>42585.4606712963</v>
      </c>
      <c r="U2312">
        <f t="shared" si="330"/>
        <v>2016</v>
      </c>
      <c r="V2312" s="11">
        <f t="shared" si="331"/>
        <v>42615.4606712963</v>
      </c>
      <c r="W2312" s="15">
        <f t="shared" si="332"/>
        <v>30</v>
      </c>
    </row>
    <row r="2313" spans="1:23" ht="28.8" x14ac:dyDescent="0.3">
      <c r="A2313">
        <v>2749</v>
      </c>
      <c r="B2313" s="3" t="s">
        <v>2749</v>
      </c>
      <c r="C2313" s="3" t="s">
        <v>6859</v>
      </c>
      <c r="D2313">
        <v>10000</v>
      </c>
      <c r="E2313">
        <v>110</v>
      </c>
      <c r="F2313" t="s">
        <v>8221</v>
      </c>
      <c r="G2313" t="s">
        <v>8224</v>
      </c>
      <c r="H2313" t="s">
        <v>8246</v>
      </c>
      <c r="I2313">
        <v>1428171037</v>
      </c>
      <c r="J2313">
        <v>1425582637</v>
      </c>
      <c r="K2313" t="b">
        <v>0</v>
      </c>
      <c r="L2313">
        <v>2</v>
      </c>
      <c r="M2313" t="b">
        <v>0</v>
      </c>
      <c r="N2313" t="s">
        <v>8304</v>
      </c>
      <c r="O2313" s="5">
        <f t="shared" si="324"/>
        <v>90.909090909090907</v>
      </c>
      <c r="P2313" s="7">
        <f t="shared" si="325"/>
        <v>55</v>
      </c>
      <c r="Q2313" t="str">
        <f t="shared" si="326"/>
        <v>publishing</v>
      </c>
      <c r="R2313" t="str">
        <f t="shared" si="327"/>
        <v>children's books</v>
      </c>
      <c r="S2313" s="10">
        <f t="shared" si="328"/>
        <v>42098.507372685184</v>
      </c>
      <c r="T2313" s="10">
        <f t="shared" si="329"/>
        <v>42068.549039351856</v>
      </c>
      <c r="U2313">
        <f t="shared" si="330"/>
        <v>2015</v>
      </c>
      <c r="V2313" s="11">
        <f t="shared" si="331"/>
        <v>42098.507372685184</v>
      </c>
      <c r="W2313" s="15">
        <f t="shared" si="332"/>
        <v>29.958333333328483</v>
      </c>
    </row>
    <row r="2314" spans="1:23" ht="43.2" x14ac:dyDescent="0.3">
      <c r="A2314">
        <v>2750</v>
      </c>
      <c r="B2314" s="3" t="s">
        <v>2750</v>
      </c>
      <c r="C2314" s="3" t="s">
        <v>6860</v>
      </c>
      <c r="D2314">
        <v>1999</v>
      </c>
      <c r="E2314">
        <v>0</v>
      </c>
      <c r="F2314" t="s">
        <v>8221</v>
      </c>
      <c r="G2314" t="s">
        <v>8224</v>
      </c>
      <c r="H2314" t="s">
        <v>8246</v>
      </c>
      <c r="I2314">
        <v>1341086400</v>
      </c>
      <c r="J2314">
        <v>1340055345</v>
      </c>
      <c r="K2314" t="b">
        <v>0</v>
      </c>
      <c r="L2314">
        <v>0</v>
      </c>
      <c r="M2314" t="b">
        <v>0</v>
      </c>
      <c r="N2314" t="s">
        <v>8304</v>
      </c>
      <c r="O2314" s="5" t="e">
        <f t="shared" si="324"/>
        <v>#DIV/0!</v>
      </c>
      <c r="P2314" s="7" t="e">
        <f t="shared" si="325"/>
        <v>#DIV/0!</v>
      </c>
      <c r="Q2314" t="str">
        <f t="shared" si="326"/>
        <v>publishing</v>
      </c>
      <c r="R2314" t="str">
        <f t="shared" si="327"/>
        <v>children's books</v>
      </c>
      <c r="S2314" s="10">
        <f t="shared" si="328"/>
        <v>41090.583333333336</v>
      </c>
      <c r="T2314" s="10">
        <f t="shared" si="329"/>
        <v>41078.649826388886</v>
      </c>
      <c r="U2314">
        <f t="shared" si="330"/>
        <v>2012</v>
      </c>
      <c r="V2314" s="11">
        <f t="shared" si="331"/>
        <v>41090.583333333336</v>
      </c>
      <c r="W2314" s="15">
        <f t="shared" si="332"/>
        <v>11.933506944449618</v>
      </c>
    </row>
    <row r="2315" spans="1:23" ht="43.2" x14ac:dyDescent="0.3">
      <c r="A2315">
        <v>2751</v>
      </c>
      <c r="B2315" s="3" t="s">
        <v>2751</v>
      </c>
      <c r="C2315" s="3" t="s">
        <v>6861</v>
      </c>
      <c r="D2315">
        <v>3274</v>
      </c>
      <c r="E2315">
        <v>0</v>
      </c>
      <c r="F2315" t="s">
        <v>8221</v>
      </c>
      <c r="G2315" t="s">
        <v>8224</v>
      </c>
      <c r="H2315" t="s">
        <v>8246</v>
      </c>
      <c r="I2315">
        <v>1403039842</v>
      </c>
      <c r="J2315">
        <v>1397855842</v>
      </c>
      <c r="K2315" t="b">
        <v>0</v>
      </c>
      <c r="L2315">
        <v>0</v>
      </c>
      <c r="M2315" t="b">
        <v>0</v>
      </c>
      <c r="N2315" t="s">
        <v>8304</v>
      </c>
      <c r="O2315" s="5" t="e">
        <f t="shared" si="324"/>
        <v>#DIV/0!</v>
      </c>
      <c r="P2315" s="7" t="e">
        <f t="shared" si="325"/>
        <v>#DIV/0!</v>
      </c>
      <c r="Q2315" t="str">
        <f t="shared" si="326"/>
        <v>publishing</v>
      </c>
      <c r="R2315" t="str">
        <f t="shared" si="327"/>
        <v>children's books</v>
      </c>
      <c r="S2315" s="10">
        <f t="shared" si="328"/>
        <v>41807.637060185189</v>
      </c>
      <c r="T2315" s="10">
        <f t="shared" si="329"/>
        <v>41747.637060185189</v>
      </c>
      <c r="U2315">
        <f t="shared" si="330"/>
        <v>2014</v>
      </c>
      <c r="V2315" s="11">
        <f t="shared" si="331"/>
        <v>41807.637060185189</v>
      </c>
      <c r="W2315" s="15">
        <f t="shared" si="332"/>
        <v>60</v>
      </c>
    </row>
    <row r="2316" spans="1:23" ht="43.2" x14ac:dyDescent="0.3">
      <c r="A2316">
        <v>2752</v>
      </c>
      <c r="B2316" s="3" t="s">
        <v>2752</v>
      </c>
      <c r="C2316" s="3" t="s">
        <v>6862</v>
      </c>
      <c r="D2316">
        <v>4800</v>
      </c>
      <c r="E2316">
        <v>550</v>
      </c>
      <c r="F2316" t="s">
        <v>8221</v>
      </c>
      <c r="G2316" t="s">
        <v>8224</v>
      </c>
      <c r="H2316" t="s">
        <v>8246</v>
      </c>
      <c r="I2316">
        <v>1324232504</v>
      </c>
      <c r="J2316">
        <v>1320776504</v>
      </c>
      <c r="K2316" t="b">
        <v>0</v>
      </c>
      <c r="L2316">
        <v>14</v>
      </c>
      <c r="M2316" t="b">
        <v>0</v>
      </c>
      <c r="N2316" t="s">
        <v>8304</v>
      </c>
      <c r="O2316" s="5">
        <f t="shared" si="324"/>
        <v>8.7272727272727266</v>
      </c>
      <c r="P2316" s="7">
        <f t="shared" si="325"/>
        <v>39.285714285714285</v>
      </c>
      <c r="Q2316" t="str">
        <f t="shared" si="326"/>
        <v>publishing</v>
      </c>
      <c r="R2316" t="str">
        <f t="shared" si="327"/>
        <v>children's books</v>
      </c>
      <c r="S2316" s="10">
        <f t="shared" si="328"/>
        <v>40895.515092592592</v>
      </c>
      <c r="T2316" s="10">
        <f t="shared" si="329"/>
        <v>40855.515092592592</v>
      </c>
      <c r="U2316">
        <f t="shared" si="330"/>
        <v>2011</v>
      </c>
      <c r="V2316" s="11">
        <f t="shared" si="331"/>
        <v>40895.515092592592</v>
      </c>
      <c r="W2316" s="15">
        <f t="shared" si="332"/>
        <v>40</v>
      </c>
    </row>
    <row r="2317" spans="1:23" ht="43.2" x14ac:dyDescent="0.3">
      <c r="A2317">
        <v>2753</v>
      </c>
      <c r="B2317" s="3" t="s">
        <v>2753</v>
      </c>
      <c r="C2317" s="3" t="s">
        <v>6863</v>
      </c>
      <c r="D2317">
        <v>2000</v>
      </c>
      <c r="E2317">
        <v>380</v>
      </c>
      <c r="F2317" t="s">
        <v>8221</v>
      </c>
      <c r="G2317" t="s">
        <v>8224</v>
      </c>
      <c r="H2317" t="s">
        <v>8246</v>
      </c>
      <c r="I2317">
        <v>1346017023</v>
      </c>
      <c r="J2317">
        <v>1343425023</v>
      </c>
      <c r="K2317" t="b">
        <v>0</v>
      </c>
      <c r="L2317">
        <v>8</v>
      </c>
      <c r="M2317" t="b">
        <v>0</v>
      </c>
      <c r="N2317" t="s">
        <v>8304</v>
      </c>
      <c r="O2317" s="5">
        <f t="shared" si="324"/>
        <v>5.2631578947368425</v>
      </c>
      <c r="P2317" s="7">
        <f t="shared" si="325"/>
        <v>47.5</v>
      </c>
      <c r="Q2317" t="str">
        <f t="shared" si="326"/>
        <v>publishing</v>
      </c>
      <c r="R2317" t="str">
        <f t="shared" si="327"/>
        <v>children's books</v>
      </c>
      <c r="S2317" s="10">
        <f t="shared" si="328"/>
        <v>41147.650729166664</v>
      </c>
      <c r="T2317" s="10">
        <f t="shared" si="329"/>
        <v>41117.650729166664</v>
      </c>
      <c r="U2317">
        <f t="shared" si="330"/>
        <v>2012</v>
      </c>
      <c r="V2317" s="11">
        <f t="shared" si="331"/>
        <v>41147.650729166664</v>
      </c>
      <c r="W2317" s="15">
        <f t="shared" si="332"/>
        <v>30</v>
      </c>
    </row>
    <row r="2318" spans="1:23" ht="43.2" x14ac:dyDescent="0.3">
      <c r="A2318">
        <v>2754</v>
      </c>
      <c r="B2318" s="3" t="s">
        <v>2754</v>
      </c>
      <c r="C2318" s="3" t="s">
        <v>6864</v>
      </c>
      <c r="D2318">
        <v>10000</v>
      </c>
      <c r="E2318">
        <v>0</v>
      </c>
      <c r="F2318" t="s">
        <v>8221</v>
      </c>
      <c r="G2318" t="s">
        <v>8224</v>
      </c>
      <c r="H2318" t="s">
        <v>8246</v>
      </c>
      <c r="I2318">
        <v>1410448551</v>
      </c>
      <c r="J2318">
        <v>1407856551</v>
      </c>
      <c r="K2318" t="b">
        <v>0</v>
      </c>
      <c r="L2318">
        <v>0</v>
      </c>
      <c r="M2318" t="b">
        <v>0</v>
      </c>
      <c r="N2318" t="s">
        <v>8304</v>
      </c>
      <c r="O2318" s="5" t="e">
        <f t="shared" si="324"/>
        <v>#DIV/0!</v>
      </c>
      <c r="P2318" s="7" t="e">
        <f t="shared" si="325"/>
        <v>#DIV/0!</v>
      </c>
      <c r="Q2318" t="str">
        <f t="shared" si="326"/>
        <v>publishing</v>
      </c>
      <c r="R2318" t="str">
        <f t="shared" si="327"/>
        <v>children's books</v>
      </c>
      <c r="S2318" s="10">
        <f t="shared" si="328"/>
        <v>41893.386006944449</v>
      </c>
      <c r="T2318" s="10">
        <f t="shared" si="329"/>
        <v>41863.386006944449</v>
      </c>
      <c r="U2318">
        <f t="shared" si="330"/>
        <v>2014</v>
      </c>
      <c r="V2318" s="11">
        <f t="shared" si="331"/>
        <v>41893.386006944449</v>
      </c>
      <c r="W2318" s="15">
        <f t="shared" si="332"/>
        <v>30</v>
      </c>
    </row>
    <row r="2319" spans="1:23" ht="43.2" x14ac:dyDescent="0.3">
      <c r="A2319">
        <v>2755</v>
      </c>
      <c r="B2319" s="3" t="s">
        <v>2755</v>
      </c>
      <c r="C2319" s="3" t="s">
        <v>6865</v>
      </c>
      <c r="D2319">
        <v>500</v>
      </c>
      <c r="E2319">
        <v>260</v>
      </c>
      <c r="F2319" t="s">
        <v>8221</v>
      </c>
      <c r="G2319" t="s">
        <v>8241</v>
      </c>
      <c r="H2319" t="s">
        <v>8249</v>
      </c>
      <c r="I2319">
        <v>1428519527</v>
      </c>
      <c r="J2319">
        <v>1425927527</v>
      </c>
      <c r="K2319" t="b">
        <v>0</v>
      </c>
      <c r="L2319">
        <v>15</v>
      </c>
      <c r="M2319" t="b">
        <v>0</v>
      </c>
      <c r="N2319" t="s">
        <v>8304</v>
      </c>
      <c r="O2319" s="5">
        <f t="shared" si="324"/>
        <v>1.9230769230769231</v>
      </c>
      <c r="P2319" s="7">
        <f t="shared" si="325"/>
        <v>17.333333333333332</v>
      </c>
      <c r="Q2319" t="str">
        <f t="shared" si="326"/>
        <v>publishing</v>
      </c>
      <c r="R2319" t="str">
        <f t="shared" si="327"/>
        <v>children's books</v>
      </c>
      <c r="S2319" s="10">
        <f t="shared" si="328"/>
        <v>42102.540821759263</v>
      </c>
      <c r="T2319" s="10">
        <f t="shared" si="329"/>
        <v>42072.540821759263</v>
      </c>
      <c r="U2319">
        <f t="shared" si="330"/>
        <v>2015</v>
      </c>
      <c r="V2319" s="11">
        <f t="shared" si="331"/>
        <v>42102.540821759263</v>
      </c>
      <c r="W2319" s="15">
        <f t="shared" si="332"/>
        <v>30</v>
      </c>
    </row>
    <row r="2320" spans="1:23" ht="43.2" x14ac:dyDescent="0.3">
      <c r="A2320">
        <v>2756</v>
      </c>
      <c r="B2320" s="3" t="s">
        <v>2756</v>
      </c>
      <c r="C2320" s="3" t="s">
        <v>6866</v>
      </c>
      <c r="D2320">
        <v>10000</v>
      </c>
      <c r="E2320">
        <v>1048</v>
      </c>
      <c r="F2320" t="s">
        <v>8221</v>
      </c>
      <c r="G2320" t="s">
        <v>8224</v>
      </c>
      <c r="H2320" t="s">
        <v>8246</v>
      </c>
      <c r="I2320">
        <v>1389476201</v>
      </c>
      <c r="J2320">
        <v>1386884201</v>
      </c>
      <c r="K2320" t="b">
        <v>0</v>
      </c>
      <c r="L2320">
        <v>33</v>
      </c>
      <c r="M2320" t="b">
        <v>0</v>
      </c>
      <c r="N2320" t="s">
        <v>8304</v>
      </c>
      <c r="O2320" s="5">
        <f t="shared" si="324"/>
        <v>9.5419847328244281</v>
      </c>
      <c r="P2320" s="7">
        <f t="shared" si="325"/>
        <v>31.757575757575758</v>
      </c>
      <c r="Q2320" t="str">
        <f t="shared" si="326"/>
        <v>publishing</v>
      </c>
      <c r="R2320" t="str">
        <f t="shared" si="327"/>
        <v>children's books</v>
      </c>
      <c r="S2320" s="10">
        <f t="shared" si="328"/>
        <v>41650.65047453704</v>
      </c>
      <c r="T2320" s="10">
        <f t="shared" si="329"/>
        <v>41620.65047453704</v>
      </c>
      <c r="U2320">
        <f t="shared" si="330"/>
        <v>2014</v>
      </c>
      <c r="V2320" s="11">
        <f t="shared" si="331"/>
        <v>41650.65047453704</v>
      </c>
      <c r="W2320" s="15">
        <f t="shared" si="332"/>
        <v>30</v>
      </c>
    </row>
    <row r="2321" spans="1:23" ht="28.8" x14ac:dyDescent="0.3">
      <c r="A2321">
        <v>2757</v>
      </c>
      <c r="B2321" s="3" t="s">
        <v>2757</v>
      </c>
      <c r="C2321" s="3" t="s">
        <v>6867</v>
      </c>
      <c r="D2321">
        <v>1500</v>
      </c>
      <c r="E2321">
        <v>10</v>
      </c>
      <c r="F2321" t="s">
        <v>8221</v>
      </c>
      <c r="G2321" t="s">
        <v>8224</v>
      </c>
      <c r="H2321" t="s">
        <v>8246</v>
      </c>
      <c r="I2321">
        <v>1470498332</v>
      </c>
      <c r="J2321">
        <v>1469202332</v>
      </c>
      <c r="K2321" t="b">
        <v>0</v>
      </c>
      <c r="L2321">
        <v>2</v>
      </c>
      <c r="M2321" t="b">
        <v>0</v>
      </c>
      <c r="N2321" t="s">
        <v>8304</v>
      </c>
      <c r="O2321" s="5">
        <f t="shared" si="324"/>
        <v>150</v>
      </c>
      <c r="P2321" s="7">
        <f t="shared" si="325"/>
        <v>5</v>
      </c>
      <c r="Q2321" t="str">
        <f t="shared" si="326"/>
        <v>publishing</v>
      </c>
      <c r="R2321" t="str">
        <f t="shared" si="327"/>
        <v>children's books</v>
      </c>
      <c r="S2321" s="10">
        <f t="shared" si="328"/>
        <v>42588.40662037037</v>
      </c>
      <c r="T2321" s="10">
        <f t="shared" si="329"/>
        <v>42573.40662037037</v>
      </c>
      <c r="U2321">
        <f t="shared" si="330"/>
        <v>2016</v>
      </c>
      <c r="V2321" s="11">
        <f t="shared" si="331"/>
        <v>42588.40662037037</v>
      </c>
      <c r="W2321" s="15">
        <f t="shared" si="332"/>
        <v>15</v>
      </c>
    </row>
    <row r="2322" spans="1:23" ht="57.6" x14ac:dyDescent="0.3">
      <c r="A2322">
        <v>2758</v>
      </c>
      <c r="B2322" s="3" t="s">
        <v>2758</v>
      </c>
      <c r="C2322" s="3" t="s">
        <v>6868</v>
      </c>
      <c r="D2322">
        <v>2000</v>
      </c>
      <c r="E2322">
        <v>234</v>
      </c>
      <c r="F2322" t="s">
        <v>8221</v>
      </c>
      <c r="G2322" t="s">
        <v>8226</v>
      </c>
      <c r="H2322" t="s">
        <v>8248</v>
      </c>
      <c r="I2322">
        <v>1476095783</v>
      </c>
      <c r="J2322">
        <v>1474886183</v>
      </c>
      <c r="K2322" t="b">
        <v>0</v>
      </c>
      <c r="L2322">
        <v>6</v>
      </c>
      <c r="M2322" t="b">
        <v>0</v>
      </c>
      <c r="N2322" t="s">
        <v>8304</v>
      </c>
      <c r="O2322" s="5">
        <f t="shared" si="324"/>
        <v>8.5470085470085468</v>
      </c>
      <c r="P2322" s="7">
        <f t="shared" si="325"/>
        <v>39</v>
      </c>
      <c r="Q2322" t="str">
        <f t="shared" si="326"/>
        <v>publishing</v>
      </c>
      <c r="R2322" t="str">
        <f t="shared" si="327"/>
        <v>children's books</v>
      </c>
      <c r="S2322" s="10">
        <f t="shared" si="328"/>
        <v>42653.191932870366</v>
      </c>
      <c r="T2322" s="10">
        <f t="shared" si="329"/>
        <v>42639.191932870366</v>
      </c>
      <c r="U2322">
        <f t="shared" si="330"/>
        <v>2016</v>
      </c>
      <c r="V2322" s="11">
        <f t="shared" si="331"/>
        <v>42653.191932870366</v>
      </c>
      <c r="W2322" s="15">
        <f t="shared" si="332"/>
        <v>14</v>
      </c>
    </row>
    <row r="2323" spans="1:23" ht="43.2" x14ac:dyDescent="0.3">
      <c r="A2323">
        <v>2759</v>
      </c>
      <c r="B2323" s="3" t="s">
        <v>2759</v>
      </c>
      <c r="C2323" s="3" t="s">
        <v>6869</v>
      </c>
      <c r="D2323">
        <v>1000</v>
      </c>
      <c r="E2323">
        <v>105</v>
      </c>
      <c r="F2323" t="s">
        <v>8221</v>
      </c>
      <c r="G2323" t="s">
        <v>8226</v>
      </c>
      <c r="H2323" t="s">
        <v>8248</v>
      </c>
      <c r="I2323">
        <v>1468658866</v>
      </c>
      <c r="J2323">
        <v>1464943666</v>
      </c>
      <c r="K2323" t="b">
        <v>0</v>
      </c>
      <c r="L2323">
        <v>2</v>
      </c>
      <c r="M2323" t="b">
        <v>0</v>
      </c>
      <c r="N2323" t="s">
        <v>8304</v>
      </c>
      <c r="O2323" s="5">
        <f t="shared" si="324"/>
        <v>9.5238095238095237</v>
      </c>
      <c r="P2323" s="7">
        <f t="shared" si="325"/>
        <v>52.5</v>
      </c>
      <c r="Q2323" t="str">
        <f t="shared" si="326"/>
        <v>publishing</v>
      </c>
      <c r="R2323" t="str">
        <f t="shared" si="327"/>
        <v>children's books</v>
      </c>
      <c r="S2323" s="10">
        <f t="shared" si="328"/>
        <v>42567.11650462963</v>
      </c>
      <c r="T2323" s="10">
        <f t="shared" si="329"/>
        <v>42524.11650462963</v>
      </c>
      <c r="U2323">
        <f t="shared" si="330"/>
        <v>2016</v>
      </c>
      <c r="V2323" s="11">
        <f t="shared" si="331"/>
        <v>42567.11650462963</v>
      </c>
      <c r="W2323" s="15">
        <f t="shared" si="332"/>
        <v>43</v>
      </c>
    </row>
    <row r="2324" spans="1:23" ht="43.2" x14ac:dyDescent="0.3">
      <c r="A2324">
        <v>2760</v>
      </c>
      <c r="B2324" s="3" t="s">
        <v>2760</v>
      </c>
      <c r="C2324" s="3" t="s">
        <v>6870</v>
      </c>
      <c r="D2324">
        <v>5000</v>
      </c>
      <c r="E2324">
        <v>0</v>
      </c>
      <c r="F2324" t="s">
        <v>8221</v>
      </c>
      <c r="G2324" t="s">
        <v>8225</v>
      </c>
      <c r="H2324" t="s">
        <v>8247</v>
      </c>
      <c r="I2324">
        <v>1371726258</v>
      </c>
      <c r="J2324">
        <v>1369134258</v>
      </c>
      <c r="K2324" t="b">
        <v>0</v>
      </c>
      <c r="L2324">
        <v>0</v>
      </c>
      <c r="M2324" t="b">
        <v>0</v>
      </c>
      <c r="N2324" t="s">
        <v>8304</v>
      </c>
      <c r="O2324" s="5" t="e">
        <f t="shared" si="324"/>
        <v>#DIV/0!</v>
      </c>
      <c r="P2324" s="7" t="e">
        <f t="shared" si="325"/>
        <v>#DIV/0!</v>
      </c>
      <c r="Q2324" t="str">
        <f t="shared" si="326"/>
        <v>publishing</v>
      </c>
      <c r="R2324" t="str">
        <f t="shared" si="327"/>
        <v>children's books</v>
      </c>
      <c r="S2324" s="10">
        <f t="shared" si="328"/>
        <v>41445.211319444446</v>
      </c>
      <c r="T2324" s="10">
        <f t="shared" si="329"/>
        <v>41415.211319444446</v>
      </c>
      <c r="U2324">
        <f t="shared" si="330"/>
        <v>2013</v>
      </c>
      <c r="V2324" s="11">
        <f t="shared" si="331"/>
        <v>41445.211319444446</v>
      </c>
      <c r="W2324" s="15">
        <f t="shared" si="332"/>
        <v>30</v>
      </c>
    </row>
    <row r="2325" spans="1:23" ht="28.8" x14ac:dyDescent="0.3">
      <c r="A2325">
        <v>2761</v>
      </c>
      <c r="B2325" s="3" t="s">
        <v>2761</v>
      </c>
      <c r="C2325" s="3" t="s">
        <v>6871</v>
      </c>
      <c r="D2325">
        <v>5000</v>
      </c>
      <c r="E2325">
        <v>36</v>
      </c>
      <c r="F2325" t="s">
        <v>8221</v>
      </c>
      <c r="G2325" t="s">
        <v>8224</v>
      </c>
      <c r="H2325" t="s">
        <v>8246</v>
      </c>
      <c r="I2325">
        <v>1357176693</v>
      </c>
      <c r="J2325">
        <v>1354584693</v>
      </c>
      <c r="K2325" t="b">
        <v>0</v>
      </c>
      <c r="L2325">
        <v>4</v>
      </c>
      <c r="M2325" t="b">
        <v>0</v>
      </c>
      <c r="N2325" t="s">
        <v>8304</v>
      </c>
      <c r="O2325" s="5">
        <f t="shared" si="324"/>
        <v>138.88888888888889</v>
      </c>
      <c r="P2325" s="7">
        <f t="shared" si="325"/>
        <v>9</v>
      </c>
      <c r="Q2325" t="str">
        <f t="shared" si="326"/>
        <v>publishing</v>
      </c>
      <c r="R2325" t="str">
        <f t="shared" si="327"/>
        <v>children's books</v>
      </c>
      <c r="S2325" s="10">
        <f t="shared" si="328"/>
        <v>41276.813576388886</v>
      </c>
      <c r="T2325" s="10">
        <f t="shared" si="329"/>
        <v>41246.813576388886</v>
      </c>
      <c r="U2325">
        <f t="shared" si="330"/>
        <v>2013</v>
      </c>
      <c r="V2325" s="11">
        <f t="shared" si="331"/>
        <v>41276.813576388886</v>
      </c>
      <c r="W2325" s="15">
        <f t="shared" si="332"/>
        <v>30</v>
      </c>
    </row>
    <row r="2326" spans="1:23" ht="43.2" x14ac:dyDescent="0.3">
      <c r="A2326">
        <v>2762</v>
      </c>
      <c r="B2326" s="3" t="s">
        <v>2762</v>
      </c>
      <c r="C2326" s="3" t="s">
        <v>6872</v>
      </c>
      <c r="D2326">
        <v>3250</v>
      </c>
      <c r="E2326">
        <v>25</v>
      </c>
      <c r="F2326" t="s">
        <v>8221</v>
      </c>
      <c r="G2326" t="s">
        <v>8224</v>
      </c>
      <c r="H2326" t="s">
        <v>8246</v>
      </c>
      <c r="I2326">
        <v>1332114795</v>
      </c>
      <c r="J2326">
        <v>1326934395</v>
      </c>
      <c r="K2326" t="b">
        <v>0</v>
      </c>
      <c r="L2326">
        <v>1</v>
      </c>
      <c r="M2326" t="b">
        <v>0</v>
      </c>
      <c r="N2326" t="s">
        <v>8304</v>
      </c>
      <c r="O2326" s="5">
        <f t="shared" si="324"/>
        <v>130</v>
      </c>
      <c r="P2326" s="7">
        <f t="shared" si="325"/>
        <v>25</v>
      </c>
      <c r="Q2326" t="str">
        <f t="shared" si="326"/>
        <v>publishing</v>
      </c>
      <c r="R2326" t="str">
        <f t="shared" si="327"/>
        <v>children's books</v>
      </c>
      <c r="S2326" s="10">
        <f t="shared" si="328"/>
        <v>40986.745312500003</v>
      </c>
      <c r="T2326" s="10">
        <f t="shared" si="329"/>
        <v>40926.786979166667</v>
      </c>
      <c r="U2326">
        <f t="shared" si="330"/>
        <v>2012</v>
      </c>
      <c r="V2326" s="11">
        <f t="shared" si="331"/>
        <v>40986.745312500003</v>
      </c>
      <c r="W2326" s="15">
        <f t="shared" si="332"/>
        <v>59.958333333335759</v>
      </c>
    </row>
    <row r="2327" spans="1:23" ht="28.8" x14ac:dyDescent="0.3">
      <c r="A2327">
        <v>2763</v>
      </c>
      <c r="B2327" s="3" t="s">
        <v>2763</v>
      </c>
      <c r="C2327" s="3" t="s">
        <v>6873</v>
      </c>
      <c r="D2327">
        <v>39400</v>
      </c>
      <c r="E2327">
        <v>90</v>
      </c>
      <c r="F2327" t="s">
        <v>8221</v>
      </c>
      <c r="G2327" t="s">
        <v>8224</v>
      </c>
      <c r="H2327" t="s">
        <v>8246</v>
      </c>
      <c r="I2327">
        <v>1369403684</v>
      </c>
      <c r="J2327">
        <v>1365515684</v>
      </c>
      <c r="K2327" t="b">
        <v>0</v>
      </c>
      <c r="L2327">
        <v>3</v>
      </c>
      <c r="M2327" t="b">
        <v>0</v>
      </c>
      <c r="N2327" t="s">
        <v>8304</v>
      </c>
      <c r="O2327" s="5">
        <f t="shared" si="324"/>
        <v>437.77777777777777</v>
      </c>
      <c r="P2327" s="7">
        <f t="shared" si="325"/>
        <v>30</v>
      </c>
      <c r="Q2327" t="str">
        <f t="shared" si="326"/>
        <v>publishing</v>
      </c>
      <c r="R2327" t="str">
        <f t="shared" si="327"/>
        <v>children's books</v>
      </c>
      <c r="S2327" s="10">
        <f t="shared" si="328"/>
        <v>41418.329675925925</v>
      </c>
      <c r="T2327" s="10">
        <f t="shared" si="329"/>
        <v>41373.329675925925</v>
      </c>
      <c r="U2327">
        <f t="shared" si="330"/>
        <v>2013</v>
      </c>
      <c r="V2327" s="11">
        <f t="shared" si="331"/>
        <v>41418.329675925925</v>
      </c>
      <c r="W2327" s="15">
        <f t="shared" si="332"/>
        <v>45</v>
      </c>
    </row>
    <row r="2328" spans="1:23" ht="43.2" x14ac:dyDescent="0.3">
      <c r="A2328">
        <v>2764</v>
      </c>
      <c r="B2328" s="3" t="s">
        <v>2764</v>
      </c>
      <c r="C2328" s="3" t="s">
        <v>6874</v>
      </c>
      <c r="D2328">
        <v>4000</v>
      </c>
      <c r="E2328">
        <v>45</v>
      </c>
      <c r="F2328" t="s">
        <v>8221</v>
      </c>
      <c r="G2328" t="s">
        <v>8224</v>
      </c>
      <c r="H2328" t="s">
        <v>8246</v>
      </c>
      <c r="I2328">
        <v>1338404400</v>
      </c>
      <c r="J2328">
        <v>1335855631</v>
      </c>
      <c r="K2328" t="b">
        <v>0</v>
      </c>
      <c r="L2328">
        <v>4</v>
      </c>
      <c r="M2328" t="b">
        <v>0</v>
      </c>
      <c r="N2328" t="s">
        <v>8304</v>
      </c>
      <c r="O2328" s="5">
        <f t="shared" si="324"/>
        <v>88.888888888888886</v>
      </c>
      <c r="P2328" s="7">
        <f t="shared" si="325"/>
        <v>11.25</v>
      </c>
      <c r="Q2328" t="str">
        <f t="shared" si="326"/>
        <v>publishing</v>
      </c>
      <c r="R2328" t="str">
        <f t="shared" si="327"/>
        <v>children's books</v>
      </c>
      <c r="S2328" s="10">
        <f t="shared" si="328"/>
        <v>41059.541666666664</v>
      </c>
      <c r="T2328" s="10">
        <f t="shared" si="329"/>
        <v>41030.042025462964</v>
      </c>
      <c r="U2328">
        <f t="shared" si="330"/>
        <v>2012</v>
      </c>
      <c r="V2328" s="11">
        <f t="shared" si="331"/>
        <v>41059.541666666664</v>
      </c>
      <c r="W2328" s="15">
        <f t="shared" si="332"/>
        <v>29.499641203699866</v>
      </c>
    </row>
    <row r="2329" spans="1:23" ht="43.2" x14ac:dyDescent="0.3">
      <c r="A2329">
        <v>2765</v>
      </c>
      <c r="B2329" s="3" t="s">
        <v>2765</v>
      </c>
      <c r="C2329" s="3" t="s">
        <v>6875</v>
      </c>
      <c r="D2329">
        <v>4000</v>
      </c>
      <c r="E2329">
        <v>0</v>
      </c>
      <c r="F2329" t="s">
        <v>8221</v>
      </c>
      <c r="G2329" t="s">
        <v>8224</v>
      </c>
      <c r="H2329" t="s">
        <v>8246</v>
      </c>
      <c r="I2329">
        <v>1351432428</v>
      </c>
      <c r="J2329">
        <v>1350050028</v>
      </c>
      <c r="K2329" t="b">
        <v>0</v>
      </c>
      <c r="L2329">
        <v>0</v>
      </c>
      <c r="M2329" t="b">
        <v>0</v>
      </c>
      <c r="N2329" t="s">
        <v>8304</v>
      </c>
      <c r="O2329" s="5" t="e">
        <f t="shared" si="324"/>
        <v>#DIV/0!</v>
      </c>
      <c r="P2329" s="7" t="e">
        <f t="shared" si="325"/>
        <v>#DIV/0!</v>
      </c>
      <c r="Q2329" t="str">
        <f t="shared" si="326"/>
        <v>publishing</v>
      </c>
      <c r="R2329" t="str">
        <f t="shared" si="327"/>
        <v>children's books</v>
      </c>
      <c r="S2329" s="10">
        <f t="shared" si="328"/>
        <v>41210.329027777778</v>
      </c>
      <c r="T2329" s="10">
        <f t="shared" si="329"/>
        <v>41194.329027777778</v>
      </c>
      <c r="U2329">
        <f t="shared" si="330"/>
        <v>2012</v>
      </c>
      <c r="V2329" s="11">
        <f t="shared" si="331"/>
        <v>41210.329027777778</v>
      </c>
      <c r="W2329" s="15">
        <f t="shared" si="332"/>
        <v>16</v>
      </c>
    </row>
    <row r="2330" spans="1:23" ht="43.2" x14ac:dyDescent="0.3">
      <c r="A2330">
        <v>2766</v>
      </c>
      <c r="B2330" s="3" t="s">
        <v>2766</v>
      </c>
      <c r="C2330" s="3" t="s">
        <v>6876</v>
      </c>
      <c r="D2330">
        <v>5000</v>
      </c>
      <c r="E2330">
        <v>100</v>
      </c>
      <c r="F2330" t="s">
        <v>8221</v>
      </c>
      <c r="G2330" t="s">
        <v>8224</v>
      </c>
      <c r="H2330" t="s">
        <v>8246</v>
      </c>
      <c r="I2330">
        <v>1313078518</v>
      </c>
      <c r="J2330">
        <v>1310486518</v>
      </c>
      <c r="K2330" t="b">
        <v>0</v>
      </c>
      <c r="L2330">
        <v>4</v>
      </c>
      <c r="M2330" t="b">
        <v>0</v>
      </c>
      <c r="N2330" t="s">
        <v>8304</v>
      </c>
      <c r="O2330" s="5">
        <f t="shared" si="324"/>
        <v>50</v>
      </c>
      <c r="P2330" s="7">
        <f t="shared" si="325"/>
        <v>25</v>
      </c>
      <c r="Q2330" t="str">
        <f t="shared" si="326"/>
        <v>publishing</v>
      </c>
      <c r="R2330" t="str">
        <f t="shared" si="327"/>
        <v>children's books</v>
      </c>
      <c r="S2330" s="10">
        <f t="shared" si="328"/>
        <v>40766.418032407404</v>
      </c>
      <c r="T2330" s="10">
        <f t="shared" si="329"/>
        <v>40736.418032407404</v>
      </c>
      <c r="U2330">
        <f t="shared" si="330"/>
        <v>2011</v>
      </c>
      <c r="V2330" s="11">
        <f t="shared" si="331"/>
        <v>40766.418032407404</v>
      </c>
      <c r="W2330" s="15">
        <f t="shared" si="332"/>
        <v>30</v>
      </c>
    </row>
    <row r="2331" spans="1:23" ht="43.2" x14ac:dyDescent="0.3">
      <c r="A2331">
        <v>2767</v>
      </c>
      <c r="B2331" s="3" t="s">
        <v>2767</v>
      </c>
      <c r="C2331" s="3" t="s">
        <v>6877</v>
      </c>
      <c r="D2331">
        <v>4000</v>
      </c>
      <c r="E2331">
        <v>34</v>
      </c>
      <c r="F2331" t="s">
        <v>8221</v>
      </c>
      <c r="G2331" t="s">
        <v>8229</v>
      </c>
      <c r="H2331" t="s">
        <v>8251</v>
      </c>
      <c r="I2331">
        <v>1439766050</v>
      </c>
      <c r="J2331">
        <v>1434582050</v>
      </c>
      <c r="K2331" t="b">
        <v>0</v>
      </c>
      <c r="L2331">
        <v>3</v>
      </c>
      <c r="M2331" t="b">
        <v>0</v>
      </c>
      <c r="N2331" t="s">
        <v>8304</v>
      </c>
      <c r="O2331" s="5">
        <f t="shared" si="324"/>
        <v>117.64705882352941</v>
      </c>
      <c r="P2331" s="7">
        <f t="shared" si="325"/>
        <v>11.333333333333334</v>
      </c>
      <c r="Q2331" t="str">
        <f t="shared" si="326"/>
        <v>publishing</v>
      </c>
      <c r="R2331" t="str">
        <f t="shared" si="327"/>
        <v>children's books</v>
      </c>
      <c r="S2331" s="10">
        <f t="shared" si="328"/>
        <v>42232.708912037036</v>
      </c>
      <c r="T2331" s="10">
        <f t="shared" si="329"/>
        <v>42172.708912037036</v>
      </c>
      <c r="U2331">
        <f t="shared" si="330"/>
        <v>2015</v>
      </c>
      <c r="V2331" s="11">
        <f t="shared" si="331"/>
        <v>42232.708912037036</v>
      </c>
      <c r="W2331" s="15">
        <f t="shared" si="332"/>
        <v>60</v>
      </c>
    </row>
    <row r="2332" spans="1:23" ht="43.2" x14ac:dyDescent="0.3">
      <c r="A2332">
        <v>2768</v>
      </c>
      <c r="B2332" s="3" t="s">
        <v>2768</v>
      </c>
      <c r="C2332" s="3" t="s">
        <v>6878</v>
      </c>
      <c r="D2332">
        <v>7000</v>
      </c>
      <c r="E2332">
        <v>1002</v>
      </c>
      <c r="F2332" t="s">
        <v>8221</v>
      </c>
      <c r="G2332" t="s">
        <v>8224</v>
      </c>
      <c r="H2332" t="s">
        <v>8246</v>
      </c>
      <c r="I2332">
        <v>1333028723</v>
      </c>
      <c r="J2332">
        <v>1330440323</v>
      </c>
      <c r="K2332" t="b">
        <v>0</v>
      </c>
      <c r="L2332">
        <v>34</v>
      </c>
      <c r="M2332" t="b">
        <v>0</v>
      </c>
      <c r="N2332" t="s">
        <v>8304</v>
      </c>
      <c r="O2332" s="5">
        <f t="shared" si="324"/>
        <v>6.9860279441117763</v>
      </c>
      <c r="P2332" s="7">
        <f t="shared" si="325"/>
        <v>29.470588235294116</v>
      </c>
      <c r="Q2332" t="str">
        <f t="shared" si="326"/>
        <v>publishing</v>
      </c>
      <c r="R2332" t="str">
        <f t="shared" si="327"/>
        <v>children's books</v>
      </c>
      <c r="S2332" s="10">
        <f t="shared" si="328"/>
        <v>40997.323182870372</v>
      </c>
      <c r="T2332" s="10">
        <f t="shared" si="329"/>
        <v>40967.364849537036</v>
      </c>
      <c r="U2332">
        <f t="shared" si="330"/>
        <v>2012</v>
      </c>
      <c r="V2332" s="11">
        <f t="shared" si="331"/>
        <v>40997.323182870372</v>
      </c>
      <c r="W2332" s="15">
        <f t="shared" si="332"/>
        <v>29.958333333335759</v>
      </c>
    </row>
    <row r="2333" spans="1:23" ht="43.2" x14ac:dyDescent="0.3">
      <c r="A2333">
        <v>2769</v>
      </c>
      <c r="B2333" s="3" t="s">
        <v>2769</v>
      </c>
      <c r="C2333" s="3" t="s">
        <v>6879</v>
      </c>
      <c r="D2333">
        <v>800</v>
      </c>
      <c r="E2333">
        <v>2</v>
      </c>
      <c r="F2333" t="s">
        <v>8221</v>
      </c>
      <c r="G2333" t="s">
        <v>8225</v>
      </c>
      <c r="H2333" t="s">
        <v>8247</v>
      </c>
      <c r="I2333">
        <v>1401997790</v>
      </c>
      <c r="J2333">
        <v>1397677790</v>
      </c>
      <c r="K2333" t="b">
        <v>0</v>
      </c>
      <c r="L2333">
        <v>2</v>
      </c>
      <c r="M2333" t="b">
        <v>0</v>
      </c>
      <c r="N2333" t="s">
        <v>8304</v>
      </c>
      <c r="O2333" s="5">
        <f t="shared" si="324"/>
        <v>400</v>
      </c>
      <c r="P2333" s="7">
        <f t="shared" si="325"/>
        <v>1</v>
      </c>
      <c r="Q2333" t="str">
        <f t="shared" si="326"/>
        <v>publishing</v>
      </c>
      <c r="R2333" t="str">
        <f t="shared" si="327"/>
        <v>children's books</v>
      </c>
      <c r="S2333" s="10">
        <f t="shared" si="328"/>
        <v>41795.576273148145</v>
      </c>
      <c r="T2333" s="10">
        <f t="shared" si="329"/>
        <v>41745.576273148145</v>
      </c>
      <c r="U2333">
        <f t="shared" si="330"/>
        <v>2014</v>
      </c>
      <c r="V2333" s="11">
        <f t="shared" si="331"/>
        <v>41795.576273148145</v>
      </c>
      <c r="W2333" s="15">
        <f t="shared" si="332"/>
        <v>50</v>
      </c>
    </row>
    <row r="2334" spans="1:23" ht="43.2" x14ac:dyDescent="0.3">
      <c r="A2334">
        <v>2770</v>
      </c>
      <c r="B2334" s="3" t="s">
        <v>2770</v>
      </c>
      <c r="C2334" s="3" t="s">
        <v>6880</v>
      </c>
      <c r="D2334">
        <v>20000</v>
      </c>
      <c r="E2334">
        <v>2082.25</v>
      </c>
      <c r="F2334" t="s">
        <v>8221</v>
      </c>
      <c r="G2334" t="s">
        <v>8224</v>
      </c>
      <c r="H2334" t="s">
        <v>8246</v>
      </c>
      <c r="I2334">
        <v>1395158130</v>
      </c>
      <c r="J2334">
        <v>1392569730</v>
      </c>
      <c r="K2334" t="b">
        <v>0</v>
      </c>
      <c r="L2334">
        <v>33</v>
      </c>
      <c r="M2334" t="b">
        <v>0</v>
      </c>
      <c r="N2334" t="s">
        <v>8304</v>
      </c>
      <c r="O2334" s="5">
        <f t="shared" si="324"/>
        <v>9.6049945971905384</v>
      </c>
      <c r="P2334" s="7">
        <f t="shared" si="325"/>
        <v>63.098484848484851</v>
      </c>
      <c r="Q2334" t="str">
        <f t="shared" si="326"/>
        <v>publishing</v>
      </c>
      <c r="R2334" t="str">
        <f t="shared" si="327"/>
        <v>children's books</v>
      </c>
      <c r="S2334" s="10">
        <f t="shared" si="328"/>
        <v>41716.413541666669</v>
      </c>
      <c r="T2334" s="10">
        <f t="shared" si="329"/>
        <v>41686.455208333333</v>
      </c>
      <c r="U2334">
        <f t="shared" si="330"/>
        <v>2014</v>
      </c>
      <c r="V2334" s="11">
        <f t="shared" si="331"/>
        <v>41716.413541666669</v>
      </c>
      <c r="W2334" s="15">
        <f t="shared" si="332"/>
        <v>29.958333333335759</v>
      </c>
    </row>
    <row r="2335" spans="1:23" ht="43.2" x14ac:dyDescent="0.3">
      <c r="A2335">
        <v>2771</v>
      </c>
      <c r="B2335" s="3" t="s">
        <v>2771</v>
      </c>
      <c r="C2335" s="3" t="s">
        <v>6881</v>
      </c>
      <c r="D2335">
        <v>19980</v>
      </c>
      <c r="E2335">
        <v>0</v>
      </c>
      <c r="F2335" t="s">
        <v>8221</v>
      </c>
      <c r="G2335" t="s">
        <v>8224</v>
      </c>
      <c r="H2335" t="s">
        <v>8246</v>
      </c>
      <c r="I2335">
        <v>1359738000</v>
      </c>
      <c r="J2335">
        <v>1355489140</v>
      </c>
      <c r="K2335" t="b">
        <v>0</v>
      </c>
      <c r="L2335">
        <v>0</v>
      </c>
      <c r="M2335" t="b">
        <v>0</v>
      </c>
      <c r="N2335" t="s">
        <v>8304</v>
      </c>
      <c r="O2335" s="5" t="e">
        <f t="shared" si="324"/>
        <v>#DIV/0!</v>
      </c>
      <c r="P2335" s="7" t="e">
        <f t="shared" si="325"/>
        <v>#DIV/0!</v>
      </c>
      <c r="Q2335" t="str">
        <f t="shared" si="326"/>
        <v>publishing</v>
      </c>
      <c r="R2335" t="str">
        <f t="shared" si="327"/>
        <v>children's books</v>
      </c>
      <c r="S2335" s="10">
        <f t="shared" si="328"/>
        <v>41306.458333333336</v>
      </c>
      <c r="T2335" s="10">
        <f t="shared" si="329"/>
        <v>41257.281712962962</v>
      </c>
      <c r="U2335">
        <f t="shared" si="330"/>
        <v>2013</v>
      </c>
      <c r="V2335" s="11">
        <f t="shared" si="331"/>
        <v>41306.458333333336</v>
      </c>
      <c r="W2335" s="15">
        <f t="shared" si="332"/>
        <v>49.176620370373712</v>
      </c>
    </row>
    <row r="2336" spans="1:23" ht="43.2" x14ac:dyDescent="0.3">
      <c r="A2336">
        <v>2772</v>
      </c>
      <c r="B2336" s="3" t="s">
        <v>2772</v>
      </c>
      <c r="C2336" s="3" t="s">
        <v>6882</v>
      </c>
      <c r="D2336">
        <v>8000</v>
      </c>
      <c r="E2336">
        <v>0</v>
      </c>
      <c r="F2336" t="s">
        <v>8221</v>
      </c>
      <c r="G2336" t="s">
        <v>8224</v>
      </c>
      <c r="H2336" t="s">
        <v>8246</v>
      </c>
      <c r="I2336">
        <v>1381006294</v>
      </c>
      <c r="J2336">
        <v>1379710294</v>
      </c>
      <c r="K2336" t="b">
        <v>0</v>
      </c>
      <c r="L2336">
        <v>0</v>
      </c>
      <c r="M2336" t="b">
        <v>0</v>
      </c>
      <c r="N2336" t="s">
        <v>8304</v>
      </c>
      <c r="O2336" s="5" t="e">
        <f t="shared" si="324"/>
        <v>#DIV/0!</v>
      </c>
      <c r="P2336" s="7" t="e">
        <f t="shared" si="325"/>
        <v>#DIV/0!</v>
      </c>
      <c r="Q2336" t="str">
        <f t="shared" si="326"/>
        <v>publishing</v>
      </c>
      <c r="R2336" t="str">
        <f t="shared" si="327"/>
        <v>children's books</v>
      </c>
      <c r="S2336" s="10">
        <f t="shared" si="328"/>
        <v>41552.619143518517</v>
      </c>
      <c r="T2336" s="10">
        <f t="shared" si="329"/>
        <v>41537.619143518517</v>
      </c>
      <c r="U2336">
        <f t="shared" si="330"/>
        <v>2013</v>
      </c>
      <c r="V2336" s="11">
        <f t="shared" si="331"/>
        <v>41552.619143518517</v>
      </c>
      <c r="W2336" s="15">
        <f t="shared" si="332"/>
        <v>15</v>
      </c>
    </row>
    <row r="2337" spans="1:23" ht="43.2" x14ac:dyDescent="0.3">
      <c r="A2337">
        <v>2773</v>
      </c>
      <c r="B2337" s="3" t="s">
        <v>2773</v>
      </c>
      <c r="C2337" s="3" t="s">
        <v>6883</v>
      </c>
      <c r="D2337">
        <v>530</v>
      </c>
      <c r="E2337">
        <v>1</v>
      </c>
      <c r="F2337" t="s">
        <v>8221</v>
      </c>
      <c r="G2337" t="s">
        <v>8229</v>
      </c>
      <c r="H2337" t="s">
        <v>8251</v>
      </c>
      <c r="I2337">
        <v>1461530721</v>
      </c>
      <c r="J2337">
        <v>1460666721</v>
      </c>
      <c r="K2337" t="b">
        <v>0</v>
      </c>
      <c r="L2337">
        <v>1</v>
      </c>
      <c r="M2337" t="b">
        <v>0</v>
      </c>
      <c r="N2337" t="s">
        <v>8304</v>
      </c>
      <c r="O2337" s="5">
        <f t="shared" si="324"/>
        <v>530</v>
      </c>
      <c r="P2337" s="7">
        <f t="shared" si="325"/>
        <v>1</v>
      </c>
      <c r="Q2337" t="str">
        <f t="shared" si="326"/>
        <v>publishing</v>
      </c>
      <c r="R2337" t="str">
        <f t="shared" si="327"/>
        <v>children's books</v>
      </c>
      <c r="S2337" s="10">
        <f t="shared" si="328"/>
        <v>42484.61482638889</v>
      </c>
      <c r="T2337" s="10">
        <f t="shared" si="329"/>
        <v>42474.61482638889</v>
      </c>
      <c r="U2337">
        <f t="shared" si="330"/>
        <v>2016</v>
      </c>
      <c r="V2337" s="11">
        <f t="shared" si="331"/>
        <v>42484.61482638889</v>
      </c>
      <c r="W2337" s="15">
        <f t="shared" si="332"/>
        <v>10</v>
      </c>
    </row>
    <row r="2338" spans="1:23" ht="43.2" x14ac:dyDescent="0.3">
      <c r="A2338">
        <v>2774</v>
      </c>
      <c r="B2338" s="3" t="s">
        <v>2774</v>
      </c>
      <c r="C2338" s="3" t="s">
        <v>6884</v>
      </c>
      <c r="D2338">
        <v>4000</v>
      </c>
      <c r="E2338">
        <v>570</v>
      </c>
      <c r="F2338" t="s">
        <v>8221</v>
      </c>
      <c r="G2338" t="s">
        <v>8224</v>
      </c>
      <c r="H2338" t="s">
        <v>8246</v>
      </c>
      <c r="I2338">
        <v>1362711728</v>
      </c>
      <c r="J2338">
        <v>1360119728</v>
      </c>
      <c r="K2338" t="b">
        <v>0</v>
      </c>
      <c r="L2338">
        <v>13</v>
      </c>
      <c r="M2338" t="b">
        <v>0</v>
      </c>
      <c r="N2338" t="s">
        <v>8304</v>
      </c>
      <c r="O2338" s="5">
        <f t="shared" si="324"/>
        <v>7.0175438596491224</v>
      </c>
      <c r="P2338" s="7">
        <f t="shared" si="325"/>
        <v>43.846153846153847</v>
      </c>
      <c r="Q2338" t="str">
        <f t="shared" si="326"/>
        <v>publishing</v>
      </c>
      <c r="R2338" t="str">
        <f t="shared" si="327"/>
        <v>children's books</v>
      </c>
      <c r="S2338" s="10">
        <f t="shared" si="328"/>
        <v>41340.876481481479</v>
      </c>
      <c r="T2338" s="10">
        <f t="shared" si="329"/>
        <v>41310.876481481479</v>
      </c>
      <c r="U2338">
        <f t="shared" si="330"/>
        <v>2013</v>
      </c>
      <c r="V2338" s="11">
        <f t="shared" si="331"/>
        <v>41340.876481481479</v>
      </c>
      <c r="W2338" s="15">
        <f t="shared" si="332"/>
        <v>30</v>
      </c>
    </row>
    <row r="2339" spans="1:23" ht="43.2" x14ac:dyDescent="0.3">
      <c r="A2339">
        <v>2775</v>
      </c>
      <c r="B2339" s="3" t="s">
        <v>2775</v>
      </c>
      <c r="C2339" s="3" t="s">
        <v>6885</v>
      </c>
      <c r="D2339">
        <v>5000</v>
      </c>
      <c r="E2339">
        <v>150</v>
      </c>
      <c r="F2339" t="s">
        <v>8221</v>
      </c>
      <c r="G2339" t="s">
        <v>8224</v>
      </c>
      <c r="H2339" t="s">
        <v>8246</v>
      </c>
      <c r="I2339">
        <v>1323994754</v>
      </c>
      <c r="J2339">
        <v>1321402754</v>
      </c>
      <c r="K2339" t="b">
        <v>0</v>
      </c>
      <c r="L2339">
        <v>2</v>
      </c>
      <c r="M2339" t="b">
        <v>0</v>
      </c>
      <c r="N2339" t="s">
        <v>8304</v>
      </c>
      <c r="O2339" s="5">
        <f t="shared" si="324"/>
        <v>33.333333333333336</v>
      </c>
      <c r="P2339" s="7">
        <f t="shared" si="325"/>
        <v>75</v>
      </c>
      <c r="Q2339" t="str">
        <f t="shared" si="326"/>
        <v>publishing</v>
      </c>
      <c r="R2339" t="str">
        <f t="shared" si="327"/>
        <v>children's books</v>
      </c>
      <c r="S2339" s="10">
        <f t="shared" si="328"/>
        <v>40892.763356481482</v>
      </c>
      <c r="T2339" s="10">
        <f t="shared" si="329"/>
        <v>40862.763356481482</v>
      </c>
      <c r="U2339">
        <f t="shared" si="330"/>
        <v>2011</v>
      </c>
      <c r="V2339" s="11">
        <f t="shared" si="331"/>
        <v>40892.763356481482</v>
      </c>
      <c r="W2339" s="15">
        <f t="shared" si="332"/>
        <v>30</v>
      </c>
    </row>
    <row r="2340" spans="1:23" ht="57.6" x14ac:dyDescent="0.3">
      <c r="A2340">
        <v>2776</v>
      </c>
      <c r="B2340" s="3" t="s">
        <v>2776</v>
      </c>
      <c r="C2340" s="3" t="s">
        <v>6886</v>
      </c>
      <c r="D2340">
        <v>21000</v>
      </c>
      <c r="E2340">
        <v>1655</v>
      </c>
      <c r="F2340" t="s">
        <v>8221</v>
      </c>
      <c r="G2340" t="s">
        <v>8224</v>
      </c>
      <c r="H2340" t="s">
        <v>8246</v>
      </c>
      <c r="I2340">
        <v>1434092876</v>
      </c>
      <c r="J2340">
        <v>1431414476</v>
      </c>
      <c r="K2340" t="b">
        <v>0</v>
      </c>
      <c r="L2340">
        <v>36</v>
      </c>
      <c r="M2340" t="b">
        <v>0</v>
      </c>
      <c r="N2340" t="s">
        <v>8304</v>
      </c>
      <c r="O2340" s="5">
        <f t="shared" si="324"/>
        <v>12.688821752265861</v>
      </c>
      <c r="P2340" s="7">
        <f t="shared" si="325"/>
        <v>45.972222222222221</v>
      </c>
      <c r="Q2340" t="str">
        <f t="shared" si="326"/>
        <v>publishing</v>
      </c>
      <c r="R2340" t="str">
        <f t="shared" si="327"/>
        <v>children's books</v>
      </c>
      <c r="S2340" s="10">
        <f t="shared" si="328"/>
        <v>42167.047175925924</v>
      </c>
      <c r="T2340" s="10">
        <f t="shared" si="329"/>
        <v>42136.047175925924</v>
      </c>
      <c r="U2340">
        <f t="shared" si="330"/>
        <v>2015</v>
      </c>
      <c r="V2340" s="11">
        <f t="shared" si="331"/>
        <v>42167.047175925924</v>
      </c>
      <c r="W2340" s="15">
        <f t="shared" si="332"/>
        <v>31</v>
      </c>
    </row>
    <row r="2341" spans="1:23" ht="43.2" x14ac:dyDescent="0.3">
      <c r="A2341">
        <v>2777</v>
      </c>
      <c r="B2341" s="3" t="s">
        <v>2777</v>
      </c>
      <c r="C2341" s="3" t="s">
        <v>6887</v>
      </c>
      <c r="D2341">
        <v>3000</v>
      </c>
      <c r="E2341">
        <v>10</v>
      </c>
      <c r="F2341" t="s">
        <v>8221</v>
      </c>
      <c r="G2341" t="s">
        <v>8224</v>
      </c>
      <c r="H2341" t="s">
        <v>8246</v>
      </c>
      <c r="I2341">
        <v>1437149004</v>
      </c>
      <c r="J2341">
        <v>1434557004</v>
      </c>
      <c r="K2341" t="b">
        <v>0</v>
      </c>
      <c r="L2341">
        <v>1</v>
      </c>
      <c r="M2341" t="b">
        <v>0</v>
      </c>
      <c r="N2341" t="s">
        <v>8304</v>
      </c>
      <c r="O2341" s="5">
        <f t="shared" si="324"/>
        <v>300</v>
      </c>
      <c r="P2341" s="7">
        <f t="shared" si="325"/>
        <v>10</v>
      </c>
      <c r="Q2341" t="str">
        <f t="shared" si="326"/>
        <v>publishing</v>
      </c>
      <c r="R2341" t="str">
        <f t="shared" si="327"/>
        <v>children's books</v>
      </c>
      <c r="S2341" s="10">
        <f t="shared" si="328"/>
        <v>42202.419027777782</v>
      </c>
      <c r="T2341" s="10">
        <f t="shared" si="329"/>
        <v>42172.419027777782</v>
      </c>
      <c r="U2341">
        <f t="shared" si="330"/>
        <v>2015</v>
      </c>
      <c r="V2341" s="11">
        <f t="shared" si="331"/>
        <v>42202.419027777782</v>
      </c>
      <c r="W2341" s="15">
        <f t="shared" si="332"/>
        <v>30</v>
      </c>
    </row>
    <row r="2342" spans="1:23" ht="57.6" x14ac:dyDescent="0.3">
      <c r="A2342">
        <v>2778</v>
      </c>
      <c r="B2342" s="3" t="s">
        <v>2778</v>
      </c>
      <c r="C2342" s="3" t="s">
        <v>6888</v>
      </c>
      <c r="D2342">
        <v>5500</v>
      </c>
      <c r="E2342">
        <v>1405</v>
      </c>
      <c r="F2342" t="s">
        <v>8221</v>
      </c>
      <c r="G2342" t="s">
        <v>8224</v>
      </c>
      <c r="H2342" t="s">
        <v>8246</v>
      </c>
      <c r="I2342">
        <v>1409009306</v>
      </c>
      <c r="J2342">
        <v>1406417306</v>
      </c>
      <c r="K2342" t="b">
        <v>0</v>
      </c>
      <c r="L2342">
        <v>15</v>
      </c>
      <c r="M2342" t="b">
        <v>0</v>
      </c>
      <c r="N2342" t="s">
        <v>8304</v>
      </c>
      <c r="O2342" s="5">
        <f t="shared" si="324"/>
        <v>3.9145907473309607</v>
      </c>
      <c r="P2342" s="7">
        <f t="shared" si="325"/>
        <v>93.666666666666671</v>
      </c>
      <c r="Q2342" t="str">
        <f t="shared" si="326"/>
        <v>publishing</v>
      </c>
      <c r="R2342" t="str">
        <f t="shared" si="327"/>
        <v>children's books</v>
      </c>
      <c r="S2342" s="10">
        <f t="shared" si="328"/>
        <v>41876.728078703702</v>
      </c>
      <c r="T2342" s="10">
        <f t="shared" si="329"/>
        <v>41846.728078703702</v>
      </c>
      <c r="U2342">
        <f t="shared" si="330"/>
        <v>2014</v>
      </c>
      <c r="V2342" s="11">
        <f t="shared" si="331"/>
        <v>41876.728078703702</v>
      </c>
      <c r="W2342" s="15">
        <f t="shared" si="332"/>
        <v>30</v>
      </c>
    </row>
    <row r="2343" spans="1:23" ht="43.2" x14ac:dyDescent="0.3">
      <c r="A2343">
        <v>2779</v>
      </c>
      <c r="B2343" s="3" t="s">
        <v>2779</v>
      </c>
      <c r="C2343" s="3" t="s">
        <v>6889</v>
      </c>
      <c r="D2343">
        <v>2500</v>
      </c>
      <c r="E2343">
        <v>53</v>
      </c>
      <c r="F2343" t="s">
        <v>8221</v>
      </c>
      <c r="G2343" t="s">
        <v>8224</v>
      </c>
      <c r="H2343" t="s">
        <v>8246</v>
      </c>
      <c r="I2343">
        <v>1448204621</v>
      </c>
      <c r="J2343">
        <v>1445609021</v>
      </c>
      <c r="K2343" t="b">
        <v>0</v>
      </c>
      <c r="L2343">
        <v>1</v>
      </c>
      <c r="M2343" t="b">
        <v>0</v>
      </c>
      <c r="N2343" t="s">
        <v>8304</v>
      </c>
      <c r="O2343" s="5">
        <f t="shared" si="324"/>
        <v>47.169811320754718</v>
      </c>
      <c r="P2343" s="7">
        <f t="shared" si="325"/>
        <v>53</v>
      </c>
      <c r="Q2343" t="str">
        <f t="shared" si="326"/>
        <v>publishing</v>
      </c>
      <c r="R2343" t="str">
        <f t="shared" si="327"/>
        <v>children's books</v>
      </c>
      <c r="S2343" s="10">
        <f t="shared" si="328"/>
        <v>42330.377557870372</v>
      </c>
      <c r="T2343" s="10">
        <f t="shared" si="329"/>
        <v>42300.335891203707</v>
      </c>
      <c r="U2343">
        <f t="shared" si="330"/>
        <v>2015</v>
      </c>
      <c r="V2343" s="11">
        <f t="shared" si="331"/>
        <v>42330.377557870372</v>
      </c>
      <c r="W2343" s="15">
        <f t="shared" si="332"/>
        <v>30.041666666664241</v>
      </c>
    </row>
    <row r="2344" spans="1:23" ht="28.8" x14ac:dyDescent="0.3">
      <c r="A2344">
        <v>2780</v>
      </c>
      <c r="B2344" s="3" t="s">
        <v>2780</v>
      </c>
      <c r="C2344" s="3" t="s">
        <v>6890</v>
      </c>
      <c r="D2344">
        <v>100000</v>
      </c>
      <c r="E2344">
        <v>0</v>
      </c>
      <c r="F2344" t="s">
        <v>8221</v>
      </c>
      <c r="G2344" t="s">
        <v>8237</v>
      </c>
      <c r="H2344" t="s">
        <v>8249</v>
      </c>
      <c r="I2344">
        <v>1489142688</v>
      </c>
      <c r="J2344">
        <v>1486550688</v>
      </c>
      <c r="K2344" t="b">
        <v>0</v>
      </c>
      <c r="L2344">
        <v>0</v>
      </c>
      <c r="M2344" t="b">
        <v>0</v>
      </c>
      <c r="N2344" t="s">
        <v>8304</v>
      </c>
      <c r="O2344" s="5" t="e">
        <f t="shared" si="324"/>
        <v>#DIV/0!</v>
      </c>
      <c r="P2344" s="7" t="e">
        <f t="shared" si="325"/>
        <v>#DIV/0!</v>
      </c>
      <c r="Q2344" t="str">
        <f t="shared" si="326"/>
        <v>publishing</v>
      </c>
      <c r="R2344" t="str">
        <f t="shared" si="327"/>
        <v>children's books</v>
      </c>
      <c r="S2344" s="10">
        <f t="shared" si="328"/>
        <v>42804.197777777779</v>
      </c>
      <c r="T2344" s="10">
        <f t="shared" si="329"/>
        <v>42774.197777777779</v>
      </c>
      <c r="U2344">
        <f t="shared" si="330"/>
        <v>2017</v>
      </c>
      <c r="V2344" s="11">
        <f t="shared" si="331"/>
        <v>42804.197777777779</v>
      </c>
      <c r="W2344" s="15">
        <f t="shared" si="332"/>
        <v>30</v>
      </c>
    </row>
    <row r="2345" spans="1:23" ht="43.2" x14ac:dyDescent="0.3">
      <c r="A2345">
        <v>2781</v>
      </c>
      <c r="B2345" s="3" t="s">
        <v>2781</v>
      </c>
      <c r="C2345" s="3" t="s">
        <v>6891</v>
      </c>
      <c r="D2345">
        <v>1250</v>
      </c>
      <c r="E2345">
        <v>1316</v>
      </c>
      <c r="F2345" t="s">
        <v>8219</v>
      </c>
      <c r="G2345" t="s">
        <v>8224</v>
      </c>
      <c r="H2345" t="s">
        <v>8246</v>
      </c>
      <c r="I2345">
        <v>1423724400</v>
      </c>
      <c r="J2345">
        <v>1421274954</v>
      </c>
      <c r="K2345" t="b">
        <v>0</v>
      </c>
      <c r="L2345">
        <v>28</v>
      </c>
      <c r="M2345" t="b">
        <v>1</v>
      </c>
      <c r="N2345" t="s">
        <v>8271</v>
      </c>
      <c r="O2345" s="5">
        <f t="shared" si="324"/>
        <v>0.94984802431610937</v>
      </c>
      <c r="P2345" s="7">
        <f t="shared" si="325"/>
        <v>47</v>
      </c>
      <c r="Q2345" t="str">
        <f t="shared" si="326"/>
        <v>theater</v>
      </c>
      <c r="R2345" t="str">
        <f t="shared" si="327"/>
        <v>plays</v>
      </c>
      <c r="S2345" s="10">
        <f t="shared" si="328"/>
        <v>42047.041666666672</v>
      </c>
      <c r="T2345" s="10">
        <f t="shared" si="329"/>
        <v>42018.69159722222</v>
      </c>
      <c r="U2345">
        <f t="shared" si="330"/>
        <v>2015</v>
      </c>
      <c r="V2345" s="11">
        <f t="shared" si="331"/>
        <v>42047.041666666672</v>
      </c>
      <c r="W2345" s="15">
        <f t="shared" si="332"/>
        <v>28.350069444451947</v>
      </c>
    </row>
    <row r="2346" spans="1:23" ht="28.8" x14ac:dyDescent="0.3">
      <c r="A2346">
        <v>2782</v>
      </c>
      <c r="B2346" s="3" t="s">
        <v>2782</v>
      </c>
      <c r="C2346" s="3" t="s">
        <v>6892</v>
      </c>
      <c r="D2346">
        <v>1000</v>
      </c>
      <c r="E2346">
        <v>1200</v>
      </c>
      <c r="F2346" t="s">
        <v>8219</v>
      </c>
      <c r="G2346" t="s">
        <v>8224</v>
      </c>
      <c r="H2346" t="s">
        <v>8246</v>
      </c>
      <c r="I2346">
        <v>1424149140</v>
      </c>
      <c r="J2346">
        <v>1421964718</v>
      </c>
      <c r="K2346" t="b">
        <v>0</v>
      </c>
      <c r="L2346">
        <v>18</v>
      </c>
      <c r="M2346" t="b">
        <v>1</v>
      </c>
      <c r="N2346" t="s">
        <v>8271</v>
      </c>
      <c r="O2346" s="5">
        <f t="shared" si="324"/>
        <v>0.83333333333333337</v>
      </c>
      <c r="P2346" s="7">
        <f t="shared" si="325"/>
        <v>66.666666666666671</v>
      </c>
      <c r="Q2346" t="str">
        <f t="shared" si="326"/>
        <v>theater</v>
      </c>
      <c r="R2346" t="str">
        <f t="shared" si="327"/>
        <v>plays</v>
      </c>
      <c r="S2346" s="10">
        <f t="shared" si="328"/>
        <v>42051.957638888889</v>
      </c>
      <c r="T2346" s="10">
        <f t="shared" si="329"/>
        <v>42026.674976851849</v>
      </c>
      <c r="U2346">
        <f t="shared" si="330"/>
        <v>2015</v>
      </c>
      <c r="V2346" s="11">
        <f t="shared" si="331"/>
        <v>42051.957638888889</v>
      </c>
      <c r="W2346" s="15">
        <f t="shared" si="332"/>
        <v>25.282662037039699</v>
      </c>
    </row>
    <row r="2347" spans="1:23" ht="43.2" x14ac:dyDescent="0.3">
      <c r="A2347">
        <v>2783</v>
      </c>
      <c r="B2347" s="3" t="s">
        <v>2783</v>
      </c>
      <c r="C2347" s="3" t="s">
        <v>6893</v>
      </c>
      <c r="D2347">
        <v>1000</v>
      </c>
      <c r="E2347">
        <v>1145</v>
      </c>
      <c r="F2347" t="s">
        <v>8219</v>
      </c>
      <c r="G2347" t="s">
        <v>8225</v>
      </c>
      <c r="H2347" t="s">
        <v>8247</v>
      </c>
      <c r="I2347">
        <v>1429793446</v>
      </c>
      <c r="J2347">
        <v>1428583846</v>
      </c>
      <c r="K2347" t="b">
        <v>0</v>
      </c>
      <c r="L2347">
        <v>61</v>
      </c>
      <c r="M2347" t="b">
        <v>1</v>
      </c>
      <c r="N2347" t="s">
        <v>8271</v>
      </c>
      <c r="O2347" s="5">
        <f t="shared" si="324"/>
        <v>0.8733624454148472</v>
      </c>
      <c r="P2347" s="7">
        <f t="shared" si="325"/>
        <v>18.770491803278688</v>
      </c>
      <c r="Q2347" t="str">
        <f t="shared" si="326"/>
        <v>theater</v>
      </c>
      <c r="R2347" t="str">
        <f t="shared" si="327"/>
        <v>plays</v>
      </c>
      <c r="S2347" s="10">
        <f t="shared" si="328"/>
        <v>42117.285254629634</v>
      </c>
      <c r="T2347" s="10">
        <f t="shared" si="329"/>
        <v>42103.285254629634</v>
      </c>
      <c r="U2347">
        <f t="shared" si="330"/>
        <v>2015</v>
      </c>
      <c r="V2347" s="11">
        <f t="shared" si="331"/>
        <v>42117.285254629634</v>
      </c>
      <c r="W2347" s="15">
        <f t="shared" si="332"/>
        <v>14</v>
      </c>
    </row>
    <row r="2348" spans="1:23" ht="43.2" x14ac:dyDescent="0.3">
      <c r="A2348">
        <v>2784</v>
      </c>
      <c r="B2348" s="3" t="s">
        <v>2784</v>
      </c>
      <c r="C2348" s="3" t="s">
        <v>6894</v>
      </c>
      <c r="D2348">
        <v>6000</v>
      </c>
      <c r="E2348">
        <v>7140</v>
      </c>
      <c r="F2348" t="s">
        <v>8219</v>
      </c>
      <c r="G2348" t="s">
        <v>8224</v>
      </c>
      <c r="H2348" t="s">
        <v>8246</v>
      </c>
      <c r="I2348">
        <v>1414608843</v>
      </c>
      <c r="J2348">
        <v>1412794443</v>
      </c>
      <c r="K2348" t="b">
        <v>0</v>
      </c>
      <c r="L2348">
        <v>108</v>
      </c>
      <c r="M2348" t="b">
        <v>1</v>
      </c>
      <c r="N2348" t="s">
        <v>8271</v>
      </c>
      <c r="O2348" s="5">
        <f t="shared" si="324"/>
        <v>0.84033613445378152</v>
      </c>
      <c r="P2348" s="7">
        <f t="shared" si="325"/>
        <v>66.111111111111114</v>
      </c>
      <c r="Q2348" t="str">
        <f t="shared" si="326"/>
        <v>theater</v>
      </c>
      <c r="R2348" t="str">
        <f t="shared" si="327"/>
        <v>plays</v>
      </c>
      <c r="S2348" s="10">
        <f t="shared" si="328"/>
        <v>41941.537534722222</v>
      </c>
      <c r="T2348" s="10">
        <f t="shared" si="329"/>
        <v>41920.537534722222</v>
      </c>
      <c r="U2348">
        <f t="shared" si="330"/>
        <v>2014</v>
      </c>
      <c r="V2348" s="11">
        <f t="shared" si="331"/>
        <v>41941.537534722222</v>
      </c>
      <c r="W2348" s="15">
        <f t="shared" si="332"/>
        <v>21</v>
      </c>
    </row>
    <row r="2349" spans="1:23" ht="43.2" x14ac:dyDescent="0.3">
      <c r="A2349">
        <v>2785</v>
      </c>
      <c r="B2349" s="3" t="s">
        <v>2785</v>
      </c>
      <c r="C2349" s="3" t="s">
        <v>6895</v>
      </c>
      <c r="D2349">
        <v>5000</v>
      </c>
      <c r="E2349">
        <v>5234</v>
      </c>
      <c r="F2349" t="s">
        <v>8219</v>
      </c>
      <c r="G2349" t="s">
        <v>8224</v>
      </c>
      <c r="H2349" t="s">
        <v>8246</v>
      </c>
      <c r="I2349">
        <v>1470430800</v>
      </c>
      <c r="J2349">
        <v>1467865967</v>
      </c>
      <c r="K2349" t="b">
        <v>0</v>
      </c>
      <c r="L2349">
        <v>142</v>
      </c>
      <c r="M2349" t="b">
        <v>1</v>
      </c>
      <c r="N2349" t="s">
        <v>8271</v>
      </c>
      <c r="O2349" s="5">
        <f t="shared" si="324"/>
        <v>0.95529231944975157</v>
      </c>
      <c r="P2349" s="7">
        <f t="shared" si="325"/>
        <v>36.859154929577464</v>
      </c>
      <c r="Q2349" t="str">
        <f t="shared" si="326"/>
        <v>theater</v>
      </c>
      <c r="R2349" t="str">
        <f t="shared" si="327"/>
        <v>plays</v>
      </c>
      <c r="S2349" s="10">
        <f t="shared" si="328"/>
        <v>42587.625</v>
      </c>
      <c r="T2349" s="10">
        <f t="shared" si="329"/>
        <v>42557.939432870371</v>
      </c>
      <c r="U2349">
        <f t="shared" si="330"/>
        <v>2016</v>
      </c>
      <c r="V2349" s="11">
        <f t="shared" si="331"/>
        <v>42587.625</v>
      </c>
      <c r="W2349" s="15">
        <f t="shared" si="332"/>
        <v>29.685567129628907</v>
      </c>
    </row>
    <row r="2350" spans="1:23" ht="28.8" x14ac:dyDescent="0.3">
      <c r="A2350">
        <v>2786</v>
      </c>
      <c r="B2350" s="3" t="s">
        <v>2786</v>
      </c>
      <c r="C2350" s="3" t="s">
        <v>6896</v>
      </c>
      <c r="D2350">
        <v>2500</v>
      </c>
      <c r="E2350">
        <v>2946</v>
      </c>
      <c r="F2350" t="s">
        <v>8219</v>
      </c>
      <c r="G2350" t="s">
        <v>8225</v>
      </c>
      <c r="H2350" t="s">
        <v>8247</v>
      </c>
      <c r="I2350">
        <v>1404913180</v>
      </c>
      <c r="J2350">
        <v>1403703580</v>
      </c>
      <c r="K2350" t="b">
        <v>0</v>
      </c>
      <c r="L2350">
        <v>74</v>
      </c>
      <c r="M2350" t="b">
        <v>1</v>
      </c>
      <c r="N2350" t="s">
        <v>8271</v>
      </c>
      <c r="O2350" s="5">
        <f t="shared" si="324"/>
        <v>0.84860828241683639</v>
      </c>
      <c r="P2350" s="7">
        <f t="shared" si="325"/>
        <v>39.810810810810814</v>
      </c>
      <c r="Q2350" t="str">
        <f t="shared" si="326"/>
        <v>theater</v>
      </c>
      <c r="R2350" t="str">
        <f t="shared" si="327"/>
        <v>plays</v>
      </c>
      <c r="S2350" s="10">
        <f t="shared" si="328"/>
        <v>41829.319212962961</v>
      </c>
      <c r="T2350" s="10">
        <f t="shared" si="329"/>
        <v>41815.319212962961</v>
      </c>
      <c r="U2350">
        <f t="shared" si="330"/>
        <v>2014</v>
      </c>
      <c r="V2350" s="11">
        <f t="shared" si="331"/>
        <v>41829.319212962961</v>
      </c>
      <c r="W2350" s="15">
        <f t="shared" si="332"/>
        <v>14</v>
      </c>
    </row>
    <row r="2351" spans="1:23" ht="43.2" x14ac:dyDescent="0.3">
      <c r="A2351">
        <v>2787</v>
      </c>
      <c r="B2351" s="3" t="s">
        <v>2787</v>
      </c>
      <c r="C2351" s="3" t="s">
        <v>6897</v>
      </c>
      <c r="D2351">
        <v>1000</v>
      </c>
      <c r="E2351">
        <v>1197</v>
      </c>
      <c r="F2351" t="s">
        <v>8219</v>
      </c>
      <c r="G2351" t="s">
        <v>8224</v>
      </c>
      <c r="H2351" t="s">
        <v>8246</v>
      </c>
      <c r="I2351">
        <v>1405658752</v>
      </c>
      <c r="J2351">
        <v>1403066752</v>
      </c>
      <c r="K2351" t="b">
        <v>0</v>
      </c>
      <c r="L2351">
        <v>38</v>
      </c>
      <c r="M2351" t="b">
        <v>1</v>
      </c>
      <c r="N2351" t="s">
        <v>8271</v>
      </c>
      <c r="O2351" s="5">
        <f t="shared" si="324"/>
        <v>0.83542188805346695</v>
      </c>
      <c r="P2351" s="7">
        <f t="shared" si="325"/>
        <v>31.5</v>
      </c>
      <c r="Q2351" t="str">
        <f t="shared" si="326"/>
        <v>theater</v>
      </c>
      <c r="R2351" t="str">
        <f t="shared" si="327"/>
        <v>plays</v>
      </c>
      <c r="S2351" s="10">
        <f t="shared" si="328"/>
        <v>41837.948518518519</v>
      </c>
      <c r="T2351" s="10">
        <f t="shared" si="329"/>
        <v>41807.948518518519</v>
      </c>
      <c r="U2351">
        <f t="shared" si="330"/>
        <v>2014</v>
      </c>
      <c r="V2351" s="11">
        <f t="shared" si="331"/>
        <v>41837.948518518519</v>
      </c>
      <c r="W2351" s="15">
        <f t="shared" si="332"/>
        <v>30</v>
      </c>
    </row>
    <row r="2352" spans="1:23" ht="43.2" x14ac:dyDescent="0.3">
      <c r="A2352">
        <v>2788</v>
      </c>
      <c r="B2352" s="3" t="s">
        <v>2788</v>
      </c>
      <c r="C2352" s="3" t="s">
        <v>6898</v>
      </c>
      <c r="D2352">
        <v>2000</v>
      </c>
      <c r="E2352">
        <v>2050</v>
      </c>
      <c r="F2352" t="s">
        <v>8219</v>
      </c>
      <c r="G2352" t="s">
        <v>8224</v>
      </c>
      <c r="H2352" t="s">
        <v>8246</v>
      </c>
      <c r="I2352">
        <v>1469811043</v>
      </c>
      <c r="J2352">
        <v>1467219043</v>
      </c>
      <c r="K2352" t="b">
        <v>0</v>
      </c>
      <c r="L2352">
        <v>20</v>
      </c>
      <c r="M2352" t="b">
        <v>1</v>
      </c>
      <c r="N2352" t="s">
        <v>8271</v>
      </c>
      <c r="O2352" s="5">
        <f t="shared" si="324"/>
        <v>0.97560975609756095</v>
      </c>
      <c r="P2352" s="7">
        <f t="shared" si="325"/>
        <v>102.5</v>
      </c>
      <c r="Q2352" t="str">
        <f t="shared" si="326"/>
        <v>theater</v>
      </c>
      <c r="R2352" t="str">
        <f t="shared" si="327"/>
        <v>plays</v>
      </c>
      <c r="S2352" s="10">
        <f t="shared" si="328"/>
        <v>42580.451886574068</v>
      </c>
      <c r="T2352" s="10">
        <f t="shared" si="329"/>
        <v>42550.451886574068</v>
      </c>
      <c r="U2352">
        <f t="shared" si="330"/>
        <v>2016</v>
      </c>
      <c r="V2352" s="11">
        <f t="shared" si="331"/>
        <v>42580.451886574068</v>
      </c>
      <c r="W2352" s="15">
        <f t="shared" si="332"/>
        <v>30</v>
      </c>
    </row>
    <row r="2353" spans="1:23" ht="28.8" x14ac:dyDescent="0.3">
      <c r="A2353">
        <v>2789</v>
      </c>
      <c r="B2353" s="3" t="s">
        <v>2789</v>
      </c>
      <c r="C2353" s="3" t="s">
        <v>6899</v>
      </c>
      <c r="D2353">
        <v>3000</v>
      </c>
      <c r="E2353">
        <v>3035</v>
      </c>
      <c r="F2353" t="s">
        <v>8219</v>
      </c>
      <c r="G2353" t="s">
        <v>8224</v>
      </c>
      <c r="H2353" t="s">
        <v>8246</v>
      </c>
      <c r="I2353">
        <v>1426132800</v>
      </c>
      <c r="J2353">
        <v>1424477934</v>
      </c>
      <c r="K2353" t="b">
        <v>0</v>
      </c>
      <c r="L2353">
        <v>24</v>
      </c>
      <c r="M2353" t="b">
        <v>1</v>
      </c>
      <c r="N2353" t="s">
        <v>8271</v>
      </c>
      <c r="O2353" s="5">
        <f t="shared" si="324"/>
        <v>0.98846787479406917</v>
      </c>
      <c r="P2353" s="7">
        <f t="shared" si="325"/>
        <v>126.45833333333333</v>
      </c>
      <c r="Q2353" t="str">
        <f t="shared" si="326"/>
        <v>theater</v>
      </c>
      <c r="R2353" t="str">
        <f t="shared" si="327"/>
        <v>plays</v>
      </c>
      <c r="S2353" s="10">
        <f t="shared" si="328"/>
        <v>42074.916666666672</v>
      </c>
      <c r="T2353" s="10">
        <f t="shared" si="329"/>
        <v>42055.763124999998</v>
      </c>
      <c r="U2353">
        <f t="shared" si="330"/>
        <v>2015</v>
      </c>
      <c r="V2353" s="11">
        <f t="shared" si="331"/>
        <v>42074.916666666672</v>
      </c>
      <c r="W2353" s="15">
        <f t="shared" si="332"/>
        <v>19.153541666673846</v>
      </c>
    </row>
    <row r="2354" spans="1:23" ht="43.2" x14ac:dyDescent="0.3">
      <c r="A2354">
        <v>2790</v>
      </c>
      <c r="B2354" s="3" t="s">
        <v>2790</v>
      </c>
      <c r="C2354" s="3" t="s">
        <v>6900</v>
      </c>
      <c r="D2354">
        <v>3000</v>
      </c>
      <c r="E2354">
        <v>3160</v>
      </c>
      <c r="F2354" t="s">
        <v>8219</v>
      </c>
      <c r="G2354" t="s">
        <v>8224</v>
      </c>
      <c r="H2354" t="s">
        <v>8246</v>
      </c>
      <c r="I2354">
        <v>1423693903</v>
      </c>
      <c r="J2354">
        <v>1421101903</v>
      </c>
      <c r="K2354" t="b">
        <v>0</v>
      </c>
      <c r="L2354">
        <v>66</v>
      </c>
      <c r="M2354" t="b">
        <v>1</v>
      </c>
      <c r="N2354" t="s">
        <v>8271</v>
      </c>
      <c r="O2354" s="5">
        <f t="shared" si="324"/>
        <v>0.94936708860759489</v>
      </c>
      <c r="P2354" s="7">
        <f t="shared" si="325"/>
        <v>47.878787878787875</v>
      </c>
      <c r="Q2354" t="str">
        <f t="shared" si="326"/>
        <v>theater</v>
      </c>
      <c r="R2354" t="str">
        <f t="shared" si="327"/>
        <v>plays</v>
      </c>
      <c r="S2354" s="10">
        <f t="shared" si="328"/>
        <v>42046.688692129625</v>
      </c>
      <c r="T2354" s="10">
        <f t="shared" si="329"/>
        <v>42016.688692129625</v>
      </c>
      <c r="U2354">
        <f t="shared" si="330"/>
        <v>2015</v>
      </c>
      <c r="V2354" s="11">
        <f t="shared" si="331"/>
        <v>42046.688692129625</v>
      </c>
      <c r="W2354" s="15">
        <f t="shared" si="332"/>
        <v>30</v>
      </c>
    </row>
    <row r="2355" spans="1:23" ht="43.2" x14ac:dyDescent="0.3">
      <c r="A2355">
        <v>2791</v>
      </c>
      <c r="B2355" s="3" t="s">
        <v>2791</v>
      </c>
      <c r="C2355" s="3" t="s">
        <v>6901</v>
      </c>
      <c r="D2355">
        <v>2000</v>
      </c>
      <c r="E2355">
        <v>2050</v>
      </c>
      <c r="F2355" t="s">
        <v>8219</v>
      </c>
      <c r="G2355" t="s">
        <v>8224</v>
      </c>
      <c r="H2355" t="s">
        <v>8246</v>
      </c>
      <c r="I2355">
        <v>1473393600</v>
      </c>
      <c r="J2355">
        <v>1470778559</v>
      </c>
      <c r="K2355" t="b">
        <v>0</v>
      </c>
      <c r="L2355">
        <v>28</v>
      </c>
      <c r="M2355" t="b">
        <v>1</v>
      </c>
      <c r="N2355" t="s">
        <v>8271</v>
      </c>
      <c r="O2355" s="5">
        <f t="shared" si="324"/>
        <v>0.97560975609756095</v>
      </c>
      <c r="P2355" s="7">
        <f t="shared" si="325"/>
        <v>73.214285714285708</v>
      </c>
      <c r="Q2355" t="str">
        <f t="shared" si="326"/>
        <v>theater</v>
      </c>
      <c r="R2355" t="str">
        <f t="shared" si="327"/>
        <v>plays</v>
      </c>
      <c r="S2355" s="10">
        <f t="shared" si="328"/>
        <v>42621.916666666672</v>
      </c>
      <c r="T2355" s="10">
        <f t="shared" si="329"/>
        <v>42591.649988425925</v>
      </c>
      <c r="U2355">
        <f t="shared" si="330"/>
        <v>2016</v>
      </c>
      <c r="V2355" s="11">
        <f t="shared" si="331"/>
        <v>42621.916666666672</v>
      </c>
      <c r="W2355" s="15">
        <f t="shared" si="332"/>
        <v>30.266678240746842</v>
      </c>
    </row>
    <row r="2356" spans="1:23" ht="43.2" x14ac:dyDescent="0.3">
      <c r="A2356">
        <v>2792</v>
      </c>
      <c r="B2356" s="3" t="s">
        <v>2792</v>
      </c>
      <c r="C2356" s="3" t="s">
        <v>6902</v>
      </c>
      <c r="D2356">
        <v>2000</v>
      </c>
      <c r="E2356">
        <v>2152</v>
      </c>
      <c r="F2356" t="s">
        <v>8219</v>
      </c>
      <c r="G2356" t="s">
        <v>8224</v>
      </c>
      <c r="H2356" t="s">
        <v>8246</v>
      </c>
      <c r="I2356">
        <v>1439357559</v>
      </c>
      <c r="J2356">
        <v>1435469559</v>
      </c>
      <c r="K2356" t="b">
        <v>0</v>
      </c>
      <c r="L2356">
        <v>24</v>
      </c>
      <c r="M2356" t="b">
        <v>1</v>
      </c>
      <c r="N2356" t="s">
        <v>8271</v>
      </c>
      <c r="O2356" s="5">
        <f t="shared" si="324"/>
        <v>0.92936802973977695</v>
      </c>
      <c r="P2356" s="7">
        <f t="shared" si="325"/>
        <v>89.666666666666671</v>
      </c>
      <c r="Q2356" t="str">
        <f t="shared" si="326"/>
        <v>theater</v>
      </c>
      <c r="R2356" t="str">
        <f t="shared" si="327"/>
        <v>plays</v>
      </c>
      <c r="S2356" s="10">
        <f t="shared" si="328"/>
        <v>42227.981006944443</v>
      </c>
      <c r="T2356" s="10">
        <f t="shared" si="329"/>
        <v>42182.981006944443</v>
      </c>
      <c r="U2356">
        <f t="shared" si="330"/>
        <v>2015</v>
      </c>
      <c r="V2356" s="11">
        <f t="shared" si="331"/>
        <v>42227.981006944443</v>
      </c>
      <c r="W2356" s="15">
        <f t="shared" si="332"/>
        <v>45</v>
      </c>
    </row>
    <row r="2357" spans="1:23" ht="57.6" x14ac:dyDescent="0.3">
      <c r="A2357">
        <v>2793</v>
      </c>
      <c r="B2357" s="3" t="s">
        <v>2793</v>
      </c>
      <c r="C2357" s="3" t="s">
        <v>6903</v>
      </c>
      <c r="D2357">
        <v>10000</v>
      </c>
      <c r="E2357">
        <v>11056.75</v>
      </c>
      <c r="F2357" t="s">
        <v>8219</v>
      </c>
      <c r="G2357" t="s">
        <v>8226</v>
      </c>
      <c r="H2357" t="s">
        <v>8248</v>
      </c>
      <c r="I2357">
        <v>1437473005</v>
      </c>
      <c r="J2357">
        <v>1434881005</v>
      </c>
      <c r="K2357" t="b">
        <v>0</v>
      </c>
      <c r="L2357">
        <v>73</v>
      </c>
      <c r="M2357" t="b">
        <v>1</v>
      </c>
      <c r="N2357" t="s">
        <v>8271</v>
      </c>
      <c r="O2357" s="5">
        <f t="shared" si="324"/>
        <v>0.90442489881746446</v>
      </c>
      <c r="P2357" s="7">
        <f t="shared" si="325"/>
        <v>151.4623287671233</v>
      </c>
      <c r="Q2357" t="str">
        <f t="shared" si="326"/>
        <v>theater</v>
      </c>
      <c r="R2357" t="str">
        <f t="shared" si="327"/>
        <v>plays</v>
      </c>
      <c r="S2357" s="10">
        <f t="shared" si="328"/>
        <v>42206.169039351851</v>
      </c>
      <c r="T2357" s="10">
        <f t="shared" si="329"/>
        <v>42176.169039351851</v>
      </c>
      <c r="U2357">
        <f t="shared" si="330"/>
        <v>2015</v>
      </c>
      <c r="V2357" s="11">
        <f t="shared" si="331"/>
        <v>42206.169039351851</v>
      </c>
      <c r="W2357" s="15">
        <f t="shared" si="332"/>
        <v>30</v>
      </c>
    </row>
    <row r="2358" spans="1:23" ht="57.6" x14ac:dyDescent="0.3">
      <c r="A2358">
        <v>2794</v>
      </c>
      <c r="B2358" s="3" t="s">
        <v>2794</v>
      </c>
      <c r="C2358" s="3" t="s">
        <v>6904</v>
      </c>
      <c r="D2358">
        <v>50</v>
      </c>
      <c r="E2358">
        <v>75</v>
      </c>
      <c r="F2358" t="s">
        <v>8219</v>
      </c>
      <c r="G2358" t="s">
        <v>8225</v>
      </c>
      <c r="H2358" t="s">
        <v>8247</v>
      </c>
      <c r="I2358">
        <v>1457031600</v>
      </c>
      <c r="J2358">
        <v>1455640559</v>
      </c>
      <c r="K2358" t="b">
        <v>0</v>
      </c>
      <c r="L2358">
        <v>3</v>
      </c>
      <c r="M2358" t="b">
        <v>1</v>
      </c>
      <c r="N2358" t="s">
        <v>8271</v>
      </c>
      <c r="O2358" s="5">
        <f t="shared" si="324"/>
        <v>0.66666666666666663</v>
      </c>
      <c r="P2358" s="7">
        <f t="shared" si="325"/>
        <v>25</v>
      </c>
      <c r="Q2358" t="str">
        <f t="shared" si="326"/>
        <v>theater</v>
      </c>
      <c r="R2358" t="str">
        <f t="shared" si="327"/>
        <v>plays</v>
      </c>
      <c r="S2358" s="10">
        <f t="shared" si="328"/>
        <v>42432.541666666672</v>
      </c>
      <c r="T2358" s="10">
        <f t="shared" si="329"/>
        <v>42416.441655092596</v>
      </c>
      <c r="U2358">
        <f t="shared" si="330"/>
        <v>2016</v>
      </c>
      <c r="V2358" s="11">
        <f t="shared" si="331"/>
        <v>42432.541666666672</v>
      </c>
      <c r="W2358" s="15">
        <f t="shared" si="332"/>
        <v>16.100011574075324</v>
      </c>
    </row>
    <row r="2359" spans="1:23" ht="43.2" x14ac:dyDescent="0.3">
      <c r="A2359">
        <v>2795</v>
      </c>
      <c r="B2359" s="3" t="s">
        <v>2795</v>
      </c>
      <c r="C2359" s="3" t="s">
        <v>6905</v>
      </c>
      <c r="D2359">
        <v>700</v>
      </c>
      <c r="E2359">
        <v>730</v>
      </c>
      <c r="F2359" t="s">
        <v>8219</v>
      </c>
      <c r="G2359" t="s">
        <v>8224</v>
      </c>
      <c r="H2359" t="s">
        <v>8246</v>
      </c>
      <c r="I2359">
        <v>1402095600</v>
      </c>
      <c r="J2359">
        <v>1400675841</v>
      </c>
      <c r="K2359" t="b">
        <v>0</v>
      </c>
      <c r="L2359">
        <v>20</v>
      </c>
      <c r="M2359" t="b">
        <v>1</v>
      </c>
      <c r="N2359" t="s">
        <v>8271</v>
      </c>
      <c r="O2359" s="5">
        <f t="shared" si="324"/>
        <v>0.95890410958904104</v>
      </c>
      <c r="P2359" s="7">
        <f t="shared" si="325"/>
        <v>36.5</v>
      </c>
      <c r="Q2359" t="str">
        <f t="shared" si="326"/>
        <v>theater</v>
      </c>
      <c r="R2359" t="str">
        <f t="shared" si="327"/>
        <v>plays</v>
      </c>
      <c r="S2359" s="10">
        <f t="shared" si="328"/>
        <v>41796.708333333336</v>
      </c>
      <c r="T2359" s="10">
        <f t="shared" si="329"/>
        <v>41780.275937500002</v>
      </c>
      <c r="U2359">
        <f t="shared" si="330"/>
        <v>2014</v>
      </c>
      <c r="V2359" s="11">
        <f t="shared" si="331"/>
        <v>41796.708333333336</v>
      </c>
      <c r="W2359" s="15">
        <f t="shared" si="332"/>
        <v>16.43239583333343</v>
      </c>
    </row>
    <row r="2360" spans="1:23" ht="43.2" x14ac:dyDescent="0.3">
      <c r="A2360">
        <v>2796</v>
      </c>
      <c r="B2360" s="3" t="s">
        <v>2796</v>
      </c>
      <c r="C2360" s="3" t="s">
        <v>6906</v>
      </c>
      <c r="D2360">
        <v>800</v>
      </c>
      <c r="E2360">
        <v>924</v>
      </c>
      <c r="F2360" t="s">
        <v>8219</v>
      </c>
      <c r="G2360" t="s">
        <v>8225</v>
      </c>
      <c r="H2360" t="s">
        <v>8247</v>
      </c>
      <c r="I2360">
        <v>1404564028</v>
      </c>
      <c r="J2360">
        <v>1401972028</v>
      </c>
      <c r="K2360" t="b">
        <v>0</v>
      </c>
      <c r="L2360">
        <v>21</v>
      </c>
      <c r="M2360" t="b">
        <v>1</v>
      </c>
      <c r="N2360" t="s">
        <v>8271</v>
      </c>
      <c r="O2360" s="5">
        <f t="shared" si="324"/>
        <v>0.86580086580086579</v>
      </c>
      <c r="P2360" s="7">
        <f t="shared" si="325"/>
        <v>44</v>
      </c>
      <c r="Q2360" t="str">
        <f t="shared" si="326"/>
        <v>theater</v>
      </c>
      <c r="R2360" t="str">
        <f t="shared" si="327"/>
        <v>plays</v>
      </c>
      <c r="S2360" s="10">
        <f t="shared" si="328"/>
        <v>41825.278101851851</v>
      </c>
      <c r="T2360" s="10">
        <f t="shared" si="329"/>
        <v>41795.278101851851</v>
      </c>
      <c r="U2360">
        <f t="shared" si="330"/>
        <v>2014</v>
      </c>
      <c r="V2360" s="11">
        <f t="shared" si="331"/>
        <v>41825.278101851851</v>
      </c>
      <c r="W2360" s="15">
        <f t="shared" si="332"/>
        <v>30</v>
      </c>
    </row>
    <row r="2361" spans="1:23" ht="43.2" x14ac:dyDescent="0.3">
      <c r="A2361">
        <v>2797</v>
      </c>
      <c r="B2361" s="3" t="s">
        <v>2797</v>
      </c>
      <c r="C2361" s="3" t="s">
        <v>6907</v>
      </c>
      <c r="D2361">
        <v>8000</v>
      </c>
      <c r="E2361">
        <v>8211.61</v>
      </c>
      <c r="F2361" t="s">
        <v>8219</v>
      </c>
      <c r="G2361" t="s">
        <v>8225</v>
      </c>
      <c r="H2361" t="s">
        <v>8247</v>
      </c>
      <c r="I2361">
        <v>1404858840</v>
      </c>
      <c r="J2361">
        <v>1402266840</v>
      </c>
      <c r="K2361" t="b">
        <v>0</v>
      </c>
      <c r="L2361">
        <v>94</v>
      </c>
      <c r="M2361" t="b">
        <v>1</v>
      </c>
      <c r="N2361" t="s">
        <v>8271</v>
      </c>
      <c r="O2361" s="5">
        <f t="shared" si="324"/>
        <v>0.97423038843783372</v>
      </c>
      <c r="P2361" s="7">
        <f t="shared" si="325"/>
        <v>87.357553191489373</v>
      </c>
      <c r="Q2361" t="str">
        <f t="shared" si="326"/>
        <v>theater</v>
      </c>
      <c r="R2361" t="str">
        <f t="shared" si="327"/>
        <v>plays</v>
      </c>
      <c r="S2361" s="10">
        <f t="shared" si="328"/>
        <v>41828.69027777778</v>
      </c>
      <c r="T2361" s="10">
        <f t="shared" si="329"/>
        <v>41798.69027777778</v>
      </c>
      <c r="U2361">
        <f t="shared" si="330"/>
        <v>2014</v>
      </c>
      <c r="V2361" s="11">
        <f t="shared" si="331"/>
        <v>41828.69027777778</v>
      </c>
      <c r="W2361" s="15">
        <f t="shared" si="332"/>
        <v>30</v>
      </c>
    </row>
    <row r="2362" spans="1:23" ht="43.2" x14ac:dyDescent="0.3">
      <c r="A2362">
        <v>2798</v>
      </c>
      <c r="B2362" s="3" t="s">
        <v>2798</v>
      </c>
      <c r="C2362" s="3" t="s">
        <v>6908</v>
      </c>
      <c r="D2362">
        <v>5000</v>
      </c>
      <c r="E2362">
        <v>5070</v>
      </c>
      <c r="F2362" t="s">
        <v>8219</v>
      </c>
      <c r="G2362" t="s">
        <v>8225</v>
      </c>
      <c r="H2362" t="s">
        <v>8247</v>
      </c>
      <c r="I2362">
        <v>1438358400</v>
      </c>
      <c r="J2362">
        <v>1437063121</v>
      </c>
      <c r="K2362" t="b">
        <v>0</v>
      </c>
      <c r="L2362">
        <v>139</v>
      </c>
      <c r="M2362" t="b">
        <v>1</v>
      </c>
      <c r="N2362" t="s">
        <v>8271</v>
      </c>
      <c r="O2362" s="5">
        <f t="shared" si="324"/>
        <v>0.98619329388560162</v>
      </c>
      <c r="P2362" s="7">
        <f t="shared" si="325"/>
        <v>36.474820143884891</v>
      </c>
      <c r="Q2362" t="str">
        <f t="shared" si="326"/>
        <v>theater</v>
      </c>
      <c r="R2362" t="str">
        <f t="shared" si="327"/>
        <v>plays</v>
      </c>
      <c r="S2362" s="10">
        <f t="shared" si="328"/>
        <v>42216.416666666672</v>
      </c>
      <c r="T2362" s="10">
        <f t="shared" si="329"/>
        <v>42201.425011574072</v>
      </c>
      <c r="U2362">
        <f t="shared" si="330"/>
        <v>2015</v>
      </c>
      <c r="V2362" s="11">
        <f t="shared" si="331"/>
        <v>42216.416666666672</v>
      </c>
      <c r="W2362" s="15">
        <f t="shared" si="332"/>
        <v>14.991655092599103</v>
      </c>
    </row>
    <row r="2363" spans="1:23" ht="43.2" x14ac:dyDescent="0.3">
      <c r="A2363">
        <v>2799</v>
      </c>
      <c r="B2363" s="3" t="s">
        <v>2799</v>
      </c>
      <c r="C2363" s="3" t="s">
        <v>6909</v>
      </c>
      <c r="D2363">
        <v>5000</v>
      </c>
      <c r="E2363">
        <v>5831.74</v>
      </c>
      <c r="F2363" t="s">
        <v>8219</v>
      </c>
      <c r="G2363" t="s">
        <v>8225</v>
      </c>
      <c r="H2363" t="s">
        <v>8247</v>
      </c>
      <c r="I2363">
        <v>1466179200</v>
      </c>
      <c r="J2363">
        <v>1463466070</v>
      </c>
      <c r="K2363" t="b">
        <v>0</v>
      </c>
      <c r="L2363">
        <v>130</v>
      </c>
      <c r="M2363" t="b">
        <v>1</v>
      </c>
      <c r="N2363" t="s">
        <v>8271</v>
      </c>
      <c r="O2363" s="5">
        <f t="shared" si="324"/>
        <v>0.85737704355818334</v>
      </c>
      <c r="P2363" s="7">
        <f t="shared" si="325"/>
        <v>44.859538461538463</v>
      </c>
      <c r="Q2363" t="str">
        <f t="shared" si="326"/>
        <v>theater</v>
      </c>
      <c r="R2363" t="str">
        <f t="shared" si="327"/>
        <v>plays</v>
      </c>
      <c r="S2363" s="10">
        <f t="shared" si="328"/>
        <v>42538.416666666672</v>
      </c>
      <c r="T2363" s="10">
        <f t="shared" si="329"/>
        <v>42507.014699074076</v>
      </c>
      <c r="U2363">
        <f t="shared" si="330"/>
        <v>2016</v>
      </c>
      <c r="V2363" s="11">
        <f t="shared" si="331"/>
        <v>42538.416666666672</v>
      </c>
      <c r="W2363" s="15">
        <f t="shared" si="332"/>
        <v>31.401967592595611</v>
      </c>
    </row>
    <row r="2364" spans="1:23" ht="43.2" x14ac:dyDescent="0.3">
      <c r="A2364">
        <v>2800</v>
      </c>
      <c r="B2364" s="3" t="s">
        <v>2800</v>
      </c>
      <c r="C2364" s="3" t="s">
        <v>6910</v>
      </c>
      <c r="D2364">
        <v>1000</v>
      </c>
      <c r="E2364">
        <v>1330</v>
      </c>
      <c r="F2364" t="s">
        <v>8219</v>
      </c>
      <c r="G2364" t="s">
        <v>8225</v>
      </c>
      <c r="H2364" t="s">
        <v>8247</v>
      </c>
      <c r="I2364">
        <v>1420377366</v>
      </c>
      <c r="J2364">
        <v>1415193366</v>
      </c>
      <c r="K2364" t="b">
        <v>0</v>
      </c>
      <c r="L2364">
        <v>31</v>
      </c>
      <c r="M2364" t="b">
        <v>1</v>
      </c>
      <c r="N2364" t="s">
        <v>8271</v>
      </c>
      <c r="O2364" s="5">
        <f t="shared" si="324"/>
        <v>0.75187969924812026</v>
      </c>
      <c r="P2364" s="7">
        <f t="shared" si="325"/>
        <v>42.903225806451616</v>
      </c>
      <c r="Q2364" t="str">
        <f t="shared" si="326"/>
        <v>theater</v>
      </c>
      <c r="R2364" t="str">
        <f t="shared" si="327"/>
        <v>plays</v>
      </c>
      <c r="S2364" s="10">
        <f t="shared" si="328"/>
        <v>42008.302847222221</v>
      </c>
      <c r="T2364" s="10">
        <f t="shared" si="329"/>
        <v>41948.302847222221</v>
      </c>
      <c r="U2364">
        <f t="shared" si="330"/>
        <v>2015</v>
      </c>
      <c r="V2364" s="11">
        <f t="shared" si="331"/>
        <v>42008.302847222221</v>
      </c>
      <c r="W2364" s="15">
        <f t="shared" si="332"/>
        <v>60</v>
      </c>
    </row>
    <row r="2365" spans="1:23" ht="43.2" x14ac:dyDescent="0.3">
      <c r="A2365">
        <v>2801</v>
      </c>
      <c r="B2365" s="3" t="s">
        <v>2801</v>
      </c>
      <c r="C2365" s="3" t="s">
        <v>6911</v>
      </c>
      <c r="D2365">
        <v>500</v>
      </c>
      <c r="E2365">
        <v>666</v>
      </c>
      <c r="F2365" t="s">
        <v>8219</v>
      </c>
      <c r="G2365" t="s">
        <v>8226</v>
      </c>
      <c r="H2365" t="s">
        <v>8248</v>
      </c>
      <c r="I2365">
        <v>1412938800</v>
      </c>
      <c r="J2365">
        <v>1411019409</v>
      </c>
      <c r="K2365" t="b">
        <v>0</v>
      </c>
      <c r="L2365">
        <v>13</v>
      </c>
      <c r="M2365" t="b">
        <v>1</v>
      </c>
      <c r="N2365" t="s">
        <v>8271</v>
      </c>
      <c r="O2365" s="5">
        <f t="shared" si="324"/>
        <v>0.75075075075075071</v>
      </c>
      <c r="P2365" s="7">
        <f t="shared" si="325"/>
        <v>51.230769230769234</v>
      </c>
      <c r="Q2365" t="str">
        <f t="shared" si="326"/>
        <v>theater</v>
      </c>
      <c r="R2365" t="str">
        <f t="shared" si="327"/>
        <v>plays</v>
      </c>
      <c r="S2365" s="10">
        <f t="shared" si="328"/>
        <v>41922.208333333336</v>
      </c>
      <c r="T2365" s="10">
        <f t="shared" si="329"/>
        <v>41899.993159722224</v>
      </c>
      <c r="U2365">
        <f t="shared" si="330"/>
        <v>2014</v>
      </c>
      <c r="V2365" s="11">
        <f t="shared" si="331"/>
        <v>41922.208333333336</v>
      </c>
      <c r="W2365" s="15">
        <f t="shared" si="332"/>
        <v>22.215173611111823</v>
      </c>
    </row>
    <row r="2366" spans="1:23" ht="43.2" x14ac:dyDescent="0.3">
      <c r="A2366">
        <v>2802</v>
      </c>
      <c r="B2366" s="3" t="s">
        <v>2802</v>
      </c>
      <c r="C2366" s="3" t="s">
        <v>6912</v>
      </c>
      <c r="D2366">
        <v>3000</v>
      </c>
      <c r="E2366">
        <v>3055</v>
      </c>
      <c r="F2366" t="s">
        <v>8219</v>
      </c>
      <c r="G2366" t="s">
        <v>8225</v>
      </c>
      <c r="H2366" t="s">
        <v>8247</v>
      </c>
      <c r="I2366">
        <v>1438875107</v>
      </c>
      <c r="J2366">
        <v>1436283107</v>
      </c>
      <c r="K2366" t="b">
        <v>0</v>
      </c>
      <c r="L2366">
        <v>90</v>
      </c>
      <c r="M2366" t="b">
        <v>1</v>
      </c>
      <c r="N2366" t="s">
        <v>8271</v>
      </c>
      <c r="O2366" s="5">
        <f t="shared" si="324"/>
        <v>0.98199672667757776</v>
      </c>
      <c r="P2366" s="7">
        <f t="shared" si="325"/>
        <v>33.944444444444443</v>
      </c>
      <c r="Q2366" t="str">
        <f t="shared" si="326"/>
        <v>theater</v>
      </c>
      <c r="R2366" t="str">
        <f t="shared" si="327"/>
        <v>plays</v>
      </c>
      <c r="S2366" s="10">
        <f t="shared" si="328"/>
        <v>42222.39707175926</v>
      </c>
      <c r="T2366" s="10">
        <f t="shared" si="329"/>
        <v>42192.39707175926</v>
      </c>
      <c r="U2366">
        <f t="shared" si="330"/>
        <v>2015</v>
      </c>
      <c r="V2366" s="11">
        <f t="shared" si="331"/>
        <v>42222.39707175926</v>
      </c>
      <c r="W2366" s="15">
        <f t="shared" si="332"/>
        <v>30</v>
      </c>
    </row>
    <row r="2367" spans="1:23" ht="43.2" x14ac:dyDescent="0.3">
      <c r="A2367">
        <v>2803</v>
      </c>
      <c r="B2367" s="3" t="s">
        <v>2803</v>
      </c>
      <c r="C2367" s="3" t="s">
        <v>6913</v>
      </c>
      <c r="D2367">
        <v>10000</v>
      </c>
      <c r="E2367">
        <v>12795</v>
      </c>
      <c r="F2367" t="s">
        <v>8219</v>
      </c>
      <c r="G2367" t="s">
        <v>8224</v>
      </c>
      <c r="H2367" t="s">
        <v>8246</v>
      </c>
      <c r="I2367">
        <v>1437004800</v>
      </c>
      <c r="J2367">
        <v>1433295276</v>
      </c>
      <c r="K2367" t="b">
        <v>0</v>
      </c>
      <c r="L2367">
        <v>141</v>
      </c>
      <c r="M2367" t="b">
        <v>1</v>
      </c>
      <c r="N2367" t="s">
        <v>8271</v>
      </c>
      <c r="O2367" s="5">
        <f t="shared" si="324"/>
        <v>0.78155529503712384</v>
      </c>
      <c r="P2367" s="7">
        <f t="shared" si="325"/>
        <v>90.744680851063833</v>
      </c>
      <c r="Q2367" t="str">
        <f t="shared" si="326"/>
        <v>theater</v>
      </c>
      <c r="R2367" t="str">
        <f t="shared" si="327"/>
        <v>plays</v>
      </c>
      <c r="S2367" s="10">
        <f t="shared" si="328"/>
        <v>42200.75</v>
      </c>
      <c r="T2367" s="10">
        <f t="shared" si="329"/>
        <v>42157.815694444449</v>
      </c>
      <c r="U2367">
        <f t="shared" si="330"/>
        <v>2015</v>
      </c>
      <c r="V2367" s="11">
        <f t="shared" si="331"/>
        <v>42200.75</v>
      </c>
      <c r="W2367" s="15">
        <f t="shared" si="332"/>
        <v>42.934305555550964</v>
      </c>
    </row>
    <row r="2368" spans="1:23" ht="43.2" x14ac:dyDescent="0.3">
      <c r="A2368">
        <v>2804</v>
      </c>
      <c r="B2368" s="3" t="s">
        <v>2804</v>
      </c>
      <c r="C2368" s="3" t="s">
        <v>6914</v>
      </c>
      <c r="D2368">
        <v>1000</v>
      </c>
      <c r="E2368">
        <v>1150</v>
      </c>
      <c r="F2368" t="s">
        <v>8219</v>
      </c>
      <c r="G2368" t="s">
        <v>8225</v>
      </c>
      <c r="H2368" t="s">
        <v>8247</v>
      </c>
      <c r="I2368">
        <v>1411987990</v>
      </c>
      <c r="J2368">
        <v>1409395990</v>
      </c>
      <c r="K2368" t="b">
        <v>0</v>
      </c>
      <c r="L2368">
        <v>23</v>
      </c>
      <c r="M2368" t="b">
        <v>1</v>
      </c>
      <c r="N2368" t="s">
        <v>8271</v>
      </c>
      <c r="O2368" s="5">
        <f t="shared" si="324"/>
        <v>0.86956521739130432</v>
      </c>
      <c r="P2368" s="7">
        <f t="shared" si="325"/>
        <v>50</v>
      </c>
      <c r="Q2368" t="str">
        <f t="shared" si="326"/>
        <v>theater</v>
      </c>
      <c r="R2368" t="str">
        <f t="shared" si="327"/>
        <v>plays</v>
      </c>
      <c r="S2368" s="10">
        <f t="shared" si="328"/>
        <v>41911.203587962962</v>
      </c>
      <c r="T2368" s="10">
        <f t="shared" si="329"/>
        <v>41881.203587962962</v>
      </c>
      <c r="U2368">
        <f t="shared" si="330"/>
        <v>2014</v>
      </c>
      <c r="V2368" s="11">
        <f t="shared" si="331"/>
        <v>41911.203587962962</v>
      </c>
      <c r="W2368" s="15">
        <f t="shared" si="332"/>
        <v>30</v>
      </c>
    </row>
    <row r="2369" spans="1:23" ht="57.6" x14ac:dyDescent="0.3">
      <c r="A2369">
        <v>2805</v>
      </c>
      <c r="B2369" s="3" t="s">
        <v>2805</v>
      </c>
      <c r="C2369" s="3" t="s">
        <v>6915</v>
      </c>
      <c r="D2369">
        <v>400</v>
      </c>
      <c r="E2369">
        <v>440</v>
      </c>
      <c r="F2369" t="s">
        <v>8219</v>
      </c>
      <c r="G2369" t="s">
        <v>8225</v>
      </c>
      <c r="H2369" t="s">
        <v>8247</v>
      </c>
      <c r="I2369">
        <v>1440245273</v>
      </c>
      <c r="J2369">
        <v>1438085273</v>
      </c>
      <c r="K2369" t="b">
        <v>0</v>
      </c>
      <c r="L2369">
        <v>18</v>
      </c>
      <c r="M2369" t="b">
        <v>1</v>
      </c>
      <c r="N2369" t="s">
        <v>8271</v>
      </c>
      <c r="O2369" s="5">
        <f t="shared" si="324"/>
        <v>0.90909090909090906</v>
      </c>
      <c r="P2369" s="7">
        <f t="shared" si="325"/>
        <v>24.444444444444443</v>
      </c>
      <c r="Q2369" t="str">
        <f t="shared" si="326"/>
        <v>theater</v>
      </c>
      <c r="R2369" t="str">
        <f t="shared" si="327"/>
        <v>plays</v>
      </c>
      <c r="S2369" s="10">
        <f t="shared" si="328"/>
        <v>42238.255474537036</v>
      </c>
      <c r="T2369" s="10">
        <f t="shared" si="329"/>
        <v>42213.255474537036</v>
      </c>
      <c r="U2369">
        <f t="shared" si="330"/>
        <v>2015</v>
      </c>
      <c r="V2369" s="11">
        <f t="shared" si="331"/>
        <v>42238.255474537036</v>
      </c>
      <c r="W2369" s="15">
        <f t="shared" si="332"/>
        <v>25</v>
      </c>
    </row>
    <row r="2370" spans="1:23" ht="43.2" x14ac:dyDescent="0.3">
      <c r="A2370">
        <v>2806</v>
      </c>
      <c r="B2370" s="3" t="s">
        <v>2806</v>
      </c>
      <c r="C2370" s="3" t="s">
        <v>6916</v>
      </c>
      <c r="D2370">
        <v>3000</v>
      </c>
      <c r="E2370">
        <v>3363</v>
      </c>
      <c r="F2370" t="s">
        <v>8219</v>
      </c>
      <c r="G2370" t="s">
        <v>8225</v>
      </c>
      <c r="H2370" t="s">
        <v>8247</v>
      </c>
      <c r="I2370">
        <v>1438772400</v>
      </c>
      <c r="J2370">
        <v>1435645490</v>
      </c>
      <c r="K2370" t="b">
        <v>0</v>
      </c>
      <c r="L2370">
        <v>76</v>
      </c>
      <c r="M2370" t="b">
        <v>1</v>
      </c>
      <c r="N2370" t="s">
        <v>8271</v>
      </c>
      <c r="O2370" s="5">
        <f t="shared" ref="O2370:O2433" si="333">$D2370/$E2370</f>
        <v>0.89206066012488849</v>
      </c>
      <c r="P2370" s="7">
        <f t="shared" ref="P2370:P2433" si="334">$E2370/$L2370</f>
        <v>44.25</v>
      </c>
      <c r="Q2370" t="str">
        <f t="shared" ref="Q2370:Q2433" si="335">LEFT($N2370,SEARCH("/",$N2370,1)-1)</f>
        <v>theater</v>
      </c>
      <c r="R2370" t="str">
        <f t="shared" ref="R2370:R2433" si="336">MID($N2370,FIND("/",$N2370)+1,256)</f>
        <v>plays</v>
      </c>
      <c r="S2370" s="10">
        <f t="shared" ref="S2370:S2433" si="337">((($I2370/60)/60)/24)+DATE(1970,1,1)+(-6/24)</f>
        <v>42221.208333333328</v>
      </c>
      <c r="T2370" s="10">
        <f t="shared" ref="T2370:T2433" si="338">((($J2370/60)/60)/24)+DATE(1970,1,1)+(-6/24)</f>
        <v>42185.017245370371</v>
      </c>
      <c r="U2370">
        <f t="shared" ref="U2370:U2433" si="339">YEAR(S2370)</f>
        <v>2015</v>
      </c>
      <c r="V2370" s="11">
        <f t="shared" ref="V2370:V2433" si="340">S2370</f>
        <v>42221.208333333328</v>
      </c>
      <c r="W2370" s="15">
        <f t="shared" si="332"/>
        <v>36.191087962957681</v>
      </c>
    </row>
    <row r="2371" spans="1:23" x14ac:dyDescent="0.3">
      <c r="A2371">
        <v>2807</v>
      </c>
      <c r="B2371" s="3" t="s">
        <v>2807</v>
      </c>
      <c r="C2371" s="3" t="s">
        <v>6917</v>
      </c>
      <c r="D2371">
        <v>5000</v>
      </c>
      <c r="E2371">
        <v>6300</v>
      </c>
      <c r="F2371" t="s">
        <v>8219</v>
      </c>
      <c r="G2371" t="s">
        <v>8224</v>
      </c>
      <c r="H2371" t="s">
        <v>8246</v>
      </c>
      <c r="I2371">
        <v>1435611438</v>
      </c>
      <c r="J2371">
        <v>1433019438</v>
      </c>
      <c r="K2371" t="b">
        <v>0</v>
      </c>
      <c r="L2371">
        <v>93</v>
      </c>
      <c r="M2371" t="b">
        <v>1</v>
      </c>
      <c r="N2371" t="s">
        <v>8271</v>
      </c>
      <c r="O2371" s="5">
        <f t="shared" si="333"/>
        <v>0.79365079365079361</v>
      </c>
      <c r="P2371" s="7">
        <f t="shared" si="334"/>
        <v>67.741935483870961</v>
      </c>
      <c r="Q2371" t="str">
        <f t="shared" si="335"/>
        <v>theater</v>
      </c>
      <c r="R2371" t="str">
        <f t="shared" si="336"/>
        <v>plays</v>
      </c>
      <c r="S2371" s="10">
        <f t="shared" si="337"/>
        <v>42184.623124999998</v>
      </c>
      <c r="T2371" s="10">
        <f t="shared" si="338"/>
        <v>42154.623124999998</v>
      </c>
      <c r="U2371">
        <f t="shared" si="339"/>
        <v>2015</v>
      </c>
      <c r="V2371" s="11">
        <f t="shared" si="340"/>
        <v>42184.623124999998</v>
      </c>
      <c r="W2371" s="15">
        <f t="shared" ref="W2371:W2434" si="341">S2371-T2371</f>
        <v>30</v>
      </c>
    </row>
    <row r="2372" spans="1:23" ht="43.2" x14ac:dyDescent="0.3">
      <c r="A2372">
        <v>2808</v>
      </c>
      <c r="B2372" s="3" t="s">
        <v>2808</v>
      </c>
      <c r="C2372" s="3" t="s">
        <v>6918</v>
      </c>
      <c r="D2372">
        <v>4500</v>
      </c>
      <c r="E2372">
        <v>4511</v>
      </c>
      <c r="F2372" t="s">
        <v>8219</v>
      </c>
      <c r="G2372" t="s">
        <v>8224</v>
      </c>
      <c r="H2372" t="s">
        <v>8246</v>
      </c>
      <c r="I2372">
        <v>1440274735</v>
      </c>
      <c r="J2372">
        <v>1437682735</v>
      </c>
      <c r="K2372" t="b">
        <v>0</v>
      </c>
      <c r="L2372">
        <v>69</v>
      </c>
      <c r="M2372" t="b">
        <v>1</v>
      </c>
      <c r="N2372" t="s">
        <v>8271</v>
      </c>
      <c r="O2372" s="5">
        <f t="shared" si="333"/>
        <v>0.99756151629350476</v>
      </c>
      <c r="P2372" s="7">
        <f t="shared" si="334"/>
        <v>65.376811594202906</v>
      </c>
      <c r="Q2372" t="str">
        <f t="shared" si="335"/>
        <v>theater</v>
      </c>
      <c r="R2372" t="str">
        <f t="shared" si="336"/>
        <v>plays</v>
      </c>
      <c r="S2372" s="10">
        <f t="shared" si="337"/>
        <v>42238.59646990741</v>
      </c>
      <c r="T2372" s="10">
        <f t="shared" si="338"/>
        <v>42208.59646990741</v>
      </c>
      <c r="U2372">
        <f t="shared" si="339"/>
        <v>2015</v>
      </c>
      <c r="V2372" s="11">
        <f t="shared" si="340"/>
        <v>42238.59646990741</v>
      </c>
      <c r="W2372" s="15">
        <f t="shared" si="341"/>
        <v>30</v>
      </c>
    </row>
    <row r="2373" spans="1:23" ht="43.2" x14ac:dyDescent="0.3">
      <c r="A2373">
        <v>2809</v>
      </c>
      <c r="B2373" s="3" t="s">
        <v>2809</v>
      </c>
      <c r="C2373" s="3" t="s">
        <v>6919</v>
      </c>
      <c r="D2373">
        <v>2500</v>
      </c>
      <c r="E2373">
        <v>2560</v>
      </c>
      <c r="F2373" t="s">
        <v>8219</v>
      </c>
      <c r="G2373" t="s">
        <v>8224</v>
      </c>
      <c r="H2373" t="s">
        <v>8246</v>
      </c>
      <c r="I2373">
        <v>1459348740</v>
      </c>
      <c r="J2373">
        <v>1458647725</v>
      </c>
      <c r="K2373" t="b">
        <v>0</v>
      </c>
      <c r="L2373">
        <v>21</v>
      </c>
      <c r="M2373" t="b">
        <v>1</v>
      </c>
      <c r="N2373" t="s">
        <v>8271</v>
      </c>
      <c r="O2373" s="5">
        <f t="shared" si="333"/>
        <v>0.9765625</v>
      </c>
      <c r="P2373" s="7">
        <f t="shared" si="334"/>
        <v>121.9047619047619</v>
      </c>
      <c r="Q2373" t="str">
        <f t="shared" si="335"/>
        <v>theater</v>
      </c>
      <c r="R2373" t="str">
        <f t="shared" si="336"/>
        <v>plays</v>
      </c>
      <c r="S2373" s="10">
        <f t="shared" si="337"/>
        <v>42459.360416666663</v>
      </c>
      <c r="T2373" s="10">
        <f t="shared" si="338"/>
        <v>42451.246817129635</v>
      </c>
      <c r="U2373">
        <f t="shared" si="339"/>
        <v>2016</v>
      </c>
      <c r="V2373" s="11">
        <f t="shared" si="340"/>
        <v>42459.360416666663</v>
      </c>
      <c r="W2373" s="15">
        <f t="shared" si="341"/>
        <v>8.1135995370277669</v>
      </c>
    </row>
    <row r="2374" spans="1:23" ht="43.2" x14ac:dyDescent="0.3">
      <c r="A2374">
        <v>2810</v>
      </c>
      <c r="B2374" s="3" t="s">
        <v>2810</v>
      </c>
      <c r="C2374" s="3" t="s">
        <v>6920</v>
      </c>
      <c r="D2374">
        <v>2500</v>
      </c>
      <c r="E2374">
        <v>2705</v>
      </c>
      <c r="F2374" t="s">
        <v>8219</v>
      </c>
      <c r="G2374" t="s">
        <v>8224</v>
      </c>
      <c r="H2374" t="s">
        <v>8246</v>
      </c>
      <c r="I2374">
        <v>1401595140</v>
      </c>
      <c r="J2374">
        <v>1398828064</v>
      </c>
      <c r="K2374" t="b">
        <v>0</v>
      </c>
      <c r="L2374">
        <v>57</v>
      </c>
      <c r="M2374" t="b">
        <v>1</v>
      </c>
      <c r="N2374" t="s">
        <v>8271</v>
      </c>
      <c r="O2374" s="5">
        <f t="shared" si="333"/>
        <v>0.92421441774491686</v>
      </c>
      <c r="P2374" s="7">
        <f t="shared" si="334"/>
        <v>47.456140350877192</v>
      </c>
      <c r="Q2374" t="str">
        <f t="shared" si="335"/>
        <v>theater</v>
      </c>
      <c r="R2374" t="str">
        <f t="shared" si="336"/>
        <v>plays</v>
      </c>
      <c r="S2374" s="10">
        <f t="shared" si="337"/>
        <v>41790.915972222225</v>
      </c>
      <c r="T2374" s="10">
        <f t="shared" si="338"/>
        <v>41758.88962962963</v>
      </c>
      <c r="U2374">
        <f t="shared" si="339"/>
        <v>2014</v>
      </c>
      <c r="V2374" s="11">
        <f t="shared" si="340"/>
        <v>41790.915972222225</v>
      </c>
      <c r="W2374" s="15">
        <f t="shared" si="341"/>
        <v>32.026342592595029</v>
      </c>
    </row>
    <row r="2375" spans="1:23" ht="43.2" x14ac:dyDescent="0.3">
      <c r="A2375">
        <v>2811</v>
      </c>
      <c r="B2375" s="3" t="s">
        <v>2811</v>
      </c>
      <c r="C2375" s="3" t="s">
        <v>6921</v>
      </c>
      <c r="D2375">
        <v>10000</v>
      </c>
      <c r="E2375">
        <v>10027</v>
      </c>
      <c r="F2375" t="s">
        <v>8219</v>
      </c>
      <c r="G2375" t="s">
        <v>8225</v>
      </c>
      <c r="H2375" t="s">
        <v>8247</v>
      </c>
      <c r="I2375">
        <v>1424692503</v>
      </c>
      <c r="J2375">
        <v>1422100503</v>
      </c>
      <c r="K2375" t="b">
        <v>0</v>
      </c>
      <c r="L2375">
        <v>108</v>
      </c>
      <c r="M2375" t="b">
        <v>1</v>
      </c>
      <c r="N2375" t="s">
        <v>8271</v>
      </c>
      <c r="O2375" s="5">
        <f t="shared" si="333"/>
        <v>0.997307270370001</v>
      </c>
      <c r="P2375" s="7">
        <f t="shared" si="334"/>
        <v>92.842592592592595</v>
      </c>
      <c r="Q2375" t="str">
        <f t="shared" si="335"/>
        <v>theater</v>
      </c>
      <c r="R2375" t="str">
        <f t="shared" si="336"/>
        <v>plays</v>
      </c>
      <c r="S2375" s="10">
        <f t="shared" si="337"/>
        <v>42058.246562500004</v>
      </c>
      <c r="T2375" s="10">
        <f t="shared" si="338"/>
        <v>42028.246562500004</v>
      </c>
      <c r="U2375">
        <f t="shared" si="339"/>
        <v>2015</v>
      </c>
      <c r="V2375" s="11">
        <f t="shared" si="340"/>
        <v>42058.246562500004</v>
      </c>
      <c r="W2375" s="15">
        <f t="shared" si="341"/>
        <v>30</v>
      </c>
    </row>
    <row r="2376" spans="1:23" ht="43.2" x14ac:dyDescent="0.3">
      <c r="A2376">
        <v>2812</v>
      </c>
      <c r="B2376" s="3" t="s">
        <v>2812</v>
      </c>
      <c r="C2376" s="3" t="s">
        <v>6922</v>
      </c>
      <c r="D2376">
        <v>5000</v>
      </c>
      <c r="E2376">
        <v>5665</v>
      </c>
      <c r="F2376" t="s">
        <v>8219</v>
      </c>
      <c r="G2376" t="s">
        <v>8229</v>
      </c>
      <c r="H2376" t="s">
        <v>8251</v>
      </c>
      <c r="I2376">
        <v>1428292800</v>
      </c>
      <c r="J2376">
        <v>1424368298</v>
      </c>
      <c r="K2376" t="b">
        <v>0</v>
      </c>
      <c r="L2376">
        <v>83</v>
      </c>
      <c r="M2376" t="b">
        <v>1</v>
      </c>
      <c r="N2376" t="s">
        <v>8271</v>
      </c>
      <c r="O2376" s="5">
        <f t="shared" si="333"/>
        <v>0.88261253309796994</v>
      </c>
      <c r="P2376" s="7">
        <f t="shared" si="334"/>
        <v>68.253012048192772</v>
      </c>
      <c r="Q2376" t="str">
        <f t="shared" si="335"/>
        <v>theater</v>
      </c>
      <c r="R2376" t="str">
        <f t="shared" si="336"/>
        <v>plays</v>
      </c>
      <c r="S2376" s="10">
        <f t="shared" si="337"/>
        <v>42099.916666666672</v>
      </c>
      <c r="T2376" s="10">
        <f t="shared" si="338"/>
        <v>42054.49418981481</v>
      </c>
      <c r="U2376">
        <f t="shared" si="339"/>
        <v>2015</v>
      </c>
      <c r="V2376" s="11">
        <f t="shared" si="340"/>
        <v>42099.916666666672</v>
      </c>
      <c r="W2376" s="15">
        <f t="shared" si="341"/>
        <v>45.422476851861575</v>
      </c>
    </row>
    <row r="2377" spans="1:23" ht="43.2" x14ac:dyDescent="0.3">
      <c r="A2377">
        <v>2813</v>
      </c>
      <c r="B2377" s="3" t="s">
        <v>2813</v>
      </c>
      <c r="C2377" s="3" t="s">
        <v>6923</v>
      </c>
      <c r="D2377">
        <v>2800</v>
      </c>
      <c r="E2377">
        <v>3572.12</v>
      </c>
      <c r="F2377" t="s">
        <v>8219</v>
      </c>
      <c r="G2377" t="s">
        <v>8224</v>
      </c>
      <c r="H2377" t="s">
        <v>8246</v>
      </c>
      <c r="I2377">
        <v>1481737761</v>
      </c>
      <c r="J2377">
        <v>1479577761</v>
      </c>
      <c r="K2377" t="b">
        <v>0</v>
      </c>
      <c r="L2377">
        <v>96</v>
      </c>
      <c r="M2377" t="b">
        <v>1</v>
      </c>
      <c r="N2377" t="s">
        <v>8271</v>
      </c>
      <c r="O2377" s="5">
        <f t="shared" si="333"/>
        <v>0.78384824697938482</v>
      </c>
      <c r="P2377" s="7">
        <f t="shared" si="334"/>
        <v>37.209583333333335</v>
      </c>
      <c r="Q2377" t="str">
        <f t="shared" si="335"/>
        <v>theater</v>
      </c>
      <c r="R2377" t="str">
        <f t="shared" si="336"/>
        <v>plays</v>
      </c>
      <c r="S2377" s="10">
        <f t="shared" si="337"/>
        <v>42718.492604166662</v>
      </c>
      <c r="T2377" s="10">
        <f t="shared" si="338"/>
        <v>42693.492604166662</v>
      </c>
      <c r="U2377">
        <f t="shared" si="339"/>
        <v>2016</v>
      </c>
      <c r="V2377" s="11">
        <f t="shared" si="340"/>
        <v>42718.492604166662</v>
      </c>
      <c r="W2377" s="15">
        <f t="shared" si="341"/>
        <v>25</v>
      </c>
    </row>
    <row r="2378" spans="1:23" ht="43.2" x14ac:dyDescent="0.3">
      <c r="A2378">
        <v>2814</v>
      </c>
      <c r="B2378" s="3" t="s">
        <v>2814</v>
      </c>
      <c r="C2378" s="3" t="s">
        <v>6924</v>
      </c>
      <c r="D2378">
        <v>1500</v>
      </c>
      <c r="E2378">
        <v>1616</v>
      </c>
      <c r="F2378" t="s">
        <v>8219</v>
      </c>
      <c r="G2378" t="s">
        <v>8225</v>
      </c>
      <c r="H2378" t="s">
        <v>8247</v>
      </c>
      <c r="I2378">
        <v>1431164115</v>
      </c>
      <c r="J2378">
        <v>1428572115</v>
      </c>
      <c r="K2378" t="b">
        <v>0</v>
      </c>
      <c r="L2378">
        <v>64</v>
      </c>
      <c r="M2378" t="b">
        <v>1</v>
      </c>
      <c r="N2378" t="s">
        <v>8271</v>
      </c>
      <c r="O2378" s="5">
        <f t="shared" si="333"/>
        <v>0.92821782178217827</v>
      </c>
      <c r="P2378" s="7">
        <f t="shared" si="334"/>
        <v>25.25</v>
      </c>
      <c r="Q2378" t="str">
        <f t="shared" si="335"/>
        <v>theater</v>
      </c>
      <c r="R2378" t="str">
        <f t="shared" si="336"/>
        <v>plays</v>
      </c>
      <c r="S2378" s="10">
        <f t="shared" si="337"/>
        <v>42133.149479166663</v>
      </c>
      <c r="T2378" s="10">
        <f t="shared" si="338"/>
        <v>42103.149479166663</v>
      </c>
      <c r="U2378">
        <f t="shared" si="339"/>
        <v>2015</v>
      </c>
      <c r="V2378" s="11">
        <f t="shared" si="340"/>
        <v>42133.149479166663</v>
      </c>
      <c r="W2378" s="15">
        <f t="shared" si="341"/>
        <v>30</v>
      </c>
    </row>
    <row r="2379" spans="1:23" ht="43.2" x14ac:dyDescent="0.3">
      <c r="A2379">
        <v>2815</v>
      </c>
      <c r="B2379" s="3" t="s">
        <v>2815</v>
      </c>
      <c r="C2379" s="3" t="s">
        <v>6925</v>
      </c>
      <c r="D2379">
        <v>250</v>
      </c>
      <c r="E2379">
        <v>605</v>
      </c>
      <c r="F2379" t="s">
        <v>8219</v>
      </c>
      <c r="G2379" t="s">
        <v>8229</v>
      </c>
      <c r="H2379" t="s">
        <v>8251</v>
      </c>
      <c r="I2379">
        <v>1470595109</v>
      </c>
      <c r="J2379">
        <v>1468003109</v>
      </c>
      <c r="K2379" t="b">
        <v>0</v>
      </c>
      <c r="L2379">
        <v>14</v>
      </c>
      <c r="M2379" t="b">
        <v>1</v>
      </c>
      <c r="N2379" t="s">
        <v>8271</v>
      </c>
      <c r="O2379" s="5">
        <f t="shared" si="333"/>
        <v>0.41322314049586778</v>
      </c>
      <c r="P2379" s="7">
        <f t="shared" si="334"/>
        <v>43.214285714285715</v>
      </c>
      <c r="Q2379" t="str">
        <f t="shared" si="335"/>
        <v>theater</v>
      </c>
      <c r="R2379" t="str">
        <f t="shared" si="336"/>
        <v>plays</v>
      </c>
      <c r="S2379" s="10">
        <f t="shared" si="337"/>
        <v>42589.526724537034</v>
      </c>
      <c r="T2379" s="10">
        <f t="shared" si="338"/>
        <v>42559.526724537034</v>
      </c>
      <c r="U2379">
        <f t="shared" si="339"/>
        <v>2016</v>
      </c>
      <c r="V2379" s="11">
        <f t="shared" si="340"/>
        <v>42589.526724537034</v>
      </c>
      <c r="W2379" s="15">
        <f t="shared" si="341"/>
        <v>30</v>
      </c>
    </row>
    <row r="2380" spans="1:23" ht="43.2" x14ac:dyDescent="0.3">
      <c r="A2380">
        <v>2816</v>
      </c>
      <c r="B2380" s="3" t="s">
        <v>2816</v>
      </c>
      <c r="C2380" s="3" t="s">
        <v>6926</v>
      </c>
      <c r="D2380">
        <v>3000</v>
      </c>
      <c r="E2380">
        <v>4247</v>
      </c>
      <c r="F2380" t="s">
        <v>8219</v>
      </c>
      <c r="G2380" t="s">
        <v>8225</v>
      </c>
      <c r="H2380" t="s">
        <v>8247</v>
      </c>
      <c r="I2380">
        <v>1438531200</v>
      </c>
      <c r="J2380">
        <v>1435921992</v>
      </c>
      <c r="K2380" t="b">
        <v>0</v>
      </c>
      <c r="L2380">
        <v>169</v>
      </c>
      <c r="M2380" t="b">
        <v>1</v>
      </c>
      <c r="N2380" t="s">
        <v>8271</v>
      </c>
      <c r="O2380" s="5">
        <f t="shared" si="333"/>
        <v>0.70638097480574524</v>
      </c>
      <c r="P2380" s="7">
        <f t="shared" si="334"/>
        <v>25.130177514792898</v>
      </c>
      <c r="Q2380" t="str">
        <f t="shared" si="335"/>
        <v>theater</v>
      </c>
      <c r="R2380" t="str">
        <f t="shared" si="336"/>
        <v>plays</v>
      </c>
      <c r="S2380" s="10">
        <f t="shared" si="337"/>
        <v>42218.416666666672</v>
      </c>
      <c r="T2380" s="10">
        <f t="shared" si="338"/>
        <v>42188.217499999999</v>
      </c>
      <c r="U2380">
        <f t="shared" si="339"/>
        <v>2015</v>
      </c>
      <c r="V2380" s="11">
        <f t="shared" si="340"/>
        <v>42218.416666666672</v>
      </c>
      <c r="W2380" s="15">
        <f t="shared" si="341"/>
        <v>30.199166666672681</v>
      </c>
    </row>
    <row r="2381" spans="1:23" ht="43.2" x14ac:dyDescent="0.3">
      <c r="A2381">
        <v>2817</v>
      </c>
      <c r="B2381" s="3" t="s">
        <v>2817</v>
      </c>
      <c r="C2381" s="3" t="s">
        <v>6927</v>
      </c>
      <c r="D2381">
        <v>600</v>
      </c>
      <c r="E2381">
        <v>780</v>
      </c>
      <c r="F2381" t="s">
        <v>8219</v>
      </c>
      <c r="G2381" t="s">
        <v>8225</v>
      </c>
      <c r="H2381" t="s">
        <v>8247</v>
      </c>
      <c r="I2381">
        <v>1425136462</v>
      </c>
      <c r="J2381">
        <v>1421680462</v>
      </c>
      <c r="K2381" t="b">
        <v>0</v>
      </c>
      <c r="L2381">
        <v>33</v>
      </c>
      <c r="M2381" t="b">
        <v>1</v>
      </c>
      <c r="N2381" t="s">
        <v>8271</v>
      </c>
      <c r="O2381" s="5">
        <f t="shared" si="333"/>
        <v>0.76923076923076927</v>
      </c>
      <c r="P2381" s="7">
        <f t="shared" si="334"/>
        <v>23.636363636363637</v>
      </c>
      <c r="Q2381" t="str">
        <f t="shared" si="335"/>
        <v>theater</v>
      </c>
      <c r="R2381" t="str">
        <f t="shared" si="336"/>
        <v>plays</v>
      </c>
      <c r="S2381" s="10">
        <f t="shared" si="337"/>
        <v>42063.384976851856</v>
      </c>
      <c r="T2381" s="10">
        <f t="shared" si="338"/>
        <v>42023.384976851856</v>
      </c>
      <c r="U2381">
        <f t="shared" si="339"/>
        <v>2015</v>
      </c>
      <c r="V2381" s="11">
        <f t="shared" si="340"/>
        <v>42063.384976851856</v>
      </c>
      <c r="W2381" s="15">
        <f t="shared" si="341"/>
        <v>40</v>
      </c>
    </row>
    <row r="2382" spans="1:23" ht="43.2" x14ac:dyDescent="0.3">
      <c r="A2382">
        <v>2818</v>
      </c>
      <c r="B2382" s="3" t="s">
        <v>2818</v>
      </c>
      <c r="C2382" s="3" t="s">
        <v>6928</v>
      </c>
      <c r="D2382">
        <v>10000</v>
      </c>
      <c r="E2382">
        <v>10603</v>
      </c>
      <c r="F2382" t="s">
        <v>8219</v>
      </c>
      <c r="G2382" t="s">
        <v>8224</v>
      </c>
      <c r="H2382" t="s">
        <v>8246</v>
      </c>
      <c r="I2382">
        <v>1443018086</v>
      </c>
      <c r="J2382">
        <v>1441290086</v>
      </c>
      <c r="K2382" t="b">
        <v>0</v>
      </c>
      <c r="L2382">
        <v>102</v>
      </c>
      <c r="M2382" t="b">
        <v>1</v>
      </c>
      <c r="N2382" t="s">
        <v>8271</v>
      </c>
      <c r="O2382" s="5">
        <f t="shared" si="333"/>
        <v>0.94312930302744502</v>
      </c>
      <c r="P2382" s="7">
        <f t="shared" si="334"/>
        <v>103.95098039215686</v>
      </c>
      <c r="Q2382" t="str">
        <f t="shared" si="335"/>
        <v>theater</v>
      </c>
      <c r="R2382" t="str">
        <f t="shared" si="336"/>
        <v>plays</v>
      </c>
      <c r="S2382" s="10">
        <f t="shared" si="337"/>
        <v>42270.348217592589</v>
      </c>
      <c r="T2382" s="10">
        <f t="shared" si="338"/>
        <v>42250.348217592589</v>
      </c>
      <c r="U2382">
        <f t="shared" si="339"/>
        <v>2015</v>
      </c>
      <c r="V2382" s="11">
        <f t="shared" si="340"/>
        <v>42270.348217592589</v>
      </c>
      <c r="W2382" s="15">
        <f t="shared" si="341"/>
        <v>20</v>
      </c>
    </row>
    <row r="2383" spans="1:23" ht="43.2" x14ac:dyDescent="0.3">
      <c r="A2383">
        <v>2819</v>
      </c>
      <c r="B2383" s="3" t="s">
        <v>2819</v>
      </c>
      <c r="C2383" s="3" t="s">
        <v>6929</v>
      </c>
      <c r="D2383">
        <v>5000</v>
      </c>
      <c r="E2383">
        <v>5240</v>
      </c>
      <c r="F2383" t="s">
        <v>8219</v>
      </c>
      <c r="G2383" t="s">
        <v>8225</v>
      </c>
      <c r="H2383" t="s">
        <v>8247</v>
      </c>
      <c r="I2383">
        <v>1434285409</v>
      </c>
      <c r="J2383">
        <v>1431693409</v>
      </c>
      <c r="K2383" t="b">
        <v>0</v>
      </c>
      <c r="L2383">
        <v>104</v>
      </c>
      <c r="M2383" t="b">
        <v>1</v>
      </c>
      <c r="N2383" t="s">
        <v>8271</v>
      </c>
      <c r="O2383" s="5">
        <f t="shared" si="333"/>
        <v>0.95419847328244278</v>
      </c>
      <c r="P2383" s="7">
        <f t="shared" si="334"/>
        <v>50.384615384615387</v>
      </c>
      <c r="Q2383" t="str">
        <f t="shared" si="335"/>
        <v>theater</v>
      </c>
      <c r="R2383" t="str">
        <f t="shared" si="336"/>
        <v>plays</v>
      </c>
      <c r="S2383" s="10">
        <f t="shared" si="337"/>
        <v>42169.275567129633</v>
      </c>
      <c r="T2383" s="10">
        <f t="shared" si="338"/>
        <v>42139.275567129633</v>
      </c>
      <c r="U2383">
        <f t="shared" si="339"/>
        <v>2015</v>
      </c>
      <c r="V2383" s="11">
        <f t="shared" si="340"/>
        <v>42169.275567129633</v>
      </c>
      <c r="W2383" s="15">
        <f t="shared" si="341"/>
        <v>30</v>
      </c>
    </row>
    <row r="2384" spans="1:23" ht="43.2" x14ac:dyDescent="0.3">
      <c r="A2384">
        <v>2820</v>
      </c>
      <c r="B2384" s="3" t="s">
        <v>2820</v>
      </c>
      <c r="C2384" s="3" t="s">
        <v>6930</v>
      </c>
      <c r="D2384">
        <v>200</v>
      </c>
      <c r="E2384">
        <v>272</v>
      </c>
      <c r="F2384" t="s">
        <v>8219</v>
      </c>
      <c r="G2384" t="s">
        <v>8225</v>
      </c>
      <c r="H2384" t="s">
        <v>8247</v>
      </c>
      <c r="I2384">
        <v>1456444800</v>
      </c>
      <c r="J2384">
        <v>1454337589</v>
      </c>
      <c r="K2384" t="b">
        <v>0</v>
      </c>
      <c r="L2384">
        <v>20</v>
      </c>
      <c r="M2384" t="b">
        <v>1</v>
      </c>
      <c r="N2384" t="s">
        <v>8271</v>
      </c>
      <c r="O2384" s="5">
        <f t="shared" si="333"/>
        <v>0.73529411764705888</v>
      </c>
      <c r="P2384" s="7">
        <f t="shared" si="334"/>
        <v>13.6</v>
      </c>
      <c r="Q2384" t="str">
        <f t="shared" si="335"/>
        <v>theater</v>
      </c>
      <c r="R2384" t="str">
        <f t="shared" si="336"/>
        <v>plays</v>
      </c>
      <c r="S2384" s="10">
        <f t="shared" si="337"/>
        <v>42425.75</v>
      </c>
      <c r="T2384" s="10">
        <f t="shared" si="338"/>
        <v>42401.360983796301</v>
      </c>
      <c r="U2384">
        <f t="shared" si="339"/>
        <v>2016</v>
      </c>
      <c r="V2384" s="11">
        <f t="shared" si="340"/>
        <v>42425.75</v>
      </c>
      <c r="W2384" s="15">
        <f t="shared" si="341"/>
        <v>24.389016203698702</v>
      </c>
    </row>
    <row r="2385" spans="1:23" ht="57.6" x14ac:dyDescent="0.3">
      <c r="A2385">
        <v>2821</v>
      </c>
      <c r="B2385" s="3" t="s">
        <v>2821</v>
      </c>
      <c r="C2385" s="3" t="s">
        <v>6931</v>
      </c>
      <c r="D2385">
        <v>1000</v>
      </c>
      <c r="E2385">
        <v>1000</v>
      </c>
      <c r="F2385" t="s">
        <v>8219</v>
      </c>
      <c r="G2385" t="s">
        <v>8225</v>
      </c>
      <c r="H2385" t="s">
        <v>8247</v>
      </c>
      <c r="I2385">
        <v>1411510135</v>
      </c>
      <c r="J2385">
        <v>1408918135</v>
      </c>
      <c r="K2385" t="b">
        <v>0</v>
      </c>
      <c r="L2385">
        <v>35</v>
      </c>
      <c r="M2385" t="b">
        <v>1</v>
      </c>
      <c r="N2385" t="s">
        <v>8271</v>
      </c>
      <c r="O2385" s="5">
        <f t="shared" si="333"/>
        <v>1</v>
      </c>
      <c r="P2385" s="7">
        <f t="shared" si="334"/>
        <v>28.571428571428573</v>
      </c>
      <c r="Q2385" t="str">
        <f t="shared" si="335"/>
        <v>theater</v>
      </c>
      <c r="R2385" t="str">
        <f t="shared" si="336"/>
        <v>plays</v>
      </c>
      <c r="S2385" s="10">
        <f t="shared" si="337"/>
        <v>41905.672858796301</v>
      </c>
      <c r="T2385" s="10">
        <f t="shared" si="338"/>
        <v>41875.672858796301</v>
      </c>
      <c r="U2385">
        <f t="shared" si="339"/>
        <v>2014</v>
      </c>
      <c r="V2385" s="11">
        <f t="shared" si="340"/>
        <v>41905.672858796301</v>
      </c>
      <c r="W2385" s="15">
        <f t="shared" si="341"/>
        <v>30</v>
      </c>
    </row>
    <row r="2386" spans="1:23" ht="57.6" x14ac:dyDescent="0.3">
      <c r="A2386">
        <v>2822</v>
      </c>
      <c r="B2386" s="3" t="s">
        <v>2822</v>
      </c>
      <c r="C2386" s="3" t="s">
        <v>6932</v>
      </c>
      <c r="D2386">
        <v>6000</v>
      </c>
      <c r="E2386">
        <v>6000</v>
      </c>
      <c r="F2386" t="s">
        <v>8219</v>
      </c>
      <c r="G2386" t="s">
        <v>8224</v>
      </c>
      <c r="H2386" t="s">
        <v>8246</v>
      </c>
      <c r="I2386">
        <v>1427469892</v>
      </c>
      <c r="J2386">
        <v>1424881492</v>
      </c>
      <c r="K2386" t="b">
        <v>0</v>
      </c>
      <c r="L2386">
        <v>94</v>
      </c>
      <c r="M2386" t="b">
        <v>1</v>
      </c>
      <c r="N2386" t="s">
        <v>8271</v>
      </c>
      <c r="O2386" s="5">
        <f t="shared" si="333"/>
        <v>1</v>
      </c>
      <c r="P2386" s="7">
        <f t="shared" si="334"/>
        <v>63.829787234042556</v>
      </c>
      <c r="Q2386" t="str">
        <f t="shared" si="335"/>
        <v>theater</v>
      </c>
      <c r="R2386" t="str">
        <f t="shared" si="336"/>
        <v>plays</v>
      </c>
      <c r="S2386" s="10">
        <f t="shared" si="337"/>
        <v>42090.392268518524</v>
      </c>
      <c r="T2386" s="10">
        <f t="shared" si="338"/>
        <v>42060.433935185181</v>
      </c>
      <c r="U2386">
        <f t="shared" si="339"/>
        <v>2015</v>
      </c>
      <c r="V2386" s="11">
        <f t="shared" si="340"/>
        <v>42090.392268518524</v>
      </c>
      <c r="W2386" s="15">
        <f t="shared" si="341"/>
        <v>29.958333333343035</v>
      </c>
    </row>
    <row r="2387" spans="1:23" ht="57.6" x14ac:dyDescent="0.3">
      <c r="A2387">
        <v>2823</v>
      </c>
      <c r="B2387" s="3" t="s">
        <v>2823</v>
      </c>
      <c r="C2387" s="3" t="s">
        <v>6933</v>
      </c>
      <c r="D2387">
        <v>100</v>
      </c>
      <c r="E2387">
        <v>124</v>
      </c>
      <c r="F2387" t="s">
        <v>8219</v>
      </c>
      <c r="G2387" t="s">
        <v>8225</v>
      </c>
      <c r="H2387" t="s">
        <v>8247</v>
      </c>
      <c r="I2387">
        <v>1427842740</v>
      </c>
      <c r="J2387">
        <v>1425428206</v>
      </c>
      <c r="K2387" t="b">
        <v>0</v>
      </c>
      <c r="L2387">
        <v>14</v>
      </c>
      <c r="M2387" t="b">
        <v>1</v>
      </c>
      <c r="N2387" t="s">
        <v>8271</v>
      </c>
      <c r="O2387" s="5">
        <f t="shared" si="333"/>
        <v>0.80645161290322576</v>
      </c>
      <c r="P2387" s="7">
        <f t="shared" si="334"/>
        <v>8.8571428571428577</v>
      </c>
      <c r="Q2387" t="str">
        <f t="shared" si="335"/>
        <v>theater</v>
      </c>
      <c r="R2387" t="str">
        <f t="shared" si="336"/>
        <v>plays</v>
      </c>
      <c r="S2387" s="10">
        <f t="shared" si="337"/>
        <v>42094.707638888889</v>
      </c>
      <c r="T2387" s="10">
        <f t="shared" si="338"/>
        <v>42066.761643518519</v>
      </c>
      <c r="U2387">
        <f t="shared" si="339"/>
        <v>2015</v>
      </c>
      <c r="V2387" s="11">
        <f t="shared" si="340"/>
        <v>42094.707638888889</v>
      </c>
      <c r="W2387" s="15">
        <f t="shared" si="341"/>
        <v>27.945995370369928</v>
      </c>
    </row>
    <row r="2388" spans="1:23" ht="43.2" x14ac:dyDescent="0.3">
      <c r="A2388">
        <v>2824</v>
      </c>
      <c r="B2388" s="3" t="s">
        <v>2824</v>
      </c>
      <c r="C2388" s="3" t="s">
        <v>6934</v>
      </c>
      <c r="D2388">
        <v>650</v>
      </c>
      <c r="E2388">
        <v>760</v>
      </c>
      <c r="F2388" t="s">
        <v>8219</v>
      </c>
      <c r="G2388" t="s">
        <v>8224</v>
      </c>
      <c r="H2388" t="s">
        <v>8246</v>
      </c>
      <c r="I2388">
        <v>1434159780</v>
      </c>
      <c r="J2388">
        <v>1431412196</v>
      </c>
      <c r="K2388" t="b">
        <v>0</v>
      </c>
      <c r="L2388">
        <v>15</v>
      </c>
      <c r="M2388" t="b">
        <v>1</v>
      </c>
      <c r="N2388" t="s">
        <v>8271</v>
      </c>
      <c r="O2388" s="5">
        <f t="shared" si="333"/>
        <v>0.85526315789473684</v>
      </c>
      <c r="P2388" s="7">
        <f t="shared" si="334"/>
        <v>50.666666666666664</v>
      </c>
      <c r="Q2388" t="str">
        <f t="shared" si="335"/>
        <v>theater</v>
      </c>
      <c r="R2388" t="str">
        <f t="shared" si="336"/>
        <v>plays</v>
      </c>
      <c r="S2388" s="10">
        <f t="shared" si="337"/>
        <v>42167.821527777778</v>
      </c>
      <c r="T2388" s="10">
        <f t="shared" si="338"/>
        <v>42136.020787037036</v>
      </c>
      <c r="U2388">
        <f t="shared" si="339"/>
        <v>2015</v>
      </c>
      <c r="V2388" s="11">
        <f t="shared" si="340"/>
        <v>42167.821527777778</v>
      </c>
      <c r="W2388" s="15">
        <f t="shared" si="341"/>
        <v>31.800740740742185</v>
      </c>
    </row>
    <row r="2389" spans="1:23" ht="57.6" x14ac:dyDescent="0.3">
      <c r="A2389">
        <v>2825</v>
      </c>
      <c r="B2389" s="3" t="s">
        <v>2825</v>
      </c>
      <c r="C2389" s="3" t="s">
        <v>6935</v>
      </c>
      <c r="D2389">
        <v>3000</v>
      </c>
      <c r="E2389">
        <v>3100</v>
      </c>
      <c r="F2389" t="s">
        <v>8219</v>
      </c>
      <c r="G2389" t="s">
        <v>8225</v>
      </c>
      <c r="H2389" t="s">
        <v>8247</v>
      </c>
      <c r="I2389">
        <v>1449255686</v>
      </c>
      <c r="J2389">
        <v>1446663686</v>
      </c>
      <c r="K2389" t="b">
        <v>0</v>
      </c>
      <c r="L2389">
        <v>51</v>
      </c>
      <c r="M2389" t="b">
        <v>1</v>
      </c>
      <c r="N2389" t="s">
        <v>8271</v>
      </c>
      <c r="O2389" s="5">
        <f t="shared" si="333"/>
        <v>0.967741935483871</v>
      </c>
      <c r="P2389" s="7">
        <f t="shared" si="334"/>
        <v>60.784313725490193</v>
      </c>
      <c r="Q2389" t="str">
        <f t="shared" si="335"/>
        <v>theater</v>
      </c>
      <c r="R2389" t="str">
        <f t="shared" si="336"/>
        <v>plays</v>
      </c>
      <c r="S2389" s="10">
        <f t="shared" si="337"/>
        <v>42342.542662037042</v>
      </c>
      <c r="T2389" s="10">
        <f t="shared" si="338"/>
        <v>42312.542662037042</v>
      </c>
      <c r="U2389">
        <f t="shared" si="339"/>
        <v>2015</v>
      </c>
      <c r="V2389" s="11">
        <f t="shared" si="340"/>
        <v>42342.542662037042</v>
      </c>
      <c r="W2389" s="15">
        <f t="shared" si="341"/>
        <v>30</v>
      </c>
    </row>
    <row r="2390" spans="1:23" ht="57.6" x14ac:dyDescent="0.3">
      <c r="A2390">
        <v>2826</v>
      </c>
      <c r="B2390" s="3" t="s">
        <v>2826</v>
      </c>
      <c r="C2390" s="3" t="s">
        <v>6936</v>
      </c>
      <c r="D2390">
        <v>2000</v>
      </c>
      <c r="E2390">
        <v>2155</v>
      </c>
      <c r="F2390" t="s">
        <v>8219</v>
      </c>
      <c r="G2390" t="s">
        <v>8224</v>
      </c>
      <c r="H2390" t="s">
        <v>8246</v>
      </c>
      <c r="I2390">
        <v>1436511600</v>
      </c>
      <c r="J2390">
        <v>1434415812</v>
      </c>
      <c r="K2390" t="b">
        <v>0</v>
      </c>
      <c r="L2390">
        <v>19</v>
      </c>
      <c r="M2390" t="b">
        <v>1</v>
      </c>
      <c r="N2390" t="s">
        <v>8271</v>
      </c>
      <c r="O2390" s="5">
        <f t="shared" si="333"/>
        <v>0.92807424593967514</v>
      </c>
      <c r="P2390" s="7">
        <f t="shared" si="334"/>
        <v>113.42105263157895</v>
      </c>
      <c r="Q2390" t="str">
        <f t="shared" si="335"/>
        <v>theater</v>
      </c>
      <c r="R2390" t="str">
        <f t="shared" si="336"/>
        <v>plays</v>
      </c>
      <c r="S2390" s="10">
        <f t="shared" si="337"/>
        <v>42195.041666666672</v>
      </c>
      <c r="T2390" s="10">
        <f t="shared" si="338"/>
        <v>42170.784861111111</v>
      </c>
      <c r="U2390">
        <f t="shared" si="339"/>
        <v>2015</v>
      </c>
      <c r="V2390" s="11">
        <f t="shared" si="340"/>
        <v>42195.041666666672</v>
      </c>
      <c r="W2390" s="15">
        <f t="shared" si="341"/>
        <v>24.256805555560277</v>
      </c>
    </row>
    <row r="2391" spans="1:23" ht="57.6" x14ac:dyDescent="0.3">
      <c r="A2391">
        <v>2827</v>
      </c>
      <c r="B2391" s="3" t="s">
        <v>2827</v>
      </c>
      <c r="C2391" s="3" t="s">
        <v>6937</v>
      </c>
      <c r="D2391">
        <v>2000</v>
      </c>
      <c r="E2391">
        <v>2405</v>
      </c>
      <c r="F2391" t="s">
        <v>8219</v>
      </c>
      <c r="G2391" t="s">
        <v>8224</v>
      </c>
      <c r="H2391" t="s">
        <v>8246</v>
      </c>
      <c r="I2391">
        <v>1464971400</v>
      </c>
      <c r="J2391">
        <v>1462379066</v>
      </c>
      <c r="K2391" t="b">
        <v>0</v>
      </c>
      <c r="L2391">
        <v>23</v>
      </c>
      <c r="M2391" t="b">
        <v>1</v>
      </c>
      <c r="N2391" t="s">
        <v>8271</v>
      </c>
      <c r="O2391" s="5">
        <f t="shared" si="333"/>
        <v>0.83160083160083165</v>
      </c>
      <c r="P2391" s="7">
        <f t="shared" si="334"/>
        <v>104.56521739130434</v>
      </c>
      <c r="Q2391" t="str">
        <f t="shared" si="335"/>
        <v>theater</v>
      </c>
      <c r="R2391" t="str">
        <f t="shared" si="336"/>
        <v>plays</v>
      </c>
      <c r="S2391" s="10">
        <f t="shared" si="337"/>
        <v>42524.4375</v>
      </c>
      <c r="T2391" s="10">
        <f t="shared" si="338"/>
        <v>42494.433634259258</v>
      </c>
      <c r="U2391">
        <f t="shared" si="339"/>
        <v>2016</v>
      </c>
      <c r="V2391" s="11">
        <f t="shared" si="340"/>
        <v>42524.4375</v>
      </c>
      <c r="W2391" s="15">
        <f t="shared" si="341"/>
        <v>30.003865740742185</v>
      </c>
    </row>
    <row r="2392" spans="1:23" ht="43.2" x14ac:dyDescent="0.3">
      <c r="A2392">
        <v>2828</v>
      </c>
      <c r="B2392" s="3" t="s">
        <v>2828</v>
      </c>
      <c r="C2392" s="3" t="s">
        <v>6938</v>
      </c>
      <c r="D2392">
        <v>9500</v>
      </c>
      <c r="E2392">
        <v>9536</v>
      </c>
      <c r="F2392" t="s">
        <v>8219</v>
      </c>
      <c r="G2392" t="s">
        <v>8225</v>
      </c>
      <c r="H2392" t="s">
        <v>8247</v>
      </c>
      <c r="I2392">
        <v>1443826800</v>
      </c>
      <c r="J2392">
        <v>1441606869</v>
      </c>
      <c r="K2392" t="b">
        <v>0</v>
      </c>
      <c r="L2392">
        <v>97</v>
      </c>
      <c r="M2392" t="b">
        <v>1</v>
      </c>
      <c r="N2392" t="s">
        <v>8271</v>
      </c>
      <c r="O2392" s="5">
        <f t="shared" si="333"/>
        <v>0.9962248322147651</v>
      </c>
      <c r="P2392" s="7">
        <f t="shared" si="334"/>
        <v>98.30927835051547</v>
      </c>
      <c r="Q2392" t="str">
        <f t="shared" si="335"/>
        <v>theater</v>
      </c>
      <c r="R2392" t="str">
        <f t="shared" si="336"/>
        <v>plays</v>
      </c>
      <c r="S2392" s="10">
        <f t="shared" si="337"/>
        <v>42279.708333333328</v>
      </c>
      <c r="T2392" s="10">
        <f t="shared" si="338"/>
        <v>42254.014687499999</v>
      </c>
      <c r="U2392">
        <f t="shared" si="339"/>
        <v>2015</v>
      </c>
      <c r="V2392" s="11">
        <f t="shared" si="340"/>
        <v>42279.708333333328</v>
      </c>
      <c r="W2392" s="15">
        <f t="shared" si="341"/>
        <v>25.693645833329356</v>
      </c>
    </row>
    <row r="2393" spans="1:23" ht="43.2" x14ac:dyDescent="0.3">
      <c r="A2393">
        <v>2829</v>
      </c>
      <c r="B2393" s="3" t="s">
        <v>2829</v>
      </c>
      <c r="C2393" s="3" t="s">
        <v>6939</v>
      </c>
      <c r="D2393">
        <v>2500</v>
      </c>
      <c r="E2393">
        <v>2663</v>
      </c>
      <c r="F2393" t="s">
        <v>8219</v>
      </c>
      <c r="G2393" t="s">
        <v>8225</v>
      </c>
      <c r="H2393" t="s">
        <v>8247</v>
      </c>
      <c r="I2393">
        <v>1464863118</v>
      </c>
      <c r="J2393">
        <v>1462443918</v>
      </c>
      <c r="K2393" t="b">
        <v>0</v>
      </c>
      <c r="L2393">
        <v>76</v>
      </c>
      <c r="M2393" t="b">
        <v>1</v>
      </c>
      <c r="N2393" t="s">
        <v>8271</v>
      </c>
      <c r="O2393" s="5">
        <f t="shared" si="333"/>
        <v>0.93879083740142699</v>
      </c>
      <c r="P2393" s="7">
        <f t="shared" si="334"/>
        <v>35.039473684210527</v>
      </c>
      <c r="Q2393" t="str">
        <f t="shared" si="335"/>
        <v>theater</v>
      </c>
      <c r="R2393" t="str">
        <f t="shared" si="336"/>
        <v>plays</v>
      </c>
      <c r="S2393" s="10">
        <f t="shared" si="337"/>
        <v>42523.184236111112</v>
      </c>
      <c r="T2393" s="10">
        <f t="shared" si="338"/>
        <v>42495.184236111112</v>
      </c>
      <c r="U2393">
        <f t="shared" si="339"/>
        <v>2016</v>
      </c>
      <c r="V2393" s="11">
        <f t="shared" si="340"/>
        <v>42523.184236111112</v>
      </c>
      <c r="W2393" s="15">
        <f t="shared" si="341"/>
        <v>28</v>
      </c>
    </row>
    <row r="2394" spans="1:23" ht="28.8" x14ac:dyDescent="0.3">
      <c r="A2394">
        <v>2830</v>
      </c>
      <c r="B2394" s="3" t="s">
        <v>2830</v>
      </c>
      <c r="C2394" s="3" t="s">
        <v>6940</v>
      </c>
      <c r="D2394">
        <v>3000</v>
      </c>
      <c r="E2394">
        <v>3000</v>
      </c>
      <c r="F2394" t="s">
        <v>8219</v>
      </c>
      <c r="G2394" t="s">
        <v>8224</v>
      </c>
      <c r="H2394" t="s">
        <v>8246</v>
      </c>
      <c r="I2394">
        <v>1399867140</v>
      </c>
      <c r="J2394">
        <v>1398802148</v>
      </c>
      <c r="K2394" t="b">
        <v>0</v>
      </c>
      <c r="L2394">
        <v>11</v>
      </c>
      <c r="M2394" t="b">
        <v>1</v>
      </c>
      <c r="N2394" t="s">
        <v>8271</v>
      </c>
      <c r="O2394" s="5">
        <f t="shared" si="333"/>
        <v>1</v>
      </c>
      <c r="P2394" s="7">
        <f t="shared" si="334"/>
        <v>272.72727272727275</v>
      </c>
      <c r="Q2394" t="str">
        <f t="shared" si="335"/>
        <v>theater</v>
      </c>
      <c r="R2394" t="str">
        <f t="shared" si="336"/>
        <v>plays</v>
      </c>
      <c r="S2394" s="10">
        <f t="shared" si="337"/>
        <v>41770.915972222225</v>
      </c>
      <c r="T2394" s="10">
        <f t="shared" si="338"/>
        <v>41758.589675925927</v>
      </c>
      <c r="U2394">
        <f t="shared" si="339"/>
        <v>2014</v>
      </c>
      <c r="V2394" s="11">
        <f t="shared" si="340"/>
        <v>41770.915972222225</v>
      </c>
      <c r="W2394" s="15">
        <f t="shared" si="341"/>
        <v>12.326296296298096</v>
      </c>
    </row>
    <row r="2395" spans="1:23" ht="43.2" x14ac:dyDescent="0.3">
      <c r="A2395">
        <v>2831</v>
      </c>
      <c r="B2395" s="3" t="s">
        <v>2831</v>
      </c>
      <c r="C2395" s="3" t="s">
        <v>6941</v>
      </c>
      <c r="D2395">
        <v>3000</v>
      </c>
      <c r="E2395">
        <v>3320</v>
      </c>
      <c r="F2395" t="s">
        <v>8219</v>
      </c>
      <c r="G2395" t="s">
        <v>8224</v>
      </c>
      <c r="H2395" t="s">
        <v>8246</v>
      </c>
      <c r="I2395">
        <v>1437076070</v>
      </c>
      <c r="J2395">
        <v>1434484070</v>
      </c>
      <c r="K2395" t="b">
        <v>0</v>
      </c>
      <c r="L2395">
        <v>52</v>
      </c>
      <c r="M2395" t="b">
        <v>1</v>
      </c>
      <c r="N2395" t="s">
        <v>8271</v>
      </c>
      <c r="O2395" s="5">
        <f t="shared" si="333"/>
        <v>0.90361445783132532</v>
      </c>
      <c r="P2395" s="7">
        <f t="shared" si="334"/>
        <v>63.846153846153847</v>
      </c>
      <c r="Q2395" t="str">
        <f t="shared" si="335"/>
        <v>theater</v>
      </c>
      <c r="R2395" t="str">
        <f t="shared" si="336"/>
        <v>plays</v>
      </c>
      <c r="S2395" s="10">
        <f t="shared" si="337"/>
        <v>42201.574884259258</v>
      </c>
      <c r="T2395" s="10">
        <f t="shared" si="338"/>
        <v>42171.574884259258</v>
      </c>
      <c r="U2395">
        <f t="shared" si="339"/>
        <v>2015</v>
      </c>
      <c r="V2395" s="11">
        <f t="shared" si="340"/>
        <v>42201.574884259258</v>
      </c>
      <c r="W2395" s="15">
        <f t="shared" si="341"/>
        <v>30</v>
      </c>
    </row>
    <row r="2396" spans="1:23" ht="43.2" x14ac:dyDescent="0.3">
      <c r="A2396">
        <v>2832</v>
      </c>
      <c r="B2396" s="3" t="s">
        <v>2832</v>
      </c>
      <c r="C2396" s="3" t="s">
        <v>6942</v>
      </c>
      <c r="D2396">
        <v>2500</v>
      </c>
      <c r="E2396">
        <v>2867.99</v>
      </c>
      <c r="F2396" t="s">
        <v>8219</v>
      </c>
      <c r="G2396" t="s">
        <v>8225</v>
      </c>
      <c r="H2396" t="s">
        <v>8247</v>
      </c>
      <c r="I2396">
        <v>1416780000</v>
      </c>
      <c r="J2396">
        <v>1414342894</v>
      </c>
      <c r="K2396" t="b">
        <v>0</v>
      </c>
      <c r="L2396">
        <v>95</v>
      </c>
      <c r="M2396" t="b">
        <v>1</v>
      </c>
      <c r="N2396" t="s">
        <v>8271</v>
      </c>
      <c r="O2396" s="5">
        <f t="shared" si="333"/>
        <v>0.87169062653635476</v>
      </c>
      <c r="P2396" s="7">
        <f t="shared" si="334"/>
        <v>30.189368421052631</v>
      </c>
      <c r="Q2396" t="str">
        <f t="shared" si="335"/>
        <v>theater</v>
      </c>
      <c r="R2396" t="str">
        <f t="shared" si="336"/>
        <v>plays</v>
      </c>
      <c r="S2396" s="10">
        <f t="shared" si="337"/>
        <v>41966.666666666672</v>
      </c>
      <c r="T2396" s="10">
        <f t="shared" si="338"/>
        <v>41938.459421296298</v>
      </c>
      <c r="U2396">
        <f t="shared" si="339"/>
        <v>2014</v>
      </c>
      <c r="V2396" s="11">
        <f t="shared" si="340"/>
        <v>41966.666666666672</v>
      </c>
      <c r="W2396" s="15">
        <f t="shared" si="341"/>
        <v>28.20724537037313</v>
      </c>
    </row>
    <row r="2397" spans="1:23" x14ac:dyDescent="0.3">
      <c r="A2397">
        <v>2833</v>
      </c>
      <c r="B2397" s="3" t="s">
        <v>2833</v>
      </c>
      <c r="C2397" s="3" t="s">
        <v>6943</v>
      </c>
      <c r="D2397">
        <v>2700</v>
      </c>
      <c r="E2397">
        <v>2923</v>
      </c>
      <c r="F2397" t="s">
        <v>8219</v>
      </c>
      <c r="G2397" t="s">
        <v>8224</v>
      </c>
      <c r="H2397" t="s">
        <v>8246</v>
      </c>
      <c r="I2397">
        <v>1444528800</v>
      </c>
      <c r="J2397">
        <v>1442804633</v>
      </c>
      <c r="K2397" t="b">
        <v>0</v>
      </c>
      <c r="L2397">
        <v>35</v>
      </c>
      <c r="M2397" t="b">
        <v>1</v>
      </c>
      <c r="N2397" t="s">
        <v>8271</v>
      </c>
      <c r="O2397" s="5">
        <f t="shared" si="333"/>
        <v>0.92370851864522752</v>
      </c>
      <c r="P2397" s="7">
        <f t="shared" si="334"/>
        <v>83.51428571428572</v>
      </c>
      <c r="Q2397" t="str">
        <f t="shared" si="335"/>
        <v>theater</v>
      </c>
      <c r="R2397" t="str">
        <f t="shared" si="336"/>
        <v>plays</v>
      </c>
      <c r="S2397" s="10">
        <f t="shared" si="337"/>
        <v>42287.833333333328</v>
      </c>
      <c r="T2397" s="10">
        <f t="shared" si="338"/>
        <v>42267.877696759257</v>
      </c>
      <c r="U2397">
        <f t="shared" si="339"/>
        <v>2015</v>
      </c>
      <c r="V2397" s="11">
        <f t="shared" si="340"/>
        <v>42287.833333333328</v>
      </c>
      <c r="W2397" s="15">
        <f t="shared" si="341"/>
        <v>19.955636574071832</v>
      </c>
    </row>
    <row r="2398" spans="1:23" ht="43.2" x14ac:dyDescent="0.3">
      <c r="A2398">
        <v>2834</v>
      </c>
      <c r="B2398" s="3" t="s">
        <v>2834</v>
      </c>
      <c r="C2398" s="3" t="s">
        <v>6944</v>
      </c>
      <c r="D2398">
        <v>800</v>
      </c>
      <c r="E2398">
        <v>1360</v>
      </c>
      <c r="F2398" t="s">
        <v>8219</v>
      </c>
      <c r="G2398" t="s">
        <v>8225</v>
      </c>
      <c r="H2398" t="s">
        <v>8247</v>
      </c>
      <c r="I2398">
        <v>1422658930</v>
      </c>
      <c r="J2398">
        <v>1421362930</v>
      </c>
      <c r="K2398" t="b">
        <v>0</v>
      </c>
      <c r="L2398">
        <v>21</v>
      </c>
      <c r="M2398" t="b">
        <v>1</v>
      </c>
      <c r="N2398" t="s">
        <v>8271</v>
      </c>
      <c r="O2398" s="5">
        <f t="shared" si="333"/>
        <v>0.58823529411764708</v>
      </c>
      <c r="P2398" s="7">
        <f t="shared" si="334"/>
        <v>64.761904761904759</v>
      </c>
      <c r="Q2398" t="str">
        <f t="shared" si="335"/>
        <v>theater</v>
      </c>
      <c r="R2398" t="str">
        <f t="shared" si="336"/>
        <v>plays</v>
      </c>
      <c r="S2398" s="10">
        <f t="shared" si="337"/>
        <v>42034.709837962961</v>
      </c>
      <c r="T2398" s="10">
        <f t="shared" si="338"/>
        <v>42019.709837962961</v>
      </c>
      <c r="U2398">
        <f t="shared" si="339"/>
        <v>2015</v>
      </c>
      <c r="V2398" s="11">
        <f t="shared" si="340"/>
        <v>42034.709837962961</v>
      </c>
      <c r="W2398" s="15">
        <f t="shared" si="341"/>
        <v>15</v>
      </c>
    </row>
    <row r="2399" spans="1:23" ht="43.2" x14ac:dyDescent="0.3">
      <c r="A2399">
        <v>2835</v>
      </c>
      <c r="B2399" s="3" t="s">
        <v>2835</v>
      </c>
      <c r="C2399" s="3" t="s">
        <v>6945</v>
      </c>
      <c r="D2399">
        <v>1000</v>
      </c>
      <c r="E2399">
        <v>1870.99</v>
      </c>
      <c r="F2399" t="s">
        <v>8219</v>
      </c>
      <c r="G2399" t="s">
        <v>8225</v>
      </c>
      <c r="H2399" t="s">
        <v>8247</v>
      </c>
      <c r="I2399">
        <v>1449273600</v>
      </c>
      <c r="J2399">
        <v>1446742417</v>
      </c>
      <c r="K2399" t="b">
        <v>0</v>
      </c>
      <c r="L2399">
        <v>93</v>
      </c>
      <c r="M2399" t="b">
        <v>1</v>
      </c>
      <c r="N2399" t="s">
        <v>8271</v>
      </c>
      <c r="O2399" s="5">
        <f t="shared" si="333"/>
        <v>0.53447640019454945</v>
      </c>
      <c r="P2399" s="7">
        <f t="shared" si="334"/>
        <v>20.118172043010752</v>
      </c>
      <c r="Q2399" t="str">
        <f t="shared" si="335"/>
        <v>theater</v>
      </c>
      <c r="R2399" t="str">
        <f t="shared" si="336"/>
        <v>plays</v>
      </c>
      <c r="S2399" s="10">
        <f t="shared" si="337"/>
        <v>42342.75</v>
      </c>
      <c r="T2399" s="10">
        <f t="shared" si="338"/>
        <v>42313.453900462962</v>
      </c>
      <c r="U2399">
        <f t="shared" si="339"/>
        <v>2015</v>
      </c>
      <c r="V2399" s="11">
        <f t="shared" si="340"/>
        <v>42342.75</v>
      </c>
      <c r="W2399" s="15">
        <f t="shared" si="341"/>
        <v>29.296099537037662</v>
      </c>
    </row>
    <row r="2400" spans="1:23" ht="57.6" x14ac:dyDescent="0.3">
      <c r="A2400">
        <v>2836</v>
      </c>
      <c r="B2400" s="3" t="s">
        <v>2836</v>
      </c>
      <c r="C2400" s="3" t="s">
        <v>6946</v>
      </c>
      <c r="D2400">
        <v>450</v>
      </c>
      <c r="E2400">
        <v>485</v>
      </c>
      <c r="F2400" t="s">
        <v>8219</v>
      </c>
      <c r="G2400" t="s">
        <v>8224</v>
      </c>
      <c r="H2400" t="s">
        <v>8246</v>
      </c>
      <c r="I2400">
        <v>1487393940</v>
      </c>
      <c r="J2400">
        <v>1484115418</v>
      </c>
      <c r="K2400" t="b">
        <v>0</v>
      </c>
      <c r="L2400">
        <v>11</v>
      </c>
      <c r="M2400" t="b">
        <v>1</v>
      </c>
      <c r="N2400" t="s">
        <v>8271</v>
      </c>
      <c r="O2400" s="5">
        <f t="shared" si="333"/>
        <v>0.92783505154639179</v>
      </c>
      <c r="P2400" s="7">
        <f t="shared" si="334"/>
        <v>44.090909090909093</v>
      </c>
      <c r="Q2400" t="str">
        <f t="shared" si="335"/>
        <v>theater</v>
      </c>
      <c r="R2400" t="str">
        <f t="shared" si="336"/>
        <v>plays</v>
      </c>
      <c r="S2400" s="10">
        <f t="shared" si="337"/>
        <v>42783.957638888889</v>
      </c>
      <c r="T2400" s="10">
        <f t="shared" si="338"/>
        <v>42746.011782407411</v>
      </c>
      <c r="U2400">
        <f t="shared" si="339"/>
        <v>2017</v>
      </c>
      <c r="V2400" s="11">
        <f t="shared" si="340"/>
        <v>42783.957638888889</v>
      </c>
      <c r="W2400" s="15">
        <f t="shared" si="341"/>
        <v>37.945856481477676</v>
      </c>
    </row>
    <row r="2401" spans="1:23" ht="57.6" x14ac:dyDescent="0.3">
      <c r="A2401">
        <v>2837</v>
      </c>
      <c r="B2401" s="3" t="s">
        <v>2837</v>
      </c>
      <c r="C2401" s="3" t="s">
        <v>6947</v>
      </c>
      <c r="D2401">
        <v>850</v>
      </c>
      <c r="E2401">
        <v>850</v>
      </c>
      <c r="F2401" t="s">
        <v>8219</v>
      </c>
      <c r="G2401" t="s">
        <v>8229</v>
      </c>
      <c r="H2401" t="s">
        <v>8251</v>
      </c>
      <c r="I2401">
        <v>1449701284</v>
      </c>
      <c r="J2401">
        <v>1446241684</v>
      </c>
      <c r="K2401" t="b">
        <v>0</v>
      </c>
      <c r="L2401">
        <v>21</v>
      </c>
      <c r="M2401" t="b">
        <v>1</v>
      </c>
      <c r="N2401" t="s">
        <v>8271</v>
      </c>
      <c r="O2401" s="5">
        <f t="shared" si="333"/>
        <v>1</v>
      </c>
      <c r="P2401" s="7">
        <f t="shared" si="334"/>
        <v>40.476190476190474</v>
      </c>
      <c r="Q2401" t="str">
        <f t="shared" si="335"/>
        <v>theater</v>
      </c>
      <c r="R2401" t="str">
        <f t="shared" si="336"/>
        <v>plays</v>
      </c>
      <c r="S2401" s="10">
        <f t="shared" si="337"/>
        <v>42347.700046296297</v>
      </c>
      <c r="T2401" s="10">
        <f t="shared" si="338"/>
        <v>42307.658379629633</v>
      </c>
      <c r="U2401">
        <f t="shared" si="339"/>
        <v>2015</v>
      </c>
      <c r="V2401" s="11">
        <f t="shared" si="340"/>
        <v>42347.700046296297</v>
      </c>
      <c r="W2401" s="15">
        <f t="shared" si="341"/>
        <v>40.041666666664241</v>
      </c>
    </row>
    <row r="2402" spans="1:23" ht="43.2" x14ac:dyDescent="0.3">
      <c r="A2402">
        <v>2838</v>
      </c>
      <c r="B2402" s="3" t="s">
        <v>2838</v>
      </c>
      <c r="C2402" s="3" t="s">
        <v>6948</v>
      </c>
      <c r="D2402">
        <v>2000</v>
      </c>
      <c r="E2402">
        <v>2405</v>
      </c>
      <c r="F2402" t="s">
        <v>8219</v>
      </c>
      <c r="G2402" t="s">
        <v>8224</v>
      </c>
      <c r="H2402" t="s">
        <v>8246</v>
      </c>
      <c r="I2402">
        <v>1407967200</v>
      </c>
      <c r="J2402">
        <v>1406039696</v>
      </c>
      <c r="K2402" t="b">
        <v>0</v>
      </c>
      <c r="L2402">
        <v>54</v>
      </c>
      <c r="M2402" t="b">
        <v>1</v>
      </c>
      <c r="N2402" t="s">
        <v>8271</v>
      </c>
      <c r="O2402" s="5">
        <f t="shared" si="333"/>
        <v>0.83160083160083165</v>
      </c>
      <c r="P2402" s="7">
        <f t="shared" si="334"/>
        <v>44.537037037037038</v>
      </c>
      <c r="Q2402" t="str">
        <f t="shared" si="335"/>
        <v>theater</v>
      </c>
      <c r="R2402" t="str">
        <f t="shared" si="336"/>
        <v>plays</v>
      </c>
      <c r="S2402" s="10">
        <f t="shared" si="337"/>
        <v>41864.666666666664</v>
      </c>
      <c r="T2402" s="10">
        <f t="shared" si="338"/>
        <v>41842.357592592591</v>
      </c>
      <c r="U2402">
        <f t="shared" si="339"/>
        <v>2014</v>
      </c>
      <c r="V2402" s="11">
        <f t="shared" si="340"/>
        <v>41864.666666666664</v>
      </c>
      <c r="W2402" s="15">
        <f t="shared" si="341"/>
        <v>22.309074074073578</v>
      </c>
    </row>
    <row r="2403" spans="1:23" ht="43.2" x14ac:dyDescent="0.3">
      <c r="A2403">
        <v>2839</v>
      </c>
      <c r="B2403" s="3" t="s">
        <v>2839</v>
      </c>
      <c r="C2403" s="3" t="s">
        <v>6949</v>
      </c>
      <c r="D2403">
        <v>3500</v>
      </c>
      <c r="E2403">
        <v>3900</v>
      </c>
      <c r="F2403" t="s">
        <v>8219</v>
      </c>
      <c r="G2403" t="s">
        <v>8224</v>
      </c>
      <c r="H2403" t="s">
        <v>8246</v>
      </c>
      <c r="I2403">
        <v>1408942740</v>
      </c>
      <c r="J2403">
        <v>1406958354</v>
      </c>
      <c r="K2403" t="b">
        <v>0</v>
      </c>
      <c r="L2403">
        <v>31</v>
      </c>
      <c r="M2403" t="b">
        <v>1</v>
      </c>
      <c r="N2403" t="s">
        <v>8271</v>
      </c>
      <c r="O2403" s="5">
        <f t="shared" si="333"/>
        <v>0.89743589743589747</v>
      </c>
      <c r="P2403" s="7">
        <f t="shared" si="334"/>
        <v>125.80645161290323</v>
      </c>
      <c r="Q2403" t="str">
        <f t="shared" si="335"/>
        <v>theater</v>
      </c>
      <c r="R2403" t="str">
        <f t="shared" si="336"/>
        <v>plays</v>
      </c>
      <c r="S2403" s="10">
        <f t="shared" si="337"/>
        <v>41875.957638888889</v>
      </c>
      <c r="T2403" s="10">
        <f t="shared" si="338"/>
        <v>41852.990208333329</v>
      </c>
      <c r="U2403">
        <f t="shared" si="339"/>
        <v>2014</v>
      </c>
      <c r="V2403" s="11">
        <f t="shared" si="340"/>
        <v>41875.957638888889</v>
      </c>
      <c r="W2403" s="15">
        <f t="shared" si="341"/>
        <v>22.967430555559986</v>
      </c>
    </row>
    <row r="2404" spans="1:23" ht="57.6" x14ac:dyDescent="0.3">
      <c r="A2404">
        <v>2840</v>
      </c>
      <c r="B2404" s="3" t="s">
        <v>2840</v>
      </c>
      <c r="C2404" s="3" t="s">
        <v>6950</v>
      </c>
      <c r="D2404">
        <v>2500</v>
      </c>
      <c r="E2404">
        <v>2600</v>
      </c>
      <c r="F2404" t="s">
        <v>8219</v>
      </c>
      <c r="G2404" t="s">
        <v>8225</v>
      </c>
      <c r="H2404" t="s">
        <v>8247</v>
      </c>
      <c r="I2404">
        <v>1426698000</v>
      </c>
      <c r="J2404">
        <v>1424825479</v>
      </c>
      <c r="K2404" t="b">
        <v>0</v>
      </c>
      <c r="L2404">
        <v>132</v>
      </c>
      <c r="M2404" t="b">
        <v>1</v>
      </c>
      <c r="N2404" t="s">
        <v>8271</v>
      </c>
      <c r="O2404" s="5">
        <f t="shared" si="333"/>
        <v>0.96153846153846156</v>
      </c>
      <c r="P2404" s="7">
        <f t="shared" si="334"/>
        <v>19.696969696969695</v>
      </c>
      <c r="Q2404" t="str">
        <f t="shared" si="335"/>
        <v>theater</v>
      </c>
      <c r="R2404" t="str">
        <f t="shared" si="336"/>
        <v>plays</v>
      </c>
      <c r="S2404" s="10">
        <f t="shared" si="337"/>
        <v>42081.458333333328</v>
      </c>
      <c r="T2404" s="10">
        <f t="shared" si="338"/>
        <v>42059.785636574074</v>
      </c>
      <c r="U2404">
        <f t="shared" si="339"/>
        <v>2015</v>
      </c>
      <c r="V2404" s="11">
        <f t="shared" si="340"/>
        <v>42081.458333333328</v>
      </c>
      <c r="W2404" s="15">
        <f t="shared" si="341"/>
        <v>21.672696759254904</v>
      </c>
    </row>
    <row r="2405" spans="1:23" ht="43.2" x14ac:dyDescent="0.3">
      <c r="A2405">
        <v>2841</v>
      </c>
      <c r="B2405" s="3" t="s">
        <v>2841</v>
      </c>
      <c r="C2405" s="3" t="s">
        <v>6951</v>
      </c>
      <c r="D2405">
        <v>1000</v>
      </c>
      <c r="E2405">
        <v>10</v>
      </c>
      <c r="F2405" t="s">
        <v>8221</v>
      </c>
      <c r="G2405" t="s">
        <v>8225</v>
      </c>
      <c r="H2405" t="s">
        <v>8247</v>
      </c>
      <c r="I2405">
        <v>1450032297</v>
      </c>
      <c r="J2405">
        <v>1444844697</v>
      </c>
      <c r="K2405" t="b">
        <v>0</v>
      </c>
      <c r="L2405">
        <v>1</v>
      </c>
      <c r="M2405" t="b">
        <v>0</v>
      </c>
      <c r="N2405" t="s">
        <v>8271</v>
      </c>
      <c r="O2405" s="5">
        <f t="shared" si="333"/>
        <v>100</v>
      </c>
      <c r="P2405" s="7">
        <f t="shared" si="334"/>
        <v>10</v>
      </c>
      <c r="Q2405" t="str">
        <f t="shared" si="335"/>
        <v>theater</v>
      </c>
      <c r="R2405" t="str">
        <f t="shared" si="336"/>
        <v>plays</v>
      </c>
      <c r="S2405" s="10">
        <f t="shared" si="337"/>
        <v>42351.531215277777</v>
      </c>
      <c r="T2405" s="10">
        <f t="shared" si="338"/>
        <v>42291.489548611105</v>
      </c>
      <c r="U2405">
        <f t="shared" si="339"/>
        <v>2015</v>
      </c>
      <c r="V2405" s="11">
        <f t="shared" si="340"/>
        <v>42351.531215277777</v>
      </c>
      <c r="W2405" s="15">
        <f t="shared" si="341"/>
        <v>60.041666666671517</v>
      </c>
    </row>
    <row r="2406" spans="1:23" ht="43.2" x14ac:dyDescent="0.3">
      <c r="A2406">
        <v>2842</v>
      </c>
      <c r="B2406" s="3" t="s">
        <v>2842</v>
      </c>
      <c r="C2406" s="3" t="s">
        <v>6952</v>
      </c>
      <c r="D2406">
        <v>1500</v>
      </c>
      <c r="E2406">
        <v>0</v>
      </c>
      <c r="F2406" t="s">
        <v>8221</v>
      </c>
      <c r="G2406" t="s">
        <v>8225</v>
      </c>
      <c r="H2406" t="s">
        <v>8247</v>
      </c>
      <c r="I2406">
        <v>1403348400</v>
      </c>
      <c r="J2406">
        <v>1401058295</v>
      </c>
      <c r="K2406" t="b">
        <v>0</v>
      </c>
      <c r="L2406">
        <v>0</v>
      </c>
      <c r="M2406" t="b">
        <v>0</v>
      </c>
      <c r="N2406" t="s">
        <v>8271</v>
      </c>
      <c r="O2406" s="5" t="e">
        <f t="shared" si="333"/>
        <v>#DIV/0!</v>
      </c>
      <c r="P2406" s="7" t="e">
        <f t="shared" si="334"/>
        <v>#DIV/0!</v>
      </c>
      <c r="Q2406" t="str">
        <f t="shared" si="335"/>
        <v>theater</v>
      </c>
      <c r="R2406" t="str">
        <f t="shared" si="336"/>
        <v>plays</v>
      </c>
      <c r="S2406" s="10">
        <f t="shared" si="337"/>
        <v>41811.208333333336</v>
      </c>
      <c r="T2406" s="10">
        <f t="shared" si="338"/>
        <v>41784.702488425923</v>
      </c>
      <c r="U2406">
        <f t="shared" si="339"/>
        <v>2014</v>
      </c>
      <c r="V2406" s="11">
        <f t="shared" si="340"/>
        <v>41811.208333333336</v>
      </c>
      <c r="W2406" s="15">
        <f t="shared" si="341"/>
        <v>26.50584490741312</v>
      </c>
    </row>
    <row r="2407" spans="1:23" ht="43.2" x14ac:dyDescent="0.3">
      <c r="A2407">
        <v>2843</v>
      </c>
      <c r="B2407" s="3" t="s">
        <v>2843</v>
      </c>
      <c r="C2407" s="3" t="s">
        <v>6953</v>
      </c>
      <c r="D2407">
        <v>1200</v>
      </c>
      <c r="E2407">
        <v>0</v>
      </c>
      <c r="F2407" t="s">
        <v>8221</v>
      </c>
      <c r="G2407" t="s">
        <v>8224</v>
      </c>
      <c r="H2407" t="s">
        <v>8246</v>
      </c>
      <c r="I2407">
        <v>1465790400</v>
      </c>
      <c r="J2407">
        <v>1462210950</v>
      </c>
      <c r="K2407" t="b">
        <v>0</v>
      </c>
      <c r="L2407">
        <v>0</v>
      </c>
      <c r="M2407" t="b">
        <v>0</v>
      </c>
      <c r="N2407" t="s">
        <v>8271</v>
      </c>
      <c r="O2407" s="5" t="e">
        <f t="shared" si="333"/>
        <v>#DIV/0!</v>
      </c>
      <c r="P2407" s="7" t="e">
        <f t="shared" si="334"/>
        <v>#DIV/0!</v>
      </c>
      <c r="Q2407" t="str">
        <f t="shared" si="335"/>
        <v>theater</v>
      </c>
      <c r="R2407" t="str">
        <f t="shared" si="336"/>
        <v>plays</v>
      </c>
      <c r="S2407" s="10">
        <f t="shared" si="337"/>
        <v>42533.916666666672</v>
      </c>
      <c r="T2407" s="10">
        <f t="shared" si="338"/>
        <v>42492.487847222219</v>
      </c>
      <c r="U2407">
        <f t="shared" si="339"/>
        <v>2016</v>
      </c>
      <c r="V2407" s="11">
        <f t="shared" si="340"/>
        <v>42533.916666666672</v>
      </c>
      <c r="W2407" s="15">
        <f t="shared" si="341"/>
        <v>41.428819444452529</v>
      </c>
    </row>
    <row r="2408" spans="1:23" ht="43.2" x14ac:dyDescent="0.3">
      <c r="A2408">
        <v>2844</v>
      </c>
      <c r="B2408" s="3" t="s">
        <v>2844</v>
      </c>
      <c r="C2408" s="3" t="s">
        <v>6954</v>
      </c>
      <c r="D2408">
        <v>550</v>
      </c>
      <c r="E2408">
        <v>30</v>
      </c>
      <c r="F2408" t="s">
        <v>8221</v>
      </c>
      <c r="G2408" t="s">
        <v>8239</v>
      </c>
      <c r="H2408" t="s">
        <v>8249</v>
      </c>
      <c r="I2408">
        <v>1483535180</v>
      </c>
      <c r="J2408">
        <v>1480943180</v>
      </c>
      <c r="K2408" t="b">
        <v>0</v>
      </c>
      <c r="L2408">
        <v>1</v>
      </c>
      <c r="M2408" t="b">
        <v>0</v>
      </c>
      <c r="N2408" t="s">
        <v>8271</v>
      </c>
      <c r="O2408" s="5">
        <f t="shared" si="333"/>
        <v>18.333333333333332</v>
      </c>
      <c r="P2408" s="7">
        <f t="shared" si="334"/>
        <v>30</v>
      </c>
      <c r="Q2408" t="str">
        <f t="shared" si="335"/>
        <v>theater</v>
      </c>
      <c r="R2408" t="str">
        <f t="shared" si="336"/>
        <v>plays</v>
      </c>
      <c r="S2408" s="10">
        <f t="shared" si="337"/>
        <v>42739.296064814815</v>
      </c>
      <c r="T2408" s="10">
        <f t="shared" si="338"/>
        <v>42709.296064814815</v>
      </c>
      <c r="U2408">
        <f t="shared" si="339"/>
        <v>2017</v>
      </c>
      <c r="V2408" s="11">
        <f t="shared" si="340"/>
        <v>42739.296064814815</v>
      </c>
      <c r="W2408" s="15">
        <f t="shared" si="341"/>
        <v>30</v>
      </c>
    </row>
    <row r="2409" spans="1:23" ht="43.2" x14ac:dyDescent="0.3">
      <c r="A2409">
        <v>2845</v>
      </c>
      <c r="B2409" s="3" t="s">
        <v>2845</v>
      </c>
      <c r="C2409" s="3" t="s">
        <v>6955</v>
      </c>
      <c r="D2409">
        <v>7500</v>
      </c>
      <c r="E2409">
        <v>2366</v>
      </c>
      <c r="F2409" t="s">
        <v>8221</v>
      </c>
      <c r="G2409" t="s">
        <v>8224</v>
      </c>
      <c r="H2409" t="s">
        <v>8246</v>
      </c>
      <c r="I2409">
        <v>1433723033</v>
      </c>
      <c r="J2409">
        <v>1428539033</v>
      </c>
      <c r="K2409" t="b">
        <v>0</v>
      </c>
      <c r="L2409">
        <v>39</v>
      </c>
      <c r="M2409" t="b">
        <v>0</v>
      </c>
      <c r="N2409" t="s">
        <v>8271</v>
      </c>
      <c r="O2409" s="5">
        <f t="shared" si="333"/>
        <v>3.1699070160608622</v>
      </c>
      <c r="P2409" s="7">
        <f t="shared" si="334"/>
        <v>60.666666666666664</v>
      </c>
      <c r="Q2409" t="str">
        <f t="shared" si="335"/>
        <v>theater</v>
      </c>
      <c r="R2409" t="str">
        <f t="shared" si="336"/>
        <v>plays</v>
      </c>
      <c r="S2409" s="10">
        <f t="shared" si="337"/>
        <v>42162.766585648147</v>
      </c>
      <c r="T2409" s="10">
        <f t="shared" si="338"/>
        <v>42102.766585648147</v>
      </c>
      <c r="U2409">
        <f t="shared" si="339"/>
        <v>2015</v>
      </c>
      <c r="V2409" s="11">
        <f t="shared" si="340"/>
        <v>42162.766585648147</v>
      </c>
      <c r="W2409" s="15">
        <f t="shared" si="341"/>
        <v>60</v>
      </c>
    </row>
    <row r="2410" spans="1:23" ht="57.6" x14ac:dyDescent="0.3">
      <c r="A2410">
        <v>2846</v>
      </c>
      <c r="B2410" s="3" t="s">
        <v>2846</v>
      </c>
      <c r="C2410" s="3" t="s">
        <v>6956</v>
      </c>
      <c r="D2410">
        <v>8000</v>
      </c>
      <c r="E2410">
        <v>0</v>
      </c>
      <c r="F2410" t="s">
        <v>8221</v>
      </c>
      <c r="G2410" t="s">
        <v>8224</v>
      </c>
      <c r="H2410" t="s">
        <v>8246</v>
      </c>
      <c r="I2410">
        <v>1432917394</v>
      </c>
      <c r="J2410">
        <v>1429029394</v>
      </c>
      <c r="K2410" t="b">
        <v>0</v>
      </c>
      <c r="L2410">
        <v>0</v>
      </c>
      <c r="M2410" t="b">
        <v>0</v>
      </c>
      <c r="N2410" t="s">
        <v>8271</v>
      </c>
      <c r="O2410" s="5" t="e">
        <f t="shared" si="333"/>
        <v>#DIV/0!</v>
      </c>
      <c r="P2410" s="7" t="e">
        <f t="shared" si="334"/>
        <v>#DIV/0!</v>
      </c>
      <c r="Q2410" t="str">
        <f t="shared" si="335"/>
        <v>theater</v>
      </c>
      <c r="R2410" t="str">
        <f t="shared" si="336"/>
        <v>plays</v>
      </c>
      <c r="S2410" s="10">
        <f t="shared" si="337"/>
        <v>42153.442060185189</v>
      </c>
      <c r="T2410" s="10">
        <f t="shared" si="338"/>
        <v>42108.442060185189</v>
      </c>
      <c r="U2410">
        <f t="shared" si="339"/>
        <v>2015</v>
      </c>
      <c r="V2410" s="11">
        <f t="shared" si="340"/>
        <v>42153.442060185189</v>
      </c>
      <c r="W2410" s="15">
        <f t="shared" si="341"/>
        <v>45</v>
      </c>
    </row>
    <row r="2411" spans="1:23" ht="43.2" x14ac:dyDescent="0.3">
      <c r="A2411">
        <v>2847</v>
      </c>
      <c r="B2411" s="3" t="s">
        <v>2847</v>
      </c>
      <c r="C2411" s="3" t="s">
        <v>6957</v>
      </c>
      <c r="D2411">
        <v>2000</v>
      </c>
      <c r="E2411">
        <v>0</v>
      </c>
      <c r="F2411" t="s">
        <v>8221</v>
      </c>
      <c r="G2411" t="s">
        <v>8224</v>
      </c>
      <c r="H2411" t="s">
        <v>8246</v>
      </c>
      <c r="I2411">
        <v>1464031265</v>
      </c>
      <c r="J2411">
        <v>1458847265</v>
      </c>
      <c r="K2411" t="b">
        <v>0</v>
      </c>
      <c r="L2411">
        <v>0</v>
      </c>
      <c r="M2411" t="b">
        <v>0</v>
      </c>
      <c r="N2411" t="s">
        <v>8271</v>
      </c>
      <c r="O2411" s="5" t="e">
        <f t="shared" si="333"/>
        <v>#DIV/0!</v>
      </c>
      <c r="P2411" s="7" t="e">
        <f t="shared" si="334"/>
        <v>#DIV/0!</v>
      </c>
      <c r="Q2411" t="str">
        <f t="shared" si="335"/>
        <v>theater</v>
      </c>
      <c r="R2411" t="str">
        <f t="shared" si="336"/>
        <v>plays</v>
      </c>
      <c r="S2411" s="10">
        <f t="shared" si="337"/>
        <v>42513.556307870371</v>
      </c>
      <c r="T2411" s="10">
        <f t="shared" si="338"/>
        <v>42453.556307870371</v>
      </c>
      <c r="U2411">
        <f t="shared" si="339"/>
        <v>2016</v>
      </c>
      <c r="V2411" s="11">
        <f t="shared" si="340"/>
        <v>42513.556307870371</v>
      </c>
      <c r="W2411" s="15">
        <f t="shared" si="341"/>
        <v>60</v>
      </c>
    </row>
    <row r="2412" spans="1:23" ht="57.6" x14ac:dyDescent="0.3">
      <c r="A2412">
        <v>2848</v>
      </c>
      <c r="B2412" s="3" t="s">
        <v>2848</v>
      </c>
      <c r="C2412" s="3" t="s">
        <v>6958</v>
      </c>
      <c r="D2412">
        <v>35000</v>
      </c>
      <c r="E2412">
        <v>70</v>
      </c>
      <c r="F2412" t="s">
        <v>8221</v>
      </c>
      <c r="G2412" t="s">
        <v>8224</v>
      </c>
      <c r="H2412" t="s">
        <v>8246</v>
      </c>
      <c r="I2412">
        <v>1432913659</v>
      </c>
      <c r="J2412">
        <v>1430321659</v>
      </c>
      <c r="K2412" t="b">
        <v>0</v>
      </c>
      <c r="L2412">
        <v>3</v>
      </c>
      <c r="M2412" t="b">
        <v>0</v>
      </c>
      <c r="N2412" t="s">
        <v>8271</v>
      </c>
      <c r="O2412" s="5">
        <f t="shared" si="333"/>
        <v>500</v>
      </c>
      <c r="P2412" s="7">
        <f t="shared" si="334"/>
        <v>23.333333333333332</v>
      </c>
      <c r="Q2412" t="str">
        <f t="shared" si="335"/>
        <v>theater</v>
      </c>
      <c r="R2412" t="str">
        <f t="shared" si="336"/>
        <v>plays</v>
      </c>
      <c r="S2412" s="10">
        <f t="shared" si="337"/>
        <v>42153.398831018523</v>
      </c>
      <c r="T2412" s="10">
        <f t="shared" si="338"/>
        <v>42123.398831018523</v>
      </c>
      <c r="U2412">
        <f t="shared" si="339"/>
        <v>2015</v>
      </c>
      <c r="V2412" s="11">
        <f t="shared" si="340"/>
        <v>42153.398831018523</v>
      </c>
      <c r="W2412" s="15">
        <f t="shared" si="341"/>
        <v>30</v>
      </c>
    </row>
    <row r="2413" spans="1:23" ht="43.2" x14ac:dyDescent="0.3">
      <c r="A2413">
        <v>2849</v>
      </c>
      <c r="B2413" s="3" t="s">
        <v>2849</v>
      </c>
      <c r="C2413" s="3" t="s">
        <v>6959</v>
      </c>
      <c r="D2413">
        <v>500</v>
      </c>
      <c r="E2413">
        <v>5</v>
      </c>
      <c r="F2413" t="s">
        <v>8221</v>
      </c>
      <c r="G2413" t="s">
        <v>8225</v>
      </c>
      <c r="H2413" t="s">
        <v>8247</v>
      </c>
      <c r="I2413">
        <v>1461406600</v>
      </c>
      <c r="J2413">
        <v>1458814600</v>
      </c>
      <c r="K2413" t="b">
        <v>0</v>
      </c>
      <c r="L2413">
        <v>1</v>
      </c>
      <c r="M2413" t="b">
        <v>0</v>
      </c>
      <c r="N2413" t="s">
        <v>8271</v>
      </c>
      <c r="O2413" s="5">
        <f t="shared" si="333"/>
        <v>100</v>
      </c>
      <c r="P2413" s="7">
        <f t="shared" si="334"/>
        <v>5</v>
      </c>
      <c r="Q2413" t="str">
        <f t="shared" si="335"/>
        <v>theater</v>
      </c>
      <c r="R2413" t="str">
        <f t="shared" si="336"/>
        <v>plays</v>
      </c>
      <c r="S2413" s="10">
        <f t="shared" si="337"/>
        <v>42483.178240740745</v>
      </c>
      <c r="T2413" s="10">
        <f t="shared" si="338"/>
        <v>42453.178240740745</v>
      </c>
      <c r="U2413">
        <f t="shared" si="339"/>
        <v>2016</v>
      </c>
      <c r="V2413" s="11">
        <f t="shared" si="340"/>
        <v>42483.178240740745</v>
      </c>
      <c r="W2413" s="15">
        <f t="shared" si="341"/>
        <v>30</v>
      </c>
    </row>
    <row r="2414" spans="1:23" ht="43.2" x14ac:dyDescent="0.3">
      <c r="A2414">
        <v>2850</v>
      </c>
      <c r="B2414" s="3" t="s">
        <v>2850</v>
      </c>
      <c r="C2414" s="3" t="s">
        <v>6960</v>
      </c>
      <c r="D2414">
        <v>8000</v>
      </c>
      <c r="E2414">
        <v>311</v>
      </c>
      <c r="F2414" t="s">
        <v>8221</v>
      </c>
      <c r="G2414" t="s">
        <v>8224</v>
      </c>
      <c r="H2414" t="s">
        <v>8246</v>
      </c>
      <c r="I2414">
        <v>1409962211</v>
      </c>
      <c r="J2414">
        <v>1407370211</v>
      </c>
      <c r="K2414" t="b">
        <v>0</v>
      </c>
      <c r="L2414">
        <v>13</v>
      </c>
      <c r="M2414" t="b">
        <v>0</v>
      </c>
      <c r="N2414" t="s">
        <v>8271</v>
      </c>
      <c r="O2414" s="5">
        <f t="shared" si="333"/>
        <v>25.723472668810288</v>
      </c>
      <c r="P2414" s="7">
        <f t="shared" si="334"/>
        <v>23.923076923076923</v>
      </c>
      <c r="Q2414" t="str">
        <f t="shared" si="335"/>
        <v>theater</v>
      </c>
      <c r="R2414" t="str">
        <f t="shared" si="336"/>
        <v>plays</v>
      </c>
      <c r="S2414" s="10">
        <f t="shared" si="337"/>
        <v>41887.757071759261</v>
      </c>
      <c r="T2414" s="10">
        <f t="shared" si="338"/>
        <v>41857.757071759261</v>
      </c>
      <c r="U2414">
        <f t="shared" si="339"/>
        <v>2014</v>
      </c>
      <c r="V2414" s="11">
        <f t="shared" si="340"/>
        <v>41887.757071759261</v>
      </c>
      <c r="W2414" s="15">
        <f t="shared" si="341"/>
        <v>30</v>
      </c>
    </row>
    <row r="2415" spans="1:23" ht="43.2" x14ac:dyDescent="0.3">
      <c r="A2415">
        <v>2851</v>
      </c>
      <c r="B2415" s="3" t="s">
        <v>2851</v>
      </c>
      <c r="C2415" s="3" t="s">
        <v>6961</v>
      </c>
      <c r="D2415">
        <v>4500</v>
      </c>
      <c r="E2415">
        <v>0</v>
      </c>
      <c r="F2415" t="s">
        <v>8221</v>
      </c>
      <c r="G2415" t="s">
        <v>8241</v>
      </c>
      <c r="H2415" t="s">
        <v>8249</v>
      </c>
      <c r="I2415">
        <v>1454109420</v>
      </c>
      <c r="J2415">
        <v>1453334629</v>
      </c>
      <c r="K2415" t="b">
        <v>0</v>
      </c>
      <c r="L2415">
        <v>0</v>
      </c>
      <c r="M2415" t="b">
        <v>0</v>
      </c>
      <c r="N2415" t="s">
        <v>8271</v>
      </c>
      <c r="O2415" s="5" t="e">
        <f t="shared" si="333"/>
        <v>#DIV/0!</v>
      </c>
      <c r="P2415" s="7" t="e">
        <f t="shared" si="334"/>
        <v>#DIV/0!</v>
      </c>
      <c r="Q2415" t="str">
        <f t="shared" si="335"/>
        <v>theater</v>
      </c>
      <c r="R2415" t="str">
        <f t="shared" si="336"/>
        <v>plays</v>
      </c>
      <c r="S2415" s="10">
        <f t="shared" si="337"/>
        <v>42398.720138888893</v>
      </c>
      <c r="T2415" s="10">
        <f t="shared" si="338"/>
        <v>42389.752650462964</v>
      </c>
      <c r="U2415">
        <f t="shared" si="339"/>
        <v>2016</v>
      </c>
      <c r="V2415" s="11">
        <f t="shared" si="340"/>
        <v>42398.720138888893</v>
      </c>
      <c r="W2415" s="15">
        <f t="shared" si="341"/>
        <v>8.9674884259293322</v>
      </c>
    </row>
    <row r="2416" spans="1:23" ht="43.2" x14ac:dyDescent="0.3">
      <c r="A2416">
        <v>2852</v>
      </c>
      <c r="B2416" s="3" t="s">
        <v>2852</v>
      </c>
      <c r="C2416" s="3" t="s">
        <v>6962</v>
      </c>
      <c r="D2416">
        <v>5000</v>
      </c>
      <c r="E2416">
        <v>95</v>
      </c>
      <c r="F2416" t="s">
        <v>8221</v>
      </c>
      <c r="G2416" t="s">
        <v>8224</v>
      </c>
      <c r="H2416" t="s">
        <v>8246</v>
      </c>
      <c r="I2416">
        <v>1403312703</v>
      </c>
      <c r="J2416">
        <v>1400720703</v>
      </c>
      <c r="K2416" t="b">
        <v>0</v>
      </c>
      <c r="L2416">
        <v>6</v>
      </c>
      <c r="M2416" t="b">
        <v>0</v>
      </c>
      <c r="N2416" t="s">
        <v>8271</v>
      </c>
      <c r="O2416" s="5">
        <f t="shared" si="333"/>
        <v>52.631578947368418</v>
      </c>
      <c r="P2416" s="7">
        <f t="shared" si="334"/>
        <v>15.833333333333334</v>
      </c>
      <c r="Q2416" t="str">
        <f t="shared" si="335"/>
        <v>theater</v>
      </c>
      <c r="R2416" t="str">
        <f t="shared" si="336"/>
        <v>plays</v>
      </c>
      <c r="S2416" s="10">
        <f t="shared" si="337"/>
        <v>41810.795173611114</v>
      </c>
      <c r="T2416" s="10">
        <f t="shared" si="338"/>
        <v>41780.795173611114</v>
      </c>
      <c r="U2416">
        <f t="shared" si="339"/>
        <v>2014</v>
      </c>
      <c r="V2416" s="11">
        <f t="shared" si="340"/>
        <v>41810.795173611114</v>
      </c>
      <c r="W2416" s="15">
        <f t="shared" si="341"/>
        <v>30</v>
      </c>
    </row>
    <row r="2417" spans="1:23" ht="43.2" x14ac:dyDescent="0.3">
      <c r="A2417">
        <v>2853</v>
      </c>
      <c r="B2417" s="3" t="s">
        <v>2853</v>
      </c>
      <c r="C2417" s="3" t="s">
        <v>6963</v>
      </c>
      <c r="D2417">
        <v>9500</v>
      </c>
      <c r="E2417">
        <v>0</v>
      </c>
      <c r="F2417" t="s">
        <v>8221</v>
      </c>
      <c r="G2417" t="s">
        <v>8229</v>
      </c>
      <c r="H2417" t="s">
        <v>8251</v>
      </c>
      <c r="I2417">
        <v>1410669297</v>
      </c>
      <c r="J2417">
        <v>1405485297</v>
      </c>
      <c r="K2417" t="b">
        <v>0</v>
      </c>
      <c r="L2417">
        <v>0</v>
      </c>
      <c r="M2417" t="b">
        <v>0</v>
      </c>
      <c r="N2417" t="s">
        <v>8271</v>
      </c>
      <c r="O2417" s="5" t="e">
        <f t="shared" si="333"/>
        <v>#DIV/0!</v>
      </c>
      <c r="P2417" s="7" t="e">
        <f t="shared" si="334"/>
        <v>#DIV/0!</v>
      </c>
      <c r="Q2417" t="str">
        <f t="shared" si="335"/>
        <v>theater</v>
      </c>
      <c r="R2417" t="str">
        <f t="shared" si="336"/>
        <v>plays</v>
      </c>
      <c r="S2417" s="10">
        <f t="shared" si="337"/>
        <v>41895.940937499996</v>
      </c>
      <c r="T2417" s="10">
        <f t="shared" si="338"/>
        <v>41835.940937499996</v>
      </c>
      <c r="U2417">
        <f t="shared" si="339"/>
        <v>2014</v>
      </c>
      <c r="V2417" s="11">
        <f t="shared" si="340"/>
        <v>41895.940937499996</v>
      </c>
      <c r="W2417" s="15">
        <f t="shared" si="341"/>
        <v>60</v>
      </c>
    </row>
    <row r="2418" spans="1:23" ht="43.2" x14ac:dyDescent="0.3">
      <c r="A2418">
        <v>2854</v>
      </c>
      <c r="B2418" s="3" t="s">
        <v>2854</v>
      </c>
      <c r="C2418" s="3" t="s">
        <v>6964</v>
      </c>
      <c r="D2418">
        <v>1000</v>
      </c>
      <c r="E2418">
        <v>417</v>
      </c>
      <c r="F2418" t="s">
        <v>8221</v>
      </c>
      <c r="G2418" t="s">
        <v>8225</v>
      </c>
      <c r="H2418" t="s">
        <v>8247</v>
      </c>
      <c r="I2418">
        <v>1431018719</v>
      </c>
      <c r="J2418">
        <v>1429290719</v>
      </c>
      <c r="K2418" t="b">
        <v>0</v>
      </c>
      <c r="L2418">
        <v>14</v>
      </c>
      <c r="M2418" t="b">
        <v>0</v>
      </c>
      <c r="N2418" t="s">
        <v>8271</v>
      </c>
      <c r="O2418" s="5">
        <f t="shared" si="333"/>
        <v>2.3980815347721824</v>
      </c>
      <c r="P2418" s="7">
        <f t="shared" si="334"/>
        <v>29.785714285714285</v>
      </c>
      <c r="Q2418" t="str">
        <f t="shared" si="335"/>
        <v>theater</v>
      </c>
      <c r="R2418" t="str">
        <f t="shared" si="336"/>
        <v>plays</v>
      </c>
      <c r="S2418" s="10">
        <f t="shared" si="337"/>
        <v>42131.46665509259</v>
      </c>
      <c r="T2418" s="10">
        <f t="shared" si="338"/>
        <v>42111.46665509259</v>
      </c>
      <c r="U2418">
        <f t="shared" si="339"/>
        <v>2015</v>
      </c>
      <c r="V2418" s="11">
        <f t="shared" si="340"/>
        <v>42131.46665509259</v>
      </c>
      <c r="W2418" s="15">
        <f t="shared" si="341"/>
        <v>20</v>
      </c>
    </row>
    <row r="2419" spans="1:23" ht="57.6" x14ac:dyDescent="0.3">
      <c r="A2419">
        <v>2855</v>
      </c>
      <c r="B2419" s="3" t="s">
        <v>2855</v>
      </c>
      <c r="C2419" s="3" t="s">
        <v>6965</v>
      </c>
      <c r="D2419">
        <v>600</v>
      </c>
      <c r="E2419">
        <v>300</v>
      </c>
      <c r="F2419" t="s">
        <v>8221</v>
      </c>
      <c r="G2419" t="s">
        <v>8224</v>
      </c>
      <c r="H2419" t="s">
        <v>8246</v>
      </c>
      <c r="I2419">
        <v>1454110440</v>
      </c>
      <c r="J2419">
        <v>1451607071</v>
      </c>
      <c r="K2419" t="b">
        <v>0</v>
      </c>
      <c r="L2419">
        <v>5</v>
      </c>
      <c r="M2419" t="b">
        <v>0</v>
      </c>
      <c r="N2419" t="s">
        <v>8271</v>
      </c>
      <c r="O2419" s="5">
        <f t="shared" si="333"/>
        <v>2</v>
      </c>
      <c r="P2419" s="7">
        <f t="shared" si="334"/>
        <v>60</v>
      </c>
      <c r="Q2419" t="str">
        <f t="shared" si="335"/>
        <v>theater</v>
      </c>
      <c r="R2419" t="str">
        <f t="shared" si="336"/>
        <v>plays</v>
      </c>
      <c r="S2419" s="10">
        <f t="shared" si="337"/>
        <v>42398.731944444444</v>
      </c>
      <c r="T2419" s="10">
        <f t="shared" si="338"/>
        <v>42369.757766203707</v>
      </c>
      <c r="U2419">
        <f t="shared" si="339"/>
        <v>2016</v>
      </c>
      <c r="V2419" s="11">
        <f t="shared" si="340"/>
        <v>42398.731944444444</v>
      </c>
      <c r="W2419" s="15">
        <f t="shared" si="341"/>
        <v>28.974178240736364</v>
      </c>
    </row>
    <row r="2420" spans="1:23" ht="43.2" x14ac:dyDescent="0.3">
      <c r="A2420">
        <v>2856</v>
      </c>
      <c r="B2420" s="3" t="s">
        <v>2856</v>
      </c>
      <c r="C2420" s="3" t="s">
        <v>6966</v>
      </c>
      <c r="D2420">
        <v>3000</v>
      </c>
      <c r="E2420">
        <v>146</v>
      </c>
      <c r="F2420" t="s">
        <v>8221</v>
      </c>
      <c r="G2420" t="s">
        <v>8224</v>
      </c>
      <c r="H2420" t="s">
        <v>8246</v>
      </c>
      <c r="I2420">
        <v>1439069640</v>
      </c>
      <c r="J2420">
        <v>1433897647</v>
      </c>
      <c r="K2420" t="b">
        <v>0</v>
      </c>
      <c r="L2420">
        <v>6</v>
      </c>
      <c r="M2420" t="b">
        <v>0</v>
      </c>
      <c r="N2420" t="s">
        <v>8271</v>
      </c>
      <c r="O2420" s="5">
        <f t="shared" si="333"/>
        <v>20.547945205479451</v>
      </c>
      <c r="P2420" s="7">
        <f t="shared" si="334"/>
        <v>24.333333333333332</v>
      </c>
      <c r="Q2420" t="str">
        <f t="shared" si="335"/>
        <v>theater</v>
      </c>
      <c r="R2420" t="str">
        <f t="shared" si="336"/>
        <v>plays</v>
      </c>
      <c r="S2420" s="10">
        <f t="shared" si="337"/>
        <v>42224.648611111115</v>
      </c>
      <c r="T2420" s="10">
        <f t="shared" si="338"/>
        <v>42164.787581018521</v>
      </c>
      <c r="U2420">
        <f t="shared" si="339"/>
        <v>2015</v>
      </c>
      <c r="V2420" s="11">
        <f t="shared" si="340"/>
        <v>42224.648611111115</v>
      </c>
      <c r="W2420" s="15">
        <f t="shared" si="341"/>
        <v>59.861030092593865</v>
      </c>
    </row>
    <row r="2421" spans="1:23" ht="57.6" x14ac:dyDescent="0.3">
      <c r="A2421">
        <v>2857</v>
      </c>
      <c r="B2421" s="3" t="s">
        <v>2857</v>
      </c>
      <c r="C2421" s="3" t="s">
        <v>6967</v>
      </c>
      <c r="D2421">
        <v>38000</v>
      </c>
      <c r="E2421">
        <v>7500</v>
      </c>
      <c r="F2421" t="s">
        <v>8221</v>
      </c>
      <c r="G2421" t="s">
        <v>8238</v>
      </c>
      <c r="H2421" t="s">
        <v>8256</v>
      </c>
      <c r="I2421">
        <v>1487613600</v>
      </c>
      <c r="J2421">
        <v>1482444295</v>
      </c>
      <c r="K2421" t="b">
        <v>0</v>
      </c>
      <c r="L2421">
        <v>15</v>
      </c>
      <c r="M2421" t="b">
        <v>0</v>
      </c>
      <c r="N2421" t="s">
        <v>8271</v>
      </c>
      <c r="O2421" s="5">
        <f t="shared" si="333"/>
        <v>5.0666666666666664</v>
      </c>
      <c r="P2421" s="7">
        <f t="shared" si="334"/>
        <v>500</v>
      </c>
      <c r="Q2421" t="str">
        <f t="shared" si="335"/>
        <v>theater</v>
      </c>
      <c r="R2421" t="str">
        <f t="shared" si="336"/>
        <v>plays</v>
      </c>
      <c r="S2421" s="10">
        <f t="shared" si="337"/>
        <v>42786.5</v>
      </c>
      <c r="T2421" s="10">
        <f t="shared" si="338"/>
        <v>42726.670081018514</v>
      </c>
      <c r="U2421">
        <f t="shared" si="339"/>
        <v>2017</v>
      </c>
      <c r="V2421" s="11">
        <f t="shared" si="340"/>
        <v>42786.5</v>
      </c>
      <c r="W2421" s="15">
        <f t="shared" si="341"/>
        <v>59.829918981486117</v>
      </c>
    </row>
    <row r="2422" spans="1:23" ht="43.2" x14ac:dyDescent="0.3">
      <c r="A2422">
        <v>2858</v>
      </c>
      <c r="B2422" s="3" t="s">
        <v>2858</v>
      </c>
      <c r="C2422" s="3" t="s">
        <v>6968</v>
      </c>
      <c r="D2422">
        <v>1000</v>
      </c>
      <c r="E2422">
        <v>0</v>
      </c>
      <c r="F2422" t="s">
        <v>8221</v>
      </c>
      <c r="G2422" t="s">
        <v>8233</v>
      </c>
      <c r="H2422" t="s">
        <v>8249</v>
      </c>
      <c r="I2422">
        <v>1417778880</v>
      </c>
      <c r="J2422">
        <v>1415711095</v>
      </c>
      <c r="K2422" t="b">
        <v>0</v>
      </c>
      <c r="L2422">
        <v>0</v>
      </c>
      <c r="M2422" t="b">
        <v>0</v>
      </c>
      <c r="N2422" t="s">
        <v>8271</v>
      </c>
      <c r="O2422" s="5" t="e">
        <f t="shared" si="333"/>
        <v>#DIV/0!</v>
      </c>
      <c r="P2422" s="7" t="e">
        <f t="shared" si="334"/>
        <v>#DIV/0!</v>
      </c>
      <c r="Q2422" t="str">
        <f t="shared" si="335"/>
        <v>theater</v>
      </c>
      <c r="R2422" t="str">
        <f t="shared" si="336"/>
        <v>plays</v>
      </c>
      <c r="S2422" s="10">
        <f t="shared" si="337"/>
        <v>41978.227777777778</v>
      </c>
      <c r="T2422" s="10">
        <f t="shared" si="338"/>
        <v>41954.295081018514</v>
      </c>
      <c r="U2422">
        <f t="shared" si="339"/>
        <v>2014</v>
      </c>
      <c r="V2422" s="11">
        <f t="shared" si="340"/>
        <v>41978.227777777778</v>
      </c>
      <c r="W2422" s="15">
        <f t="shared" si="341"/>
        <v>23.932696759264218</v>
      </c>
    </row>
    <row r="2423" spans="1:23" ht="43.2" x14ac:dyDescent="0.3">
      <c r="A2423">
        <v>2859</v>
      </c>
      <c r="B2423" s="3" t="s">
        <v>2859</v>
      </c>
      <c r="C2423" s="3" t="s">
        <v>6969</v>
      </c>
      <c r="D2423">
        <v>2000</v>
      </c>
      <c r="E2423">
        <v>35</v>
      </c>
      <c r="F2423" t="s">
        <v>8221</v>
      </c>
      <c r="G2423" t="s">
        <v>8226</v>
      </c>
      <c r="H2423" t="s">
        <v>8248</v>
      </c>
      <c r="I2423">
        <v>1444984904</v>
      </c>
      <c r="J2423">
        <v>1439800904</v>
      </c>
      <c r="K2423" t="b">
        <v>0</v>
      </c>
      <c r="L2423">
        <v>1</v>
      </c>
      <c r="M2423" t="b">
        <v>0</v>
      </c>
      <c r="N2423" t="s">
        <v>8271</v>
      </c>
      <c r="O2423" s="5">
        <f t="shared" si="333"/>
        <v>57.142857142857146</v>
      </c>
      <c r="P2423" s="7">
        <f t="shared" si="334"/>
        <v>35</v>
      </c>
      <c r="Q2423" t="str">
        <f t="shared" si="335"/>
        <v>theater</v>
      </c>
      <c r="R2423" t="str">
        <f t="shared" si="336"/>
        <v>plays</v>
      </c>
      <c r="S2423" s="10">
        <f t="shared" si="337"/>
        <v>42293.112314814818</v>
      </c>
      <c r="T2423" s="10">
        <f t="shared" si="338"/>
        <v>42233.112314814818</v>
      </c>
      <c r="U2423">
        <f t="shared" si="339"/>
        <v>2015</v>
      </c>
      <c r="V2423" s="11">
        <f t="shared" si="340"/>
        <v>42293.112314814818</v>
      </c>
      <c r="W2423" s="15">
        <f t="shared" si="341"/>
        <v>60</v>
      </c>
    </row>
    <row r="2424" spans="1:23" ht="57.6" x14ac:dyDescent="0.3">
      <c r="A2424">
        <v>2860</v>
      </c>
      <c r="B2424" s="3" t="s">
        <v>2860</v>
      </c>
      <c r="C2424" s="3" t="s">
        <v>6970</v>
      </c>
      <c r="D2424">
        <v>4000</v>
      </c>
      <c r="E2424">
        <v>266</v>
      </c>
      <c r="F2424" t="s">
        <v>8221</v>
      </c>
      <c r="G2424" t="s">
        <v>8224</v>
      </c>
      <c r="H2424" t="s">
        <v>8246</v>
      </c>
      <c r="I2424">
        <v>1466363576</v>
      </c>
      <c r="J2424">
        <v>1461179576</v>
      </c>
      <c r="K2424" t="b">
        <v>0</v>
      </c>
      <c r="L2424">
        <v>9</v>
      </c>
      <c r="M2424" t="b">
        <v>0</v>
      </c>
      <c r="N2424" t="s">
        <v>8271</v>
      </c>
      <c r="O2424" s="5">
        <f t="shared" si="333"/>
        <v>15.037593984962406</v>
      </c>
      <c r="P2424" s="7">
        <f t="shared" si="334"/>
        <v>29.555555555555557</v>
      </c>
      <c r="Q2424" t="str">
        <f t="shared" si="335"/>
        <v>theater</v>
      </c>
      <c r="R2424" t="str">
        <f t="shared" si="336"/>
        <v>plays</v>
      </c>
      <c r="S2424" s="10">
        <f t="shared" si="337"/>
        <v>42540.550648148142</v>
      </c>
      <c r="T2424" s="10">
        <f t="shared" si="338"/>
        <v>42480.550648148142</v>
      </c>
      <c r="U2424">
        <f t="shared" si="339"/>
        <v>2016</v>
      </c>
      <c r="V2424" s="11">
        <f t="shared" si="340"/>
        <v>42540.550648148142</v>
      </c>
      <c r="W2424" s="15">
        <f t="shared" si="341"/>
        <v>60</v>
      </c>
    </row>
    <row r="2425" spans="1:23" ht="43.2" x14ac:dyDescent="0.3">
      <c r="A2425">
        <v>2861</v>
      </c>
      <c r="B2425" s="3" t="s">
        <v>2861</v>
      </c>
      <c r="C2425" s="3" t="s">
        <v>6971</v>
      </c>
      <c r="D2425">
        <v>250</v>
      </c>
      <c r="E2425">
        <v>80</v>
      </c>
      <c r="F2425" t="s">
        <v>8221</v>
      </c>
      <c r="G2425" t="s">
        <v>8226</v>
      </c>
      <c r="H2425" t="s">
        <v>8248</v>
      </c>
      <c r="I2425">
        <v>1443103848</v>
      </c>
      <c r="J2425">
        <v>1441894248</v>
      </c>
      <c r="K2425" t="b">
        <v>0</v>
      </c>
      <c r="L2425">
        <v>3</v>
      </c>
      <c r="M2425" t="b">
        <v>0</v>
      </c>
      <c r="N2425" t="s">
        <v>8271</v>
      </c>
      <c r="O2425" s="5">
        <f t="shared" si="333"/>
        <v>3.125</v>
      </c>
      <c r="P2425" s="7">
        <f t="shared" si="334"/>
        <v>26.666666666666668</v>
      </c>
      <c r="Q2425" t="str">
        <f t="shared" si="335"/>
        <v>theater</v>
      </c>
      <c r="R2425" t="str">
        <f t="shared" si="336"/>
        <v>plays</v>
      </c>
      <c r="S2425" s="10">
        <f t="shared" si="337"/>
        <v>42271.340833333335</v>
      </c>
      <c r="T2425" s="10">
        <f t="shared" si="338"/>
        <v>42257.340833333335</v>
      </c>
      <c r="U2425">
        <f t="shared" si="339"/>
        <v>2015</v>
      </c>
      <c r="V2425" s="11">
        <f t="shared" si="340"/>
        <v>42271.340833333335</v>
      </c>
      <c r="W2425" s="15">
        <f t="shared" si="341"/>
        <v>14</v>
      </c>
    </row>
    <row r="2426" spans="1:23" ht="43.2" x14ac:dyDescent="0.3">
      <c r="A2426">
        <v>2862</v>
      </c>
      <c r="B2426" s="3" t="s">
        <v>2862</v>
      </c>
      <c r="C2426" s="3" t="s">
        <v>6972</v>
      </c>
      <c r="D2426">
        <v>12700</v>
      </c>
      <c r="E2426">
        <v>55</v>
      </c>
      <c r="F2426" t="s">
        <v>8221</v>
      </c>
      <c r="G2426" t="s">
        <v>8224</v>
      </c>
      <c r="H2426" t="s">
        <v>8246</v>
      </c>
      <c r="I2426">
        <v>1403636229</v>
      </c>
      <c r="J2426">
        <v>1401044229</v>
      </c>
      <c r="K2426" t="b">
        <v>0</v>
      </c>
      <c r="L2426">
        <v>3</v>
      </c>
      <c r="M2426" t="b">
        <v>0</v>
      </c>
      <c r="N2426" t="s">
        <v>8271</v>
      </c>
      <c r="O2426" s="5">
        <f t="shared" si="333"/>
        <v>230.90909090909091</v>
      </c>
      <c r="P2426" s="7">
        <f t="shared" si="334"/>
        <v>18.333333333333332</v>
      </c>
      <c r="Q2426" t="str">
        <f t="shared" si="335"/>
        <v>theater</v>
      </c>
      <c r="R2426" t="str">
        <f t="shared" si="336"/>
        <v>plays</v>
      </c>
      <c r="S2426" s="10">
        <f t="shared" si="337"/>
        <v>41814.539687500001</v>
      </c>
      <c r="T2426" s="10">
        <f t="shared" si="338"/>
        <v>41784.539687500001</v>
      </c>
      <c r="U2426">
        <f t="shared" si="339"/>
        <v>2014</v>
      </c>
      <c r="V2426" s="11">
        <f t="shared" si="340"/>
        <v>41814.539687500001</v>
      </c>
      <c r="W2426" s="15">
        <f t="shared" si="341"/>
        <v>30</v>
      </c>
    </row>
    <row r="2427" spans="1:23" ht="43.2" x14ac:dyDescent="0.3">
      <c r="A2427">
        <v>2863</v>
      </c>
      <c r="B2427" s="3" t="s">
        <v>2863</v>
      </c>
      <c r="C2427" s="3" t="s">
        <v>6973</v>
      </c>
      <c r="D2427">
        <v>50000</v>
      </c>
      <c r="E2427">
        <v>20</v>
      </c>
      <c r="F2427" t="s">
        <v>8221</v>
      </c>
      <c r="G2427" t="s">
        <v>8224</v>
      </c>
      <c r="H2427" t="s">
        <v>8246</v>
      </c>
      <c r="I2427">
        <v>1410279123</v>
      </c>
      <c r="J2427">
        <v>1405095123</v>
      </c>
      <c r="K2427" t="b">
        <v>0</v>
      </c>
      <c r="L2427">
        <v>1</v>
      </c>
      <c r="M2427" t="b">
        <v>0</v>
      </c>
      <c r="N2427" t="s">
        <v>8271</v>
      </c>
      <c r="O2427" s="5">
        <f t="shared" si="333"/>
        <v>2500</v>
      </c>
      <c r="P2427" s="7">
        <f t="shared" si="334"/>
        <v>20</v>
      </c>
      <c r="Q2427" t="str">
        <f t="shared" si="335"/>
        <v>theater</v>
      </c>
      <c r="R2427" t="str">
        <f t="shared" si="336"/>
        <v>plays</v>
      </c>
      <c r="S2427" s="10">
        <f t="shared" si="337"/>
        <v>41891.425034722226</v>
      </c>
      <c r="T2427" s="10">
        <f t="shared" si="338"/>
        <v>41831.425034722226</v>
      </c>
      <c r="U2427">
        <f t="shared" si="339"/>
        <v>2014</v>
      </c>
      <c r="V2427" s="11">
        <f t="shared" si="340"/>
        <v>41891.425034722226</v>
      </c>
      <c r="W2427" s="15">
        <f t="shared" si="341"/>
        <v>60</v>
      </c>
    </row>
    <row r="2428" spans="1:23" x14ac:dyDescent="0.3">
      <c r="A2428">
        <v>2864</v>
      </c>
      <c r="B2428" s="3" t="s">
        <v>2864</v>
      </c>
      <c r="C2428" s="3" t="s">
        <v>6974</v>
      </c>
      <c r="D2428">
        <v>2500</v>
      </c>
      <c r="E2428">
        <v>40</v>
      </c>
      <c r="F2428" t="s">
        <v>8221</v>
      </c>
      <c r="G2428" t="s">
        <v>8225</v>
      </c>
      <c r="H2428" t="s">
        <v>8247</v>
      </c>
      <c r="I2428">
        <v>1437139080</v>
      </c>
      <c r="J2428">
        <v>1434552207</v>
      </c>
      <c r="K2428" t="b">
        <v>0</v>
      </c>
      <c r="L2428">
        <v>3</v>
      </c>
      <c r="M2428" t="b">
        <v>0</v>
      </c>
      <c r="N2428" t="s">
        <v>8271</v>
      </c>
      <c r="O2428" s="5">
        <f t="shared" si="333"/>
        <v>62.5</v>
      </c>
      <c r="P2428" s="7">
        <f t="shared" si="334"/>
        <v>13.333333333333334</v>
      </c>
      <c r="Q2428" t="str">
        <f t="shared" si="335"/>
        <v>theater</v>
      </c>
      <c r="R2428" t="str">
        <f t="shared" si="336"/>
        <v>plays</v>
      </c>
      <c r="S2428" s="10">
        <f t="shared" si="337"/>
        <v>42202.304166666669</v>
      </c>
      <c r="T2428" s="10">
        <f t="shared" si="338"/>
        <v>42172.363506944443</v>
      </c>
      <c r="U2428">
        <f t="shared" si="339"/>
        <v>2015</v>
      </c>
      <c r="V2428" s="11">
        <f t="shared" si="340"/>
        <v>42202.304166666669</v>
      </c>
      <c r="W2428" s="15">
        <f t="shared" si="341"/>
        <v>29.940659722225973</v>
      </c>
    </row>
    <row r="2429" spans="1:23" ht="43.2" x14ac:dyDescent="0.3">
      <c r="A2429">
        <v>2865</v>
      </c>
      <c r="B2429" s="3" t="s">
        <v>2865</v>
      </c>
      <c r="C2429" s="3" t="s">
        <v>6975</v>
      </c>
      <c r="D2429">
        <v>2888</v>
      </c>
      <c r="E2429">
        <v>0</v>
      </c>
      <c r="F2429" t="s">
        <v>8221</v>
      </c>
      <c r="G2429" t="s">
        <v>8224</v>
      </c>
      <c r="H2429" t="s">
        <v>8246</v>
      </c>
      <c r="I2429">
        <v>1420512259</v>
      </c>
      <c r="J2429">
        <v>1415328259</v>
      </c>
      <c r="K2429" t="b">
        <v>0</v>
      </c>
      <c r="L2429">
        <v>0</v>
      </c>
      <c r="M2429" t="b">
        <v>0</v>
      </c>
      <c r="N2429" t="s">
        <v>8271</v>
      </c>
      <c r="O2429" s="5" t="e">
        <f t="shared" si="333"/>
        <v>#DIV/0!</v>
      </c>
      <c r="P2429" s="7" t="e">
        <f t="shared" si="334"/>
        <v>#DIV/0!</v>
      </c>
      <c r="Q2429" t="str">
        <f t="shared" si="335"/>
        <v>theater</v>
      </c>
      <c r="R2429" t="str">
        <f t="shared" si="336"/>
        <v>plays</v>
      </c>
      <c r="S2429" s="10">
        <f t="shared" si="337"/>
        <v>42009.864108796297</v>
      </c>
      <c r="T2429" s="10">
        <f t="shared" si="338"/>
        <v>41949.864108796297</v>
      </c>
      <c r="U2429">
        <f t="shared" si="339"/>
        <v>2015</v>
      </c>
      <c r="V2429" s="11">
        <f t="shared" si="340"/>
        <v>42009.864108796297</v>
      </c>
      <c r="W2429" s="15">
        <f t="shared" si="341"/>
        <v>60</v>
      </c>
    </row>
    <row r="2430" spans="1:23" ht="43.2" x14ac:dyDescent="0.3">
      <c r="A2430">
        <v>2866</v>
      </c>
      <c r="B2430" s="3" t="s">
        <v>2866</v>
      </c>
      <c r="C2430" s="3" t="s">
        <v>6976</v>
      </c>
      <c r="D2430">
        <v>5000</v>
      </c>
      <c r="E2430">
        <v>45</v>
      </c>
      <c r="F2430" t="s">
        <v>8221</v>
      </c>
      <c r="G2430" t="s">
        <v>8224</v>
      </c>
      <c r="H2430" t="s">
        <v>8246</v>
      </c>
      <c r="I2430">
        <v>1476482400</v>
      </c>
      <c r="J2430">
        <v>1473893721</v>
      </c>
      <c r="K2430" t="b">
        <v>0</v>
      </c>
      <c r="L2430">
        <v>2</v>
      </c>
      <c r="M2430" t="b">
        <v>0</v>
      </c>
      <c r="N2430" t="s">
        <v>8271</v>
      </c>
      <c r="O2430" s="5">
        <f t="shared" si="333"/>
        <v>111.11111111111111</v>
      </c>
      <c r="P2430" s="7">
        <f t="shared" si="334"/>
        <v>22.5</v>
      </c>
      <c r="Q2430" t="str">
        <f t="shared" si="335"/>
        <v>theater</v>
      </c>
      <c r="R2430" t="str">
        <f t="shared" si="336"/>
        <v>plays</v>
      </c>
      <c r="S2430" s="10">
        <f t="shared" si="337"/>
        <v>42657.666666666672</v>
      </c>
      <c r="T2430" s="10">
        <f t="shared" si="338"/>
        <v>42627.705104166671</v>
      </c>
      <c r="U2430">
        <f t="shared" si="339"/>
        <v>2016</v>
      </c>
      <c r="V2430" s="11">
        <f t="shared" si="340"/>
        <v>42657.666666666672</v>
      </c>
      <c r="W2430" s="15">
        <f t="shared" si="341"/>
        <v>29.961562500000582</v>
      </c>
    </row>
    <row r="2431" spans="1:23" ht="57.6" x14ac:dyDescent="0.3">
      <c r="A2431">
        <v>2867</v>
      </c>
      <c r="B2431" s="3" t="s">
        <v>2867</v>
      </c>
      <c r="C2431" s="3" t="s">
        <v>6977</v>
      </c>
      <c r="D2431">
        <v>2500</v>
      </c>
      <c r="E2431">
        <v>504</v>
      </c>
      <c r="F2431" t="s">
        <v>8221</v>
      </c>
      <c r="G2431" t="s">
        <v>8224</v>
      </c>
      <c r="H2431" t="s">
        <v>8246</v>
      </c>
      <c r="I2431">
        <v>1467604800</v>
      </c>
      <c r="J2431">
        <v>1465533672</v>
      </c>
      <c r="K2431" t="b">
        <v>0</v>
      </c>
      <c r="L2431">
        <v>10</v>
      </c>
      <c r="M2431" t="b">
        <v>0</v>
      </c>
      <c r="N2431" t="s">
        <v>8271</v>
      </c>
      <c r="O2431" s="5">
        <f t="shared" si="333"/>
        <v>4.9603174603174605</v>
      </c>
      <c r="P2431" s="7">
        <f t="shared" si="334"/>
        <v>50.4</v>
      </c>
      <c r="Q2431" t="str">
        <f t="shared" si="335"/>
        <v>theater</v>
      </c>
      <c r="R2431" t="str">
        <f t="shared" si="336"/>
        <v>plays</v>
      </c>
      <c r="S2431" s="10">
        <f t="shared" si="337"/>
        <v>42554.916666666672</v>
      </c>
      <c r="T2431" s="10">
        <f t="shared" si="338"/>
        <v>42530.945277777777</v>
      </c>
      <c r="U2431">
        <f t="shared" si="339"/>
        <v>2016</v>
      </c>
      <c r="V2431" s="11">
        <f t="shared" si="340"/>
        <v>42554.916666666672</v>
      </c>
      <c r="W2431" s="15">
        <f t="shared" si="341"/>
        <v>23.97138888889458</v>
      </c>
    </row>
    <row r="2432" spans="1:23" ht="57.6" x14ac:dyDescent="0.3">
      <c r="A2432">
        <v>2868</v>
      </c>
      <c r="B2432" s="3" t="s">
        <v>2868</v>
      </c>
      <c r="C2432" s="3" t="s">
        <v>6978</v>
      </c>
      <c r="D2432">
        <v>15000</v>
      </c>
      <c r="E2432">
        <v>6301.76</v>
      </c>
      <c r="F2432" t="s">
        <v>8221</v>
      </c>
      <c r="G2432" t="s">
        <v>8224</v>
      </c>
      <c r="H2432" t="s">
        <v>8246</v>
      </c>
      <c r="I2432">
        <v>1475697054</v>
      </c>
      <c r="J2432">
        <v>1473105054</v>
      </c>
      <c r="K2432" t="b">
        <v>0</v>
      </c>
      <c r="L2432">
        <v>60</v>
      </c>
      <c r="M2432" t="b">
        <v>0</v>
      </c>
      <c r="N2432" t="s">
        <v>8271</v>
      </c>
      <c r="O2432" s="5">
        <f t="shared" si="333"/>
        <v>2.3802874117706798</v>
      </c>
      <c r="P2432" s="7">
        <f t="shared" si="334"/>
        <v>105.02933333333334</v>
      </c>
      <c r="Q2432" t="str">
        <f t="shared" si="335"/>
        <v>theater</v>
      </c>
      <c r="R2432" t="str">
        <f t="shared" si="336"/>
        <v>plays</v>
      </c>
      <c r="S2432" s="10">
        <f t="shared" si="337"/>
        <v>42648.577013888891</v>
      </c>
      <c r="T2432" s="10">
        <f t="shared" si="338"/>
        <v>42618.577013888891</v>
      </c>
      <c r="U2432">
        <f t="shared" si="339"/>
        <v>2016</v>
      </c>
      <c r="V2432" s="11">
        <f t="shared" si="340"/>
        <v>42648.577013888891</v>
      </c>
      <c r="W2432" s="15">
        <f t="shared" si="341"/>
        <v>30</v>
      </c>
    </row>
    <row r="2433" spans="1:23" ht="57.6" x14ac:dyDescent="0.3">
      <c r="A2433">
        <v>2869</v>
      </c>
      <c r="B2433" s="3" t="s">
        <v>2869</v>
      </c>
      <c r="C2433" s="3" t="s">
        <v>6979</v>
      </c>
      <c r="D2433">
        <v>20000</v>
      </c>
      <c r="E2433">
        <v>177</v>
      </c>
      <c r="F2433" t="s">
        <v>8221</v>
      </c>
      <c r="G2433" t="s">
        <v>8224</v>
      </c>
      <c r="H2433" t="s">
        <v>8246</v>
      </c>
      <c r="I2433">
        <v>1468937681</v>
      </c>
      <c r="J2433">
        <v>1466345681</v>
      </c>
      <c r="K2433" t="b">
        <v>0</v>
      </c>
      <c r="L2433">
        <v>5</v>
      </c>
      <c r="M2433" t="b">
        <v>0</v>
      </c>
      <c r="N2433" t="s">
        <v>8271</v>
      </c>
      <c r="O2433" s="5">
        <f t="shared" si="333"/>
        <v>112.99435028248588</v>
      </c>
      <c r="P2433" s="7">
        <f t="shared" si="334"/>
        <v>35.4</v>
      </c>
      <c r="Q2433" t="str">
        <f t="shared" si="335"/>
        <v>theater</v>
      </c>
      <c r="R2433" t="str">
        <f t="shared" si="336"/>
        <v>plays</v>
      </c>
      <c r="S2433" s="10">
        <f t="shared" si="337"/>
        <v>42570.343530092592</v>
      </c>
      <c r="T2433" s="10">
        <f t="shared" si="338"/>
        <v>42540.343530092592</v>
      </c>
      <c r="U2433">
        <f t="shared" si="339"/>
        <v>2016</v>
      </c>
      <c r="V2433" s="11">
        <f t="shared" si="340"/>
        <v>42570.343530092592</v>
      </c>
      <c r="W2433" s="15">
        <f t="shared" si="341"/>
        <v>30</v>
      </c>
    </row>
    <row r="2434" spans="1:23" ht="57.6" x14ac:dyDescent="0.3">
      <c r="A2434">
        <v>2870</v>
      </c>
      <c r="B2434" s="3" t="s">
        <v>2870</v>
      </c>
      <c r="C2434" s="3" t="s">
        <v>6980</v>
      </c>
      <c r="D2434">
        <v>5000</v>
      </c>
      <c r="E2434">
        <v>750</v>
      </c>
      <c r="F2434" t="s">
        <v>8221</v>
      </c>
      <c r="G2434" t="s">
        <v>8224</v>
      </c>
      <c r="H2434" t="s">
        <v>8246</v>
      </c>
      <c r="I2434">
        <v>1400301165</v>
      </c>
      <c r="J2434">
        <v>1397709165</v>
      </c>
      <c r="K2434" t="b">
        <v>0</v>
      </c>
      <c r="L2434">
        <v>9</v>
      </c>
      <c r="M2434" t="b">
        <v>0</v>
      </c>
      <c r="N2434" t="s">
        <v>8271</v>
      </c>
      <c r="O2434" s="5">
        <f t="shared" ref="O2434:O2497" si="342">$D2434/$E2434</f>
        <v>6.666666666666667</v>
      </c>
      <c r="P2434" s="7">
        <f t="shared" ref="P2434:P2497" si="343">$E2434/$L2434</f>
        <v>83.333333333333329</v>
      </c>
      <c r="Q2434" t="str">
        <f t="shared" ref="Q2434:Q2497" si="344">LEFT($N2434,SEARCH("/",$N2434,1)-1)</f>
        <v>theater</v>
      </c>
      <c r="R2434" t="str">
        <f t="shared" ref="R2434:R2497" si="345">MID($N2434,FIND("/",$N2434)+1,256)</f>
        <v>plays</v>
      </c>
      <c r="S2434" s="10">
        <f t="shared" ref="S2434:S2497" si="346">((($I2434/60)/60)/24)+DATE(1970,1,1)+(-6/24)</f>
        <v>41775.939409722225</v>
      </c>
      <c r="T2434" s="10">
        <f t="shared" ref="T2434:T2497" si="347">((($J2434/60)/60)/24)+DATE(1970,1,1)+(-6/24)</f>
        <v>41745.939409722225</v>
      </c>
      <c r="U2434">
        <f t="shared" ref="U2434:U2497" si="348">YEAR(S2434)</f>
        <v>2014</v>
      </c>
      <c r="V2434" s="11">
        <f t="shared" ref="V2434:V2497" si="349">S2434</f>
        <v>41775.939409722225</v>
      </c>
      <c r="W2434" s="15">
        <f t="shared" si="341"/>
        <v>30</v>
      </c>
    </row>
    <row r="2435" spans="1:23" ht="43.2" x14ac:dyDescent="0.3">
      <c r="A2435">
        <v>2871</v>
      </c>
      <c r="B2435" s="3" t="s">
        <v>2871</v>
      </c>
      <c r="C2435" s="3" t="s">
        <v>6981</v>
      </c>
      <c r="D2435">
        <v>10000</v>
      </c>
      <c r="E2435">
        <v>467</v>
      </c>
      <c r="F2435" t="s">
        <v>8221</v>
      </c>
      <c r="G2435" t="s">
        <v>8224</v>
      </c>
      <c r="H2435" t="s">
        <v>8246</v>
      </c>
      <c r="I2435">
        <v>1419183813</v>
      </c>
      <c r="J2435">
        <v>1417455813</v>
      </c>
      <c r="K2435" t="b">
        <v>0</v>
      </c>
      <c r="L2435">
        <v>13</v>
      </c>
      <c r="M2435" t="b">
        <v>0</v>
      </c>
      <c r="N2435" t="s">
        <v>8271</v>
      </c>
      <c r="O2435" s="5">
        <f t="shared" si="342"/>
        <v>21.413276231263382</v>
      </c>
      <c r="P2435" s="7">
        <f t="shared" si="343"/>
        <v>35.92307692307692</v>
      </c>
      <c r="Q2435" t="str">
        <f t="shared" si="344"/>
        <v>theater</v>
      </c>
      <c r="R2435" t="str">
        <f t="shared" si="345"/>
        <v>plays</v>
      </c>
      <c r="S2435" s="10">
        <f t="shared" si="346"/>
        <v>41994.488576388889</v>
      </c>
      <c r="T2435" s="10">
        <f t="shared" si="347"/>
        <v>41974.488576388889</v>
      </c>
      <c r="U2435">
        <f t="shared" si="348"/>
        <v>2014</v>
      </c>
      <c r="V2435" s="11">
        <f t="shared" si="349"/>
        <v>41994.488576388889</v>
      </c>
      <c r="W2435" s="15">
        <f t="shared" ref="W2435:W2498" si="350">S2435-T2435</f>
        <v>20</v>
      </c>
    </row>
    <row r="2436" spans="1:23" ht="43.2" x14ac:dyDescent="0.3">
      <c r="A2436">
        <v>2872</v>
      </c>
      <c r="B2436" s="3" t="s">
        <v>2872</v>
      </c>
      <c r="C2436" s="3" t="s">
        <v>6982</v>
      </c>
      <c r="D2436">
        <v>3000</v>
      </c>
      <c r="E2436">
        <v>0</v>
      </c>
      <c r="F2436" t="s">
        <v>8221</v>
      </c>
      <c r="G2436" t="s">
        <v>8224</v>
      </c>
      <c r="H2436" t="s">
        <v>8246</v>
      </c>
      <c r="I2436">
        <v>1434768438</v>
      </c>
      <c r="J2436">
        <v>1429584438</v>
      </c>
      <c r="K2436" t="b">
        <v>0</v>
      </c>
      <c r="L2436">
        <v>0</v>
      </c>
      <c r="M2436" t="b">
        <v>0</v>
      </c>
      <c r="N2436" t="s">
        <v>8271</v>
      </c>
      <c r="O2436" s="5" t="e">
        <f t="shared" si="342"/>
        <v>#DIV/0!</v>
      </c>
      <c r="P2436" s="7" t="e">
        <f t="shared" si="343"/>
        <v>#DIV/0!</v>
      </c>
      <c r="Q2436" t="str">
        <f t="shared" si="344"/>
        <v>theater</v>
      </c>
      <c r="R2436" t="str">
        <f t="shared" si="345"/>
        <v>plays</v>
      </c>
      <c r="S2436" s="10">
        <f t="shared" si="346"/>
        <v>42174.86618055556</v>
      </c>
      <c r="T2436" s="10">
        <f t="shared" si="347"/>
        <v>42114.86618055556</v>
      </c>
      <c r="U2436">
        <f t="shared" si="348"/>
        <v>2015</v>
      </c>
      <c r="V2436" s="11">
        <f t="shared" si="349"/>
        <v>42174.86618055556</v>
      </c>
      <c r="W2436" s="15">
        <f t="shared" si="350"/>
        <v>60</v>
      </c>
    </row>
    <row r="2437" spans="1:23" ht="57.6" x14ac:dyDescent="0.3">
      <c r="A2437">
        <v>2873</v>
      </c>
      <c r="B2437" s="3" t="s">
        <v>2873</v>
      </c>
      <c r="C2437" s="3" t="s">
        <v>6983</v>
      </c>
      <c r="D2437">
        <v>2500</v>
      </c>
      <c r="E2437">
        <v>953</v>
      </c>
      <c r="F2437" t="s">
        <v>8221</v>
      </c>
      <c r="G2437" t="s">
        <v>8224</v>
      </c>
      <c r="H2437" t="s">
        <v>8246</v>
      </c>
      <c r="I2437">
        <v>1422473831</v>
      </c>
      <c r="J2437">
        <v>1419881831</v>
      </c>
      <c r="K2437" t="b">
        <v>0</v>
      </c>
      <c r="L2437">
        <v>8</v>
      </c>
      <c r="M2437" t="b">
        <v>0</v>
      </c>
      <c r="N2437" t="s">
        <v>8271</v>
      </c>
      <c r="O2437" s="5">
        <f t="shared" si="342"/>
        <v>2.6232948583420774</v>
      </c>
      <c r="P2437" s="7">
        <f t="shared" si="343"/>
        <v>119.125</v>
      </c>
      <c r="Q2437" t="str">
        <f t="shared" si="344"/>
        <v>theater</v>
      </c>
      <c r="R2437" t="str">
        <f t="shared" si="345"/>
        <v>plays</v>
      </c>
      <c r="S2437" s="10">
        <f t="shared" si="346"/>
        <v>42032.567488425921</v>
      </c>
      <c r="T2437" s="10">
        <f t="shared" si="347"/>
        <v>42002.567488425921</v>
      </c>
      <c r="U2437">
        <f t="shared" si="348"/>
        <v>2015</v>
      </c>
      <c r="V2437" s="11">
        <f t="shared" si="349"/>
        <v>42032.567488425921</v>
      </c>
      <c r="W2437" s="15">
        <f t="shared" si="350"/>
        <v>30</v>
      </c>
    </row>
    <row r="2438" spans="1:23" ht="43.2" x14ac:dyDescent="0.3">
      <c r="A2438">
        <v>2874</v>
      </c>
      <c r="B2438" s="3" t="s">
        <v>2874</v>
      </c>
      <c r="C2438" s="3" t="s">
        <v>6984</v>
      </c>
      <c r="D2438">
        <v>5000</v>
      </c>
      <c r="E2438">
        <v>271</v>
      </c>
      <c r="F2438" t="s">
        <v>8221</v>
      </c>
      <c r="G2438" t="s">
        <v>8224</v>
      </c>
      <c r="H2438" t="s">
        <v>8246</v>
      </c>
      <c r="I2438">
        <v>1484684186</v>
      </c>
      <c r="J2438">
        <v>1482092186</v>
      </c>
      <c r="K2438" t="b">
        <v>0</v>
      </c>
      <c r="L2438">
        <v>3</v>
      </c>
      <c r="M2438" t="b">
        <v>0</v>
      </c>
      <c r="N2438" t="s">
        <v>8271</v>
      </c>
      <c r="O2438" s="5">
        <f t="shared" si="342"/>
        <v>18.450184501845019</v>
      </c>
      <c r="P2438" s="7">
        <f t="shared" si="343"/>
        <v>90.333333333333329</v>
      </c>
      <c r="Q2438" t="str">
        <f t="shared" si="344"/>
        <v>theater</v>
      </c>
      <c r="R2438" t="str">
        <f t="shared" si="345"/>
        <v>plays</v>
      </c>
      <c r="S2438" s="10">
        <f t="shared" si="346"/>
        <v>42752.59474537037</v>
      </c>
      <c r="T2438" s="10">
        <f t="shared" si="347"/>
        <v>42722.59474537037</v>
      </c>
      <c r="U2438">
        <f t="shared" si="348"/>
        <v>2017</v>
      </c>
      <c r="V2438" s="11">
        <f t="shared" si="349"/>
        <v>42752.59474537037</v>
      </c>
      <c r="W2438" s="15">
        <f t="shared" si="350"/>
        <v>30</v>
      </c>
    </row>
    <row r="2439" spans="1:23" ht="43.2" x14ac:dyDescent="0.3">
      <c r="A2439">
        <v>2875</v>
      </c>
      <c r="B2439" s="3" t="s">
        <v>2875</v>
      </c>
      <c r="C2439" s="3" t="s">
        <v>6985</v>
      </c>
      <c r="D2439">
        <v>20000</v>
      </c>
      <c r="E2439">
        <v>7</v>
      </c>
      <c r="F2439" t="s">
        <v>8221</v>
      </c>
      <c r="G2439" t="s">
        <v>8224</v>
      </c>
      <c r="H2439" t="s">
        <v>8246</v>
      </c>
      <c r="I2439">
        <v>1462417493</v>
      </c>
      <c r="J2439">
        <v>1459825493</v>
      </c>
      <c r="K2439" t="b">
        <v>0</v>
      </c>
      <c r="L2439">
        <v>3</v>
      </c>
      <c r="M2439" t="b">
        <v>0</v>
      </c>
      <c r="N2439" t="s">
        <v>8271</v>
      </c>
      <c r="O2439" s="5">
        <f t="shared" si="342"/>
        <v>2857.1428571428573</v>
      </c>
      <c r="P2439" s="7">
        <f t="shared" si="343"/>
        <v>2.3333333333333335</v>
      </c>
      <c r="Q2439" t="str">
        <f t="shared" si="344"/>
        <v>theater</v>
      </c>
      <c r="R2439" t="str">
        <f t="shared" si="345"/>
        <v>plays</v>
      </c>
      <c r="S2439" s="10">
        <f t="shared" si="346"/>
        <v>42494.878391203703</v>
      </c>
      <c r="T2439" s="10">
        <f t="shared" si="347"/>
        <v>42464.878391203703</v>
      </c>
      <c r="U2439">
        <f t="shared" si="348"/>
        <v>2016</v>
      </c>
      <c r="V2439" s="11">
        <f t="shared" si="349"/>
        <v>42494.878391203703</v>
      </c>
      <c r="W2439" s="15">
        <f t="shared" si="350"/>
        <v>30</v>
      </c>
    </row>
    <row r="2440" spans="1:23" ht="43.2" x14ac:dyDescent="0.3">
      <c r="A2440">
        <v>2876</v>
      </c>
      <c r="B2440" s="3" t="s">
        <v>2876</v>
      </c>
      <c r="C2440" s="3" t="s">
        <v>6986</v>
      </c>
      <c r="D2440">
        <v>150000</v>
      </c>
      <c r="E2440">
        <v>0</v>
      </c>
      <c r="F2440" t="s">
        <v>8221</v>
      </c>
      <c r="G2440" t="s">
        <v>8224</v>
      </c>
      <c r="H2440" t="s">
        <v>8246</v>
      </c>
      <c r="I2440">
        <v>1437069079</v>
      </c>
      <c r="J2440">
        <v>1434477079</v>
      </c>
      <c r="K2440" t="b">
        <v>0</v>
      </c>
      <c r="L2440">
        <v>0</v>
      </c>
      <c r="M2440" t="b">
        <v>0</v>
      </c>
      <c r="N2440" t="s">
        <v>8271</v>
      </c>
      <c r="O2440" s="5" t="e">
        <f t="shared" si="342"/>
        <v>#DIV/0!</v>
      </c>
      <c r="P2440" s="7" t="e">
        <f t="shared" si="343"/>
        <v>#DIV/0!</v>
      </c>
      <c r="Q2440" t="str">
        <f t="shared" si="344"/>
        <v>theater</v>
      </c>
      <c r="R2440" t="str">
        <f t="shared" si="345"/>
        <v>plays</v>
      </c>
      <c r="S2440" s="10">
        <f t="shared" si="346"/>
        <v>42201.493969907402</v>
      </c>
      <c r="T2440" s="10">
        <f t="shared" si="347"/>
        <v>42171.493969907402</v>
      </c>
      <c r="U2440">
        <f t="shared" si="348"/>
        <v>2015</v>
      </c>
      <c r="V2440" s="11">
        <f t="shared" si="349"/>
        <v>42201.493969907402</v>
      </c>
      <c r="W2440" s="15">
        <f t="shared" si="350"/>
        <v>30</v>
      </c>
    </row>
    <row r="2441" spans="1:23" ht="43.2" x14ac:dyDescent="0.3">
      <c r="A2441">
        <v>2877</v>
      </c>
      <c r="B2441" s="3" t="s">
        <v>2877</v>
      </c>
      <c r="C2441" s="3" t="s">
        <v>6987</v>
      </c>
      <c r="D2441">
        <v>6000</v>
      </c>
      <c r="E2441">
        <v>650</v>
      </c>
      <c r="F2441" t="s">
        <v>8221</v>
      </c>
      <c r="G2441" t="s">
        <v>8224</v>
      </c>
      <c r="H2441" t="s">
        <v>8246</v>
      </c>
      <c r="I2441">
        <v>1480525200</v>
      </c>
      <c r="J2441">
        <v>1477781724</v>
      </c>
      <c r="K2441" t="b">
        <v>0</v>
      </c>
      <c r="L2441">
        <v>6</v>
      </c>
      <c r="M2441" t="b">
        <v>0</v>
      </c>
      <c r="N2441" t="s">
        <v>8271</v>
      </c>
      <c r="O2441" s="5">
        <f t="shared" si="342"/>
        <v>9.2307692307692299</v>
      </c>
      <c r="P2441" s="7">
        <f t="shared" si="343"/>
        <v>108.33333333333333</v>
      </c>
      <c r="Q2441" t="str">
        <f t="shared" si="344"/>
        <v>theater</v>
      </c>
      <c r="R2441" t="str">
        <f t="shared" si="345"/>
        <v>plays</v>
      </c>
      <c r="S2441" s="10">
        <f t="shared" si="346"/>
        <v>42704.458333333328</v>
      </c>
      <c r="T2441" s="10">
        <f t="shared" si="347"/>
        <v>42672.705138888887</v>
      </c>
      <c r="U2441">
        <f t="shared" si="348"/>
        <v>2016</v>
      </c>
      <c r="V2441" s="11">
        <f t="shared" si="349"/>
        <v>42704.458333333328</v>
      </c>
      <c r="W2441" s="15">
        <f t="shared" si="350"/>
        <v>31.75319444444176</v>
      </c>
    </row>
    <row r="2442" spans="1:23" ht="43.2" x14ac:dyDescent="0.3">
      <c r="A2442">
        <v>2878</v>
      </c>
      <c r="B2442" s="3" t="s">
        <v>2878</v>
      </c>
      <c r="C2442" s="3" t="s">
        <v>6988</v>
      </c>
      <c r="D2442">
        <v>3000</v>
      </c>
      <c r="E2442">
        <v>63</v>
      </c>
      <c r="F2442" t="s">
        <v>8221</v>
      </c>
      <c r="G2442" t="s">
        <v>8225</v>
      </c>
      <c r="H2442" t="s">
        <v>8247</v>
      </c>
      <c r="I2442">
        <v>1435934795</v>
      </c>
      <c r="J2442">
        <v>1430750795</v>
      </c>
      <c r="K2442" t="b">
        <v>0</v>
      </c>
      <c r="L2442">
        <v>4</v>
      </c>
      <c r="M2442" t="b">
        <v>0</v>
      </c>
      <c r="N2442" t="s">
        <v>8271</v>
      </c>
      <c r="O2442" s="5">
        <f t="shared" si="342"/>
        <v>47.61904761904762</v>
      </c>
      <c r="P2442" s="7">
        <f t="shared" si="343"/>
        <v>15.75</v>
      </c>
      <c r="Q2442" t="str">
        <f t="shared" si="344"/>
        <v>theater</v>
      </c>
      <c r="R2442" t="str">
        <f t="shared" si="345"/>
        <v>plays</v>
      </c>
      <c r="S2442" s="10">
        <f t="shared" si="346"/>
        <v>42188.365682870368</v>
      </c>
      <c r="T2442" s="10">
        <f t="shared" si="347"/>
        <v>42128.365682870368</v>
      </c>
      <c r="U2442">
        <f t="shared" si="348"/>
        <v>2015</v>
      </c>
      <c r="V2442" s="11">
        <f t="shared" si="349"/>
        <v>42188.365682870368</v>
      </c>
      <c r="W2442" s="15">
        <f t="shared" si="350"/>
        <v>60</v>
      </c>
    </row>
    <row r="2443" spans="1:23" ht="43.2" x14ac:dyDescent="0.3">
      <c r="A2443">
        <v>2879</v>
      </c>
      <c r="B2443" s="3" t="s">
        <v>2879</v>
      </c>
      <c r="C2443" s="3" t="s">
        <v>6989</v>
      </c>
      <c r="D2443">
        <v>11200</v>
      </c>
      <c r="E2443">
        <v>29</v>
      </c>
      <c r="F2443" t="s">
        <v>8221</v>
      </c>
      <c r="G2443" t="s">
        <v>8224</v>
      </c>
      <c r="H2443" t="s">
        <v>8246</v>
      </c>
      <c r="I2443">
        <v>1453310661</v>
      </c>
      <c r="J2443">
        <v>1450718661</v>
      </c>
      <c r="K2443" t="b">
        <v>0</v>
      </c>
      <c r="L2443">
        <v>1</v>
      </c>
      <c r="M2443" t="b">
        <v>0</v>
      </c>
      <c r="N2443" t="s">
        <v>8271</v>
      </c>
      <c r="O2443" s="5">
        <f t="shared" si="342"/>
        <v>386.20689655172413</v>
      </c>
      <c r="P2443" s="7">
        <f t="shared" si="343"/>
        <v>29</v>
      </c>
      <c r="Q2443" t="str">
        <f t="shared" si="344"/>
        <v>theater</v>
      </c>
      <c r="R2443" t="str">
        <f t="shared" si="345"/>
        <v>plays</v>
      </c>
      <c r="S2443" s="10">
        <f t="shared" si="346"/>
        <v>42389.475243055553</v>
      </c>
      <c r="T2443" s="10">
        <f t="shared" si="347"/>
        <v>42359.475243055553</v>
      </c>
      <c r="U2443">
        <f t="shared" si="348"/>
        <v>2016</v>
      </c>
      <c r="V2443" s="11">
        <f t="shared" si="349"/>
        <v>42389.475243055553</v>
      </c>
      <c r="W2443" s="15">
        <f t="shared" si="350"/>
        <v>30</v>
      </c>
    </row>
    <row r="2444" spans="1:23" ht="43.2" x14ac:dyDescent="0.3">
      <c r="A2444">
        <v>2880</v>
      </c>
      <c r="B2444" s="3" t="s">
        <v>2880</v>
      </c>
      <c r="C2444" s="3" t="s">
        <v>6990</v>
      </c>
      <c r="D2444">
        <v>12000</v>
      </c>
      <c r="E2444">
        <v>2800</v>
      </c>
      <c r="F2444" t="s">
        <v>8221</v>
      </c>
      <c r="G2444" t="s">
        <v>8224</v>
      </c>
      <c r="H2444" t="s">
        <v>8246</v>
      </c>
      <c r="I2444">
        <v>1440090300</v>
      </c>
      <c r="J2444">
        <v>1436305452</v>
      </c>
      <c r="K2444" t="b">
        <v>0</v>
      </c>
      <c r="L2444">
        <v>29</v>
      </c>
      <c r="M2444" t="b">
        <v>0</v>
      </c>
      <c r="N2444" t="s">
        <v>8271</v>
      </c>
      <c r="O2444" s="5">
        <f t="shared" si="342"/>
        <v>4.2857142857142856</v>
      </c>
      <c r="P2444" s="7">
        <f t="shared" si="343"/>
        <v>96.551724137931032</v>
      </c>
      <c r="Q2444" t="str">
        <f t="shared" si="344"/>
        <v>theater</v>
      </c>
      <c r="R2444" t="str">
        <f t="shared" si="345"/>
        <v>plays</v>
      </c>
      <c r="S2444" s="10">
        <f t="shared" si="346"/>
        <v>42236.461805555555</v>
      </c>
      <c r="T2444" s="10">
        <f t="shared" si="347"/>
        <v>42192.655694444446</v>
      </c>
      <c r="U2444">
        <f t="shared" si="348"/>
        <v>2015</v>
      </c>
      <c r="V2444" s="11">
        <f t="shared" si="349"/>
        <v>42236.461805555555</v>
      </c>
      <c r="W2444" s="15">
        <f t="shared" si="350"/>
        <v>43.806111111109203</v>
      </c>
    </row>
    <row r="2445" spans="1:23" ht="43.2" x14ac:dyDescent="0.3">
      <c r="A2445">
        <v>2881</v>
      </c>
      <c r="B2445" s="3" t="s">
        <v>2881</v>
      </c>
      <c r="C2445" s="3" t="s">
        <v>6991</v>
      </c>
      <c r="D2445">
        <v>5500</v>
      </c>
      <c r="E2445">
        <v>0</v>
      </c>
      <c r="F2445" t="s">
        <v>8221</v>
      </c>
      <c r="G2445" t="s">
        <v>8224</v>
      </c>
      <c r="H2445" t="s">
        <v>8246</v>
      </c>
      <c r="I2445">
        <v>1417620036</v>
      </c>
      <c r="J2445">
        <v>1412432436</v>
      </c>
      <c r="K2445" t="b">
        <v>0</v>
      </c>
      <c r="L2445">
        <v>0</v>
      </c>
      <c r="M2445" t="b">
        <v>0</v>
      </c>
      <c r="N2445" t="s">
        <v>8271</v>
      </c>
      <c r="O2445" s="5" t="e">
        <f t="shared" si="342"/>
        <v>#DIV/0!</v>
      </c>
      <c r="P2445" s="7" t="e">
        <f t="shared" si="343"/>
        <v>#DIV/0!</v>
      </c>
      <c r="Q2445" t="str">
        <f t="shared" si="344"/>
        <v>theater</v>
      </c>
      <c r="R2445" t="str">
        <f t="shared" si="345"/>
        <v>plays</v>
      </c>
      <c r="S2445" s="10">
        <f t="shared" si="346"/>
        <v>41976.389305555553</v>
      </c>
      <c r="T2445" s="10">
        <f t="shared" si="347"/>
        <v>41916.347638888888</v>
      </c>
      <c r="U2445">
        <f t="shared" si="348"/>
        <v>2014</v>
      </c>
      <c r="V2445" s="11">
        <f t="shared" si="349"/>
        <v>41976.389305555553</v>
      </c>
      <c r="W2445" s="15">
        <f t="shared" si="350"/>
        <v>60.041666666664241</v>
      </c>
    </row>
    <row r="2446" spans="1:23" ht="43.2" x14ac:dyDescent="0.3">
      <c r="A2446">
        <v>2882</v>
      </c>
      <c r="B2446" s="3" t="s">
        <v>2882</v>
      </c>
      <c r="C2446" s="3" t="s">
        <v>6992</v>
      </c>
      <c r="D2446">
        <v>750</v>
      </c>
      <c r="E2446">
        <v>252</v>
      </c>
      <c r="F2446" t="s">
        <v>8221</v>
      </c>
      <c r="G2446" t="s">
        <v>8224</v>
      </c>
      <c r="H2446" t="s">
        <v>8246</v>
      </c>
      <c r="I2446">
        <v>1462112318</v>
      </c>
      <c r="J2446">
        <v>1459520318</v>
      </c>
      <c r="K2446" t="b">
        <v>0</v>
      </c>
      <c r="L2446">
        <v>4</v>
      </c>
      <c r="M2446" t="b">
        <v>0</v>
      </c>
      <c r="N2446" t="s">
        <v>8271</v>
      </c>
      <c r="O2446" s="5">
        <f t="shared" si="342"/>
        <v>2.9761904761904763</v>
      </c>
      <c r="P2446" s="7">
        <f t="shared" si="343"/>
        <v>63</v>
      </c>
      <c r="Q2446" t="str">
        <f t="shared" si="344"/>
        <v>theater</v>
      </c>
      <c r="R2446" t="str">
        <f t="shared" si="345"/>
        <v>plays</v>
      </c>
      <c r="S2446" s="10">
        <f t="shared" si="346"/>
        <v>42491.346273148149</v>
      </c>
      <c r="T2446" s="10">
        <f t="shared" si="347"/>
        <v>42461.346273148149</v>
      </c>
      <c r="U2446">
        <f t="shared" si="348"/>
        <v>2016</v>
      </c>
      <c r="V2446" s="11">
        <f t="shared" si="349"/>
        <v>42491.346273148149</v>
      </c>
      <c r="W2446" s="15">
        <f t="shared" si="350"/>
        <v>30</v>
      </c>
    </row>
    <row r="2447" spans="1:23" ht="57.6" x14ac:dyDescent="0.3">
      <c r="A2447">
        <v>2883</v>
      </c>
      <c r="B2447" s="3" t="s">
        <v>2883</v>
      </c>
      <c r="C2447" s="3" t="s">
        <v>6993</v>
      </c>
      <c r="D2447">
        <v>10000</v>
      </c>
      <c r="E2447">
        <v>1908</v>
      </c>
      <c r="F2447" t="s">
        <v>8221</v>
      </c>
      <c r="G2447" t="s">
        <v>8224</v>
      </c>
      <c r="H2447" t="s">
        <v>8246</v>
      </c>
      <c r="I2447">
        <v>1454734740</v>
      </c>
      <c r="J2447">
        <v>1451684437</v>
      </c>
      <c r="K2447" t="b">
        <v>0</v>
      </c>
      <c r="L2447">
        <v>5</v>
      </c>
      <c r="M2447" t="b">
        <v>0</v>
      </c>
      <c r="N2447" t="s">
        <v>8271</v>
      </c>
      <c r="O2447" s="5">
        <f t="shared" si="342"/>
        <v>5.2410901467505244</v>
      </c>
      <c r="P2447" s="7">
        <f t="shared" si="343"/>
        <v>381.6</v>
      </c>
      <c r="Q2447" t="str">
        <f t="shared" si="344"/>
        <v>theater</v>
      </c>
      <c r="R2447" t="str">
        <f t="shared" si="345"/>
        <v>plays</v>
      </c>
      <c r="S2447" s="10">
        <f t="shared" si="346"/>
        <v>42405.957638888889</v>
      </c>
      <c r="T2447" s="10">
        <f t="shared" si="347"/>
        <v>42370.65320601852</v>
      </c>
      <c r="U2447">
        <f t="shared" si="348"/>
        <v>2016</v>
      </c>
      <c r="V2447" s="11">
        <f t="shared" si="349"/>
        <v>42405.957638888889</v>
      </c>
      <c r="W2447" s="15">
        <f t="shared" si="350"/>
        <v>35.304432870369055</v>
      </c>
    </row>
    <row r="2448" spans="1:23" ht="28.8" x14ac:dyDescent="0.3">
      <c r="A2448">
        <v>2884</v>
      </c>
      <c r="B2448" s="3" t="s">
        <v>2884</v>
      </c>
      <c r="C2448" s="3" t="s">
        <v>6994</v>
      </c>
      <c r="D2448">
        <v>45000</v>
      </c>
      <c r="E2448">
        <v>185</v>
      </c>
      <c r="F2448" t="s">
        <v>8221</v>
      </c>
      <c r="G2448" t="s">
        <v>8224</v>
      </c>
      <c r="H2448" t="s">
        <v>8246</v>
      </c>
      <c r="I2448">
        <v>1417800435</v>
      </c>
      <c r="J2448">
        <v>1415208435</v>
      </c>
      <c r="K2448" t="b">
        <v>0</v>
      </c>
      <c r="L2448">
        <v>4</v>
      </c>
      <c r="M2448" t="b">
        <v>0</v>
      </c>
      <c r="N2448" t="s">
        <v>8271</v>
      </c>
      <c r="O2448" s="5">
        <f t="shared" si="342"/>
        <v>243.24324324324326</v>
      </c>
      <c r="P2448" s="7">
        <f t="shared" si="343"/>
        <v>46.25</v>
      </c>
      <c r="Q2448" t="str">
        <f t="shared" si="344"/>
        <v>theater</v>
      </c>
      <c r="R2448" t="str">
        <f t="shared" si="345"/>
        <v>plays</v>
      </c>
      <c r="S2448" s="10">
        <f t="shared" si="346"/>
        <v>41978.477256944447</v>
      </c>
      <c r="T2448" s="10">
        <f t="shared" si="347"/>
        <v>41948.477256944447</v>
      </c>
      <c r="U2448">
        <f t="shared" si="348"/>
        <v>2014</v>
      </c>
      <c r="V2448" s="11">
        <f t="shared" si="349"/>
        <v>41978.477256944447</v>
      </c>
      <c r="W2448" s="15">
        <f t="shared" si="350"/>
        <v>30</v>
      </c>
    </row>
    <row r="2449" spans="1:23" ht="28.8" x14ac:dyDescent="0.3">
      <c r="A2449">
        <v>2885</v>
      </c>
      <c r="B2449" s="3" t="s">
        <v>2885</v>
      </c>
      <c r="C2449" s="3" t="s">
        <v>6995</v>
      </c>
      <c r="D2449">
        <v>400</v>
      </c>
      <c r="E2449">
        <v>130</v>
      </c>
      <c r="F2449" t="s">
        <v>8221</v>
      </c>
      <c r="G2449" t="s">
        <v>8224</v>
      </c>
      <c r="H2449" t="s">
        <v>8246</v>
      </c>
      <c r="I2449">
        <v>1426294201</v>
      </c>
      <c r="J2449">
        <v>1423705801</v>
      </c>
      <c r="K2449" t="b">
        <v>0</v>
      </c>
      <c r="L2449">
        <v>5</v>
      </c>
      <c r="M2449" t="b">
        <v>0</v>
      </c>
      <c r="N2449" t="s">
        <v>8271</v>
      </c>
      <c r="O2449" s="5">
        <f t="shared" si="342"/>
        <v>3.0769230769230771</v>
      </c>
      <c r="P2449" s="7">
        <f t="shared" si="343"/>
        <v>26</v>
      </c>
      <c r="Q2449" t="str">
        <f t="shared" si="344"/>
        <v>theater</v>
      </c>
      <c r="R2449" t="str">
        <f t="shared" si="345"/>
        <v>plays</v>
      </c>
      <c r="S2449" s="10">
        <f t="shared" si="346"/>
        <v>42076.784733796296</v>
      </c>
      <c r="T2449" s="10">
        <f t="shared" si="347"/>
        <v>42046.82640046296</v>
      </c>
      <c r="U2449">
        <f t="shared" si="348"/>
        <v>2015</v>
      </c>
      <c r="V2449" s="11">
        <f t="shared" si="349"/>
        <v>42076.784733796296</v>
      </c>
      <c r="W2449" s="15">
        <f t="shared" si="350"/>
        <v>29.958333333335759</v>
      </c>
    </row>
    <row r="2450" spans="1:23" ht="43.2" x14ac:dyDescent="0.3">
      <c r="A2450">
        <v>2886</v>
      </c>
      <c r="B2450" s="3" t="s">
        <v>2886</v>
      </c>
      <c r="C2450" s="3" t="s">
        <v>6996</v>
      </c>
      <c r="D2450">
        <v>200</v>
      </c>
      <c r="E2450">
        <v>10</v>
      </c>
      <c r="F2450" t="s">
        <v>8221</v>
      </c>
      <c r="G2450" t="s">
        <v>8224</v>
      </c>
      <c r="H2450" t="s">
        <v>8246</v>
      </c>
      <c r="I2450">
        <v>1442635140</v>
      </c>
      <c r="J2450">
        <v>1442243484</v>
      </c>
      <c r="K2450" t="b">
        <v>0</v>
      </c>
      <c r="L2450">
        <v>1</v>
      </c>
      <c r="M2450" t="b">
        <v>0</v>
      </c>
      <c r="N2450" t="s">
        <v>8271</v>
      </c>
      <c r="O2450" s="5">
        <f t="shared" si="342"/>
        <v>20</v>
      </c>
      <c r="P2450" s="7">
        <f t="shared" si="343"/>
        <v>10</v>
      </c>
      <c r="Q2450" t="str">
        <f t="shared" si="344"/>
        <v>theater</v>
      </c>
      <c r="R2450" t="str">
        <f t="shared" si="345"/>
        <v>plays</v>
      </c>
      <c r="S2450" s="10">
        <f t="shared" si="346"/>
        <v>42265.915972222225</v>
      </c>
      <c r="T2450" s="10">
        <f t="shared" si="347"/>
        <v>42261.382916666669</v>
      </c>
      <c r="U2450">
        <f t="shared" si="348"/>
        <v>2015</v>
      </c>
      <c r="V2450" s="11">
        <f t="shared" si="349"/>
        <v>42265.915972222225</v>
      </c>
      <c r="W2450" s="15">
        <f t="shared" si="350"/>
        <v>4.5330555555556202</v>
      </c>
    </row>
    <row r="2451" spans="1:23" ht="43.2" x14ac:dyDescent="0.3">
      <c r="A2451">
        <v>2887</v>
      </c>
      <c r="B2451" s="3" t="s">
        <v>2887</v>
      </c>
      <c r="C2451" s="3" t="s">
        <v>6997</v>
      </c>
      <c r="D2451">
        <v>3000</v>
      </c>
      <c r="E2451">
        <v>5</v>
      </c>
      <c r="F2451" t="s">
        <v>8221</v>
      </c>
      <c r="G2451" t="s">
        <v>8224</v>
      </c>
      <c r="H2451" t="s">
        <v>8246</v>
      </c>
      <c r="I2451">
        <v>1420971324</v>
      </c>
      <c r="J2451">
        <v>1418379324</v>
      </c>
      <c r="K2451" t="b">
        <v>0</v>
      </c>
      <c r="L2451">
        <v>1</v>
      </c>
      <c r="M2451" t="b">
        <v>0</v>
      </c>
      <c r="N2451" t="s">
        <v>8271</v>
      </c>
      <c r="O2451" s="5">
        <f t="shared" si="342"/>
        <v>600</v>
      </c>
      <c r="P2451" s="7">
        <f t="shared" si="343"/>
        <v>5</v>
      </c>
      <c r="Q2451" t="str">
        <f t="shared" si="344"/>
        <v>theater</v>
      </c>
      <c r="R2451" t="str">
        <f t="shared" si="345"/>
        <v>plays</v>
      </c>
      <c r="S2451" s="10">
        <f t="shared" si="346"/>
        <v>42015.177361111113</v>
      </c>
      <c r="T2451" s="10">
        <f t="shared" si="347"/>
        <v>41985.177361111113</v>
      </c>
      <c r="U2451">
        <f t="shared" si="348"/>
        <v>2015</v>
      </c>
      <c r="V2451" s="11">
        <f t="shared" si="349"/>
        <v>42015.177361111113</v>
      </c>
      <c r="W2451" s="15">
        <f t="shared" si="350"/>
        <v>30</v>
      </c>
    </row>
    <row r="2452" spans="1:23" ht="43.2" x14ac:dyDescent="0.3">
      <c r="A2452">
        <v>2888</v>
      </c>
      <c r="B2452" s="3" t="s">
        <v>2888</v>
      </c>
      <c r="C2452" s="3" t="s">
        <v>6998</v>
      </c>
      <c r="D2452">
        <v>30000</v>
      </c>
      <c r="E2452">
        <v>0</v>
      </c>
      <c r="F2452" t="s">
        <v>8221</v>
      </c>
      <c r="G2452" t="s">
        <v>8224</v>
      </c>
      <c r="H2452" t="s">
        <v>8246</v>
      </c>
      <c r="I2452">
        <v>1413608340</v>
      </c>
      <c r="J2452">
        <v>1412945440</v>
      </c>
      <c r="K2452" t="b">
        <v>0</v>
      </c>
      <c r="L2452">
        <v>0</v>
      </c>
      <c r="M2452" t="b">
        <v>0</v>
      </c>
      <c r="N2452" t="s">
        <v>8271</v>
      </c>
      <c r="O2452" s="5" t="e">
        <f t="shared" si="342"/>
        <v>#DIV/0!</v>
      </c>
      <c r="P2452" s="7" t="e">
        <f t="shared" si="343"/>
        <v>#DIV/0!</v>
      </c>
      <c r="Q2452" t="str">
        <f t="shared" si="344"/>
        <v>theater</v>
      </c>
      <c r="R2452" t="str">
        <f t="shared" si="345"/>
        <v>plays</v>
      </c>
      <c r="S2452" s="10">
        <f t="shared" si="346"/>
        <v>41929.957638888889</v>
      </c>
      <c r="T2452" s="10">
        <f t="shared" si="347"/>
        <v>41922.285185185188</v>
      </c>
      <c r="U2452">
        <f t="shared" si="348"/>
        <v>2014</v>
      </c>
      <c r="V2452" s="11">
        <f t="shared" si="349"/>
        <v>41929.957638888889</v>
      </c>
      <c r="W2452" s="15">
        <f t="shared" si="350"/>
        <v>7.6724537037007394</v>
      </c>
    </row>
    <row r="2453" spans="1:23" ht="43.2" x14ac:dyDescent="0.3">
      <c r="A2453">
        <v>2889</v>
      </c>
      <c r="B2453" s="3" t="s">
        <v>2889</v>
      </c>
      <c r="C2453" s="3" t="s">
        <v>6999</v>
      </c>
      <c r="D2453">
        <v>3000</v>
      </c>
      <c r="E2453">
        <v>1142</v>
      </c>
      <c r="F2453" t="s">
        <v>8221</v>
      </c>
      <c r="G2453" t="s">
        <v>8224</v>
      </c>
      <c r="H2453" t="s">
        <v>8246</v>
      </c>
      <c r="I2453">
        <v>1409344985</v>
      </c>
      <c r="J2453">
        <v>1406752985</v>
      </c>
      <c r="K2453" t="b">
        <v>0</v>
      </c>
      <c r="L2453">
        <v>14</v>
      </c>
      <c r="M2453" t="b">
        <v>0</v>
      </c>
      <c r="N2453" t="s">
        <v>8271</v>
      </c>
      <c r="O2453" s="5">
        <f t="shared" si="342"/>
        <v>2.6269702276707529</v>
      </c>
      <c r="P2453" s="7">
        <f t="shared" si="343"/>
        <v>81.571428571428569</v>
      </c>
      <c r="Q2453" t="str">
        <f t="shared" si="344"/>
        <v>theater</v>
      </c>
      <c r="R2453" t="str">
        <f t="shared" si="345"/>
        <v>plays</v>
      </c>
      <c r="S2453" s="10">
        <f t="shared" si="346"/>
        <v>41880.613252314812</v>
      </c>
      <c r="T2453" s="10">
        <f t="shared" si="347"/>
        <v>41850.613252314812</v>
      </c>
      <c r="U2453">
        <f t="shared" si="348"/>
        <v>2014</v>
      </c>
      <c r="V2453" s="11">
        <f t="shared" si="349"/>
        <v>41880.613252314812</v>
      </c>
      <c r="W2453" s="15">
        <f t="shared" si="350"/>
        <v>30</v>
      </c>
    </row>
    <row r="2454" spans="1:23" ht="43.2" x14ac:dyDescent="0.3">
      <c r="A2454">
        <v>2890</v>
      </c>
      <c r="B2454" s="3" t="s">
        <v>2890</v>
      </c>
      <c r="C2454" s="3" t="s">
        <v>7000</v>
      </c>
      <c r="D2454">
        <v>2000</v>
      </c>
      <c r="E2454">
        <v>21</v>
      </c>
      <c r="F2454" t="s">
        <v>8221</v>
      </c>
      <c r="G2454" t="s">
        <v>8224</v>
      </c>
      <c r="H2454" t="s">
        <v>8246</v>
      </c>
      <c r="I2454">
        <v>1407553200</v>
      </c>
      <c r="J2454">
        <v>1405100992</v>
      </c>
      <c r="K2454" t="b">
        <v>0</v>
      </c>
      <c r="L2454">
        <v>3</v>
      </c>
      <c r="M2454" t="b">
        <v>0</v>
      </c>
      <c r="N2454" t="s">
        <v>8271</v>
      </c>
      <c r="O2454" s="5">
        <f t="shared" si="342"/>
        <v>95.238095238095241</v>
      </c>
      <c r="P2454" s="7">
        <f t="shared" si="343"/>
        <v>7</v>
      </c>
      <c r="Q2454" t="str">
        <f t="shared" si="344"/>
        <v>theater</v>
      </c>
      <c r="R2454" t="str">
        <f t="shared" si="345"/>
        <v>plays</v>
      </c>
      <c r="S2454" s="10">
        <f t="shared" si="346"/>
        <v>41859.875</v>
      </c>
      <c r="T2454" s="10">
        <f t="shared" si="347"/>
        <v>41831.492962962962</v>
      </c>
      <c r="U2454">
        <f t="shared" si="348"/>
        <v>2014</v>
      </c>
      <c r="V2454" s="11">
        <f t="shared" si="349"/>
        <v>41859.875</v>
      </c>
      <c r="W2454" s="15">
        <f t="shared" si="350"/>
        <v>28.382037037037662</v>
      </c>
    </row>
    <row r="2455" spans="1:23" ht="43.2" x14ac:dyDescent="0.3">
      <c r="A2455">
        <v>2891</v>
      </c>
      <c r="B2455" s="3" t="s">
        <v>2891</v>
      </c>
      <c r="C2455" s="3" t="s">
        <v>7001</v>
      </c>
      <c r="D2455">
        <v>10000</v>
      </c>
      <c r="E2455">
        <v>273</v>
      </c>
      <c r="F2455" t="s">
        <v>8221</v>
      </c>
      <c r="G2455" t="s">
        <v>8224</v>
      </c>
      <c r="H2455" t="s">
        <v>8246</v>
      </c>
      <c r="I2455">
        <v>1460751128</v>
      </c>
      <c r="J2455">
        <v>1455570728</v>
      </c>
      <c r="K2455" t="b">
        <v>0</v>
      </c>
      <c r="L2455">
        <v>10</v>
      </c>
      <c r="M2455" t="b">
        <v>0</v>
      </c>
      <c r="N2455" t="s">
        <v>8271</v>
      </c>
      <c r="O2455" s="5">
        <f t="shared" si="342"/>
        <v>36.630036630036628</v>
      </c>
      <c r="P2455" s="7">
        <f t="shared" si="343"/>
        <v>27.3</v>
      </c>
      <c r="Q2455" t="str">
        <f t="shared" si="344"/>
        <v>theater</v>
      </c>
      <c r="R2455" t="str">
        <f t="shared" si="345"/>
        <v>plays</v>
      </c>
      <c r="S2455" s="10">
        <f t="shared" si="346"/>
        <v>42475.59175925926</v>
      </c>
      <c r="T2455" s="10">
        <f t="shared" si="347"/>
        <v>42415.633425925931</v>
      </c>
      <c r="U2455">
        <f t="shared" si="348"/>
        <v>2016</v>
      </c>
      <c r="V2455" s="11">
        <f t="shared" si="349"/>
        <v>42475.59175925926</v>
      </c>
      <c r="W2455" s="15">
        <f t="shared" si="350"/>
        <v>59.958333333328483</v>
      </c>
    </row>
    <row r="2456" spans="1:23" ht="43.2" x14ac:dyDescent="0.3">
      <c r="A2456">
        <v>2892</v>
      </c>
      <c r="B2456" s="3" t="s">
        <v>2892</v>
      </c>
      <c r="C2456" s="3" t="s">
        <v>7002</v>
      </c>
      <c r="D2456">
        <v>5500</v>
      </c>
      <c r="E2456">
        <v>500</v>
      </c>
      <c r="F2456" t="s">
        <v>8221</v>
      </c>
      <c r="G2456" t="s">
        <v>8224</v>
      </c>
      <c r="H2456" t="s">
        <v>8246</v>
      </c>
      <c r="I2456">
        <v>1409000400</v>
      </c>
      <c r="J2456">
        <v>1408381704</v>
      </c>
      <c r="K2456" t="b">
        <v>0</v>
      </c>
      <c r="L2456">
        <v>17</v>
      </c>
      <c r="M2456" t="b">
        <v>0</v>
      </c>
      <c r="N2456" t="s">
        <v>8271</v>
      </c>
      <c r="O2456" s="5">
        <f t="shared" si="342"/>
        <v>11</v>
      </c>
      <c r="P2456" s="7">
        <f t="shared" si="343"/>
        <v>29.411764705882351</v>
      </c>
      <c r="Q2456" t="str">
        <f t="shared" si="344"/>
        <v>theater</v>
      </c>
      <c r="R2456" t="str">
        <f t="shared" si="345"/>
        <v>plays</v>
      </c>
      <c r="S2456" s="10">
        <f t="shared" si="346"/>
        <v>41876.625</v>
      </c>
      <c r="T2456" s="10">
        <f t="shared" si="347"/>
        <v>41869.464166666665</v>
      </c>
      <c r="U2456">
        <f t="shared" si="348"/>
        <v>2014</v>
      </c>
      <c r="V2456" s="11">
        <f t="shared" si="349"/>
        <v>41876.625</v>
      </c>
      <c r="W2456" s="15">
        <f t="shared" si="350"/>
        <v>7.1608333333351766</v>
      </c>
    </row>
    <row r="2457" spans="1:23" x14ac:dyDescent="0.3">
      <c r="A2457">
        <v>2893</v>
      </c>
      <c r="B2457" s="3" t="s">
        <v>2893</v>
      </c>
      <c r="C2457" s="3" t="s">
        <v>7003</v>
      </c>
      <c r="D2457">
        <v>5000</v>
      </c>
      <c r="E2457">
        <v>25</v>
      </c>
      <c r="F2457" t="s">
        <v>8221</v>
      </c>
      <c r="G2457" t="s">
        <v>8224</v>
      </c>
      <c r="H2457" t="s">
        <v>8246</v>
      </c>
      <c r="I2457">
        <v>1420768800</v>
      </c>
      <c r="J2457">
        <v>1415644395</v>
      </c>
      <c r="K2457" t="b">
        <v>0</v>
      </c>
      <c r="L2457">
        <v>2</v>
      </c>
      <c r="M2457" t="b">
        <v>0</v>
      </c>
      <c r="N2457" t="s">
        <v>8271</v>
      </c>
      <c r="O2457" s="5">
        <f t="shared" si="342"/>
        <v>200</v>
      </c>
      <c r="P2457" s="7">
        <f t="shared" si="343"/>
        <v>12.5</v>
      </c>
      <c r="Q2457" t="str">
        <f t="shared" si="344"/>
        <v>theater</v>
      </c>
      <c r="R2457" t="str">
        <f t="shared" si="345"/>
        <v>plays</v>
      </c>
      <c r="S2457" s="10">
        <f t="shared" si="346"/>
        <v>42012.833333333328</v>
      </c>
      <c r="T2457" s="10">
        <f t="shared" si="347"/>
        <v>41953.523090277777</v>
      </c>
      <c r="U2457">
        <f t="shared" si="348"/>
        <v>2015</v>
      </c>
      <c r="V2457" s="11">
        <f t="shared" si="349"/>
        <v>42012.833333333328</v>
      </c>
      <c r="W2457" s="15">
        <f t="shared" si="350"/>
        <v>59.310243055551837</v>
      </c>
    </row>
    <row r="2458" spans="1:23" ht="28.8" x14ac:dyDescent="0.3">
      <c r="A2458">
        <v>2894</v>
      </c>
      <c r="B2458" s="3" t="s">
        <v>2894</v>
      </c>
      <c r="C2458" s="3" t="s">
        <v>7004</v>
      </c>
      <c r="D2458">
        <v>50000</v>
      </c>
      <c r="E2458">
        <v>0</v>
      </c>
      <c r="F2458" t="s">
        <v>8221</v>
      </c>
      <c r="G2458" t="s">
        <v>8224</v>
      </c>
      <c r="H2458" t="s">
        <v>8246</v>
      </c>
      <c r="I2458">
        <v>1428100815</v>
      </c>
      <c r="J2458">
        <v>1422920415</v>
      </c>
      <c r="K2458" t="b">
        <v>0</v>
      </c>
      <c r="L2458">
        <v>0</v>
      </c>
      <c r="M2458" t="b">
        <v>0</v>
      </c>
      <c r="N2458" t="s">
        <v>8271</v>
      </c>
      <c r="O2458" s="5" t="e">
        <f t="shared" si="342"/>
        <v>#DIV/0!</v>
      </c>
      <c r="P2458" s="7" t="e">
        <f t="shared" si="343"/>
        <v>#DIV/0!</v>
      </c>
      <c r="Q2458" t="str">
        <f t="shared" si="344"/>
        <v>theater</v>
      </c>
      <c r="R2458" t="str">
        <f t="shared" si="345"/>
        <v>plays</v>
      </c>
      <c r="S2458" s="10">
        <f t="shared" si="346"/>
        <v>42097.694618055553</v>
      </c>
      <c r="T2458" s="10">
        <f t="shared" si="347"/>
        <v>42037.736284722225</v>
      </c>
      <c r="U2458">
        <f t="shared" si="348"/>
        <v>2015</v>
      </c>
      <c r="V2458" s="11">
        <f t="shared" si="349"/>
        <v>42097.694618055553</v>
      </c>
      <c r="W2458" s="15">
        <f t="shared" si="350"/>
        <v>59.958333333328483</v>
      </c>
    </row>
    <row r="2459" spans="1:23" ht="43.2" x14ac:dyDescent="0.3">
      <c r="A2459">
        <v>2895</v>
      </c>
      <c r="B2459" s="3" t="s">
        <v>2895</v>
      </c>
      <c r="C2459" s="3" t="s">
        <v>7005</v>
      </c>
      <c r="D2459">
        <v>500</v>
      </c>
      <c r="E2459">
        <v>23</v>
      </c>
      <c r="F2459" t="s">
        <v>8221</v>
      </c>
      <c r="G2459" t="s">
        <v>8224</v>
      </c>
      <c r="H2459" t="s">
        <v>8246</v>
      </c>
      <c r="I2459">
        <v>1403470800</v>
      </c>
      <c r="J2459">
        <v>1403356792</v>
      </c>
      <c r="K2459" t="b">
        <v>0</v>
      </c>
      <c r="L2459">
        <v>4</v>
      </c>
      <c r="M2459" t="b">
        <v>0</v>
      </c>
      <c r="N2459" t="s">
        <v>8271</v>
      </c>
      <c r="O2459" s="5">
        <f t="shared" si="342"/>
        <v>21.739130434782609</v>
      </c>
      <c r="P2459" s="7">
        <f t="shared" si="343"/>
        <v>5.75</v>
      </c>
      <c r="Q2459" t="str">
        <f t="shared" si="344"/>
        <v>theater</v>
      </c>
      <c r="R2459" t="str">
        <f t="shared" si="345"/>
        <v>plays</v>
      </c>
      <c r="S2459" s="10">
        <f t="shared" si="346"/>
        <v>41812.625</v>
      </c>
      <c r="T2459" s="10">
        <f t="shared" si="347"/>
        <v>41811.305462962962</v>
      </c>
      <c r="U2459">
        <f t="shared" si="348"/>
        <v>2014</v>
      </c>
      <c r="V2459" s="11">
        <f t="shared" si="349"/>
        <v>41812.625</v>
      </c>
      <c r="W2459" s="15">
        <f t="shared" si="350"/>
        <v>1.3195370370376622</v>
      </c>
    </row>
    <row r="2460" spans="1:23" ht="43.2" x14ac:dyDescent="0.3">
      <c r="A2460">
        <v>2896</v>
      </c>
      <c r="B2460" s="3" t="s">
        <v>2896</v>
      </c>
      <c r="C2460" s="3" t="s">
        <v>7006</v>
      </c>
      <c r="D2460">
        <v>3000</v>
      </c>
      <c r="E2460">
        <v>625</v>
      </c>
      <c r="F2460" t="s">
        <v>8221</v>
      </c>
      <c r="G2460" t="s">
        <v>8224</v>
      </c>
      <c r="H2460" t="s">
        <v>8246</v>
      </c>
      <c r="I2460">
        <v>1481522400</v>
      </c>
      <c r="J2460">
        <v>1480283321</v>
      </c>
      <c r="K2460" t="b">
        <v>0</v>
      </c>
      <c r="L2460">
        <v>12</v>
      </c>
      <c r="M2460" t="b">
        <v>0</v>
      </c>
      <c r="N2460" t="s">
        <v>8271</v>
      </c>
      <c r="O2460" s="5">
        <f t="shared" si="342"/>
        <v>4.8</v>
      </c>
      <c r="P2460" s="7">
        <f t="shared" si="343"/>
        <v>52.083333333333336</v>
      </c>
      <c r="Q2460" t="str">
        <f t="shared" si="344"/>
        <v>theater</v>
      </c>
      <c r="R2460" t="str">
        <f t="shared" si="345"/>
        <v>plays</v>
      </c>
      <c r="S2460" s="10">
        <f t="shared" si="346"/>
        <v>42716</v>
      </c>
      <c r="T2460" s="10">
        <f t="shared" si="347"/>
        <v>42701.658807870372</v>
      </c>
      <c r="U2460">
        <f t="shared" si="348"/>
        <v>2016</v>
      </c>
      <c r="V2460" s="11">
        <f t="shared" si="349"/>
        <v>42716</v>
      </c>
      <c r="W2460" s="15">
        <f t="shared" si="350"/>
        <v>14.341192129628325</v>
      </c>
    </row>
    <row r="2461" spans="1:23" ht="43.2" x14ac:dyDescent="0.3">
      <c r="A2461">
        <v>2897</v>
      </c>
      <c r="B2461" s="3" t="s">
        <v>2897</v>
      </c>
      <c r="C2461" s="3" t="s">
        <v>7007</v>
      </c>
      <c r="D2461">
        <v>12000</v>
      </c>
      <c r="E2461">
        <v>550</v>
      </c>
      <c r="F2461" t="s">
        <v>8221</v>
      </c>
      <c r="G2461" t="s">
        <v>8224</v>
      </c>
      <c r="H2461" t="s">
        <v>8246</v>
      </c>
      <c r="I2461">
        <v>1444577345</v>
      </c>
      <c r="J2461">
        <v>1441985458</v>
      </c>
      <c r="K2461" t="b">
        <v>0</v>
      </c>
      <c r="L2461">
        <v>3</v>
      </c>
      <c r="M2461" t="b">
        <v>0</v>
      </c>
      <c r="N2461" t="s">
        <v>8271</v>
      </c>
      <c r="O2461" s="5">
        <f t="shared" si="342"/>
        <v>21.818181818181817</v>
      </c>
      <c r="P2461" s="7">
        <f t="shared" si="343"/>
        <v>183.33333333333334</v>
      </c>
      <c r="Q2461" t="str">
        <f t="shared" si="344"/>
        <v>theater</v>
      </c>
      <c r="R2461" t="str">
        <f t="shared" si="345"/>
        <v>plays</v>
      </c>
      <c r="S2461" s="10">
        <f t="shared" si="346"/>
        <v>42288.395196759258</v>
      </c>
      <c r="T2461" s="10">
        <f t="shared" si="347"/>
        <v>42258.396504629629</v>
      </c>
      <c r="U2461">
        <f t="shared" si="348"/>
        <v>2015</v>
      </c>
      <c r="V2461" s="11">
        <f t="shared" si="349"/>
        <v>42288.395196759258</v>
      </c>
      <c r="W2461" s="15">
        <f t="shared" si="350"/>
        <v>29.99869212962949</v>
      </c>
    </row>
    <row r="2462" spans="1:23" ht="43.2" x14ac:dyDescent="0.3">
      <c r="A2462">
        <v>2898</v>
      </c>
      <c r="B2462" s="3" t="s">
        <v>2898</v>
      </c>
      <c r="C2462" s="3" t="s">
        <v>7008</v>
      </c>
      <c r="D2462">
        <v>7500</v>
      </c>
      <c r="E2462">
        <v>316</v>
      </c>
      <c r="F2462" t="s">
        <v>8221</v>
      </c>
      <c r="G2462" t="s">
        <v>8224</v>
      </c>
      <c r="H2462" t="s">
        <v>8246</v>
      </c>
      <c r="I2462">
        <v>1446307053</v>
      </c>
      <c r="J2462">
        <v>1443715053</v>
      </c>
      <c r="K2462" t="b">
        <v>0</v>
      </c>
      <c r="L2462">
        <v>12</v>
      </c>
      <c r="M2462" t="b">
        <v>0</v>
      </c>
      <c r="N2462" t="s">
        <v>8271</v>
      </c>
      <c r="O2462" s="5">
        <f t="shared" si="342"/>
        <v>23.734177215189874</v>
      </c>
      <c r="P2462" s="7">
        <f t="shared" si="343"/>
        <v>26.333333333333332</v>
      </c>
      <c r="Q2462" t="str">
        <f t="shared" si="344"/>
        <v>theater</v>
      </c>
      <c r="R2462" t="str">
        <f t="shared" si="345"/>
        <v>plays</v>
      </c>
      <c r="S2462" s="10">
        <f t="shared" si="346"/>
        <v>42308.414965277778</v>
      </c>
      <c r="T2462" s="10">
        <f t="shared" si="347"/>
        <v>42278.414965277778</v>
      </c>
      <c r="U2462">
        <f t="shared" si="348"/>
        <v>2015</v>
      </c>
      <c r="V2462" s="11">
        <f t="shared" si="349"/>
        <v>42308.414965277778</v>
      </c>
      <c r="W2462" s="15">
        <f t="shared" si="350"/>
        <v>30</v>
      </c>
    </row>
    <row r="2463" spans="1:23" ht="43.2" x14ac:dyDescent="0.3">
      <c r="A2463">
        <v>2899</v>
      </c>
      <c r="B2463" s="3" t="s">
        <v>2899</v>
      </c>
      <c r="C2463" s="3" t="s">
        <v>7009</v>
      </c>
      <c r="D2463">
        <v>10000</v>
      </c>
      <c r="E2463">
        <v>0</v>
      </c>
      <c r="F2463" t="s">
        <v>8221</v>
      </c>
      <c r="G2463" t="s">
        <v>8224</v>
      </c>
      <c r="H2463" t="s">
        <v>8246</v>
      </c>
      <c r="I2463">
        <v>1469325158</v>
      </c>
      <c r="J2463">
        <v>1464141158</v>
      </c>
      <c r="K2463" t="b">
        <v>0</v>
      </c>
      <c r="L2463">
        <v>0</v>
      </c>
      <c r="M2463" t="b">
        <v>0</v>
      </c>
      <c r="N2463" t="s">
        <v>8271</v>
      </c>
      <c r="O2463" s="5" t="e">
        <f t="shared" si="342"/>
        <v>#DIV/0!</v>
      </c>
      <c r="P2463" s="7" t="e">
        <f t="shared" si="343"/>
        <v>#DIV/0!</v>
      </c>
      <c r="Q2463" t="str">
        <f t="shared" si="344"/>
        <v>theater</v>
      </c>
      <c r="R2463" t="str">
        <f t="shared" si="345"/>
        <v>plays</v>
      </c>
      <c r="S2463" s="10">
        <f t="shared" si="346"/>
        <v>42574.828217592592</v>
      </c>
      <c r="T2463" s="10">
        <f t="shared" si="347"/>
        <v>42514.828217592592</v>
      </c>
      <c r="U2463">
        <f t="shared" si="348"/>
        <v>2016</v>
      </c>
      <c r="V2463" s="11">
        <f t="shared" si="349"/>
        <v>42574.828217592592</v>
      </c>
      <c r="W2463" s="15">
        <f t="shared" si="350"/>
        <v>60</v>
      </c>
    </row>
    <row r="2464" spans="1:23" ht="57.6" x14ac:dyDescent="0.3">
      <c r="A2464">
        <v>2900</v>
      </c>
      <c r="B2464" s="3" t="s">
        <v>2900</v>
      </c>
      <c r="C2464" s="3" t="s">
        <v>7010</v>
      </c>
      <c r="D2464">
        <v>5500</v>
      </c>
      <c r="E2464">
        <v>3405</v>
      </c>
      <c r="F2464" t="s">
        <v>8221</v>
      </c>
      <c r="G2464" t="s">
        <v>8224</v>
      </c>
      <c r="H2464" t="s">
        <v>8246</v>
      </c>
      <c r="I2464">
        <v>1407562632</v>
      </c>
      <c r="J2464">
        <v>1404970632</v>
      </c>
      <c r="K2464" t="b">
        <v>0</v>
      </c>
      <c r="L2464">
        <v>7</v>
      </c>
      <c r="M2464" t="b">
        <v>0</v>
      </c>
      <c r="N2464" t="s">
        <v>8271</v>
      </c>
      <c r="O2464" s="5">
        <f t="shared" si="342"/>
        <v>1.6152716593245227</v>
      </c>
      <c r="P2464" s="7">
        <f t="shared" si="343"/>
        <v>486.42857142857144</v>
      </c>
      <c r="Q2464" t="str">
        <f t="shared" si="344"/>
        <v>theater</v>
      </c>
      <c r="R2464" t="str">
        <f t="shared" si="345"/>
        <v>plays</v>
      </c>
      <c r="S2464" s="10">
        <f t="shared" si="346"/>
        <v>41859.984166666669</v>
      </c>
      <c r="T2464" s="10">
        <f t="shared" si="347"/>
        <v>41829.984166666669</v>
      </c>
      <c r="U2464">
        <f t="shared" si="348"/>
        <v>2014</v>
      </c>
      <c r="V2464" s="11">
        <f t="shared" si="349"/>
        <v>41859.984166666669</v>
      </c>
      <c r="W2464" s="15">
        <f t="shared" si="350"/>
        <v>30</v>
      </c>
    </row>
    <row r="2465" spans="1:23" ht="43.2" x14ac:dyDescent="0.3">
      <c r="A2465">
        <v>2901</v>
      </c>
      <c r="B2465" s="3" t="s">
        <v>2901</v>
      </c>
      <c r="C2465" s="3" t="s">
        <v>7011</v>
      </c>
      <c r="D2465">
        <v>750</v>
      </c>
      <c r="E2465">
        <v>6</v>
      </c>
      <c r="F2465" t="s">
        <v>8221</v>
      </c>
      <c r="G2465" t="s">
        <v>8224</v>
      </c>
      <c r="H2465" t="s">
        <v>8246</v>
      </c>
      <c r="I2465">
        <v>1423345339</v>
      </c>
      <c r="J2465">
        <v>1418161339</v>
      </c>
      <c r="K2465" t="b">
        <v>0</v>
      </c>
      <c r="L2465">
        <v>2</v>
      </c>
      <c r="M2465" t="b">
        <v>0</v>
      </c>
      <c r="N2465" t="s">
        <v>8271</v>
      </c>
      <c r="O2465" s="5">
        <f t="shared" si="342"/>
        <v>125</v>
      </c>
      <c r="P2465" s="7">
        <f t="shared" si="343"/>
        <v>3</v>
      </c>
      <c r="Q2465" t="str">
        <f t="shared" si="344"/>
        <v>theater</v>
      </c>
      <c r="R2465" t="str">
        <f t="shared" si="345"/>
        <v>plays</v>
      </c>
      <c r="S2465" s="10">
        <f t="shared" si="346"/>
        <v>42042.654386574075</v>
      </c>
      <c r="T2465" s="10">
        <f t="shared" si="347"/>
        <v>41982.654386574075</v>
      </c>
      <c r="U2465">
        <f t="shared" si="348"/>
        <v>2015</v>
      </c>
      <c r="V2465" s="11">
        <f t="shared" si="349"/>
        <v>42042.654386574075</v>
      </c>
      <c r="W2465" s="15">
        <f t="shared" si="350"/>
        <v>60</v>
      </c>
    </row>
    <row r="2466" spans="1:23" ht="43.2" x14ac:dyDescent="0.3">
      <c r="A2466">
        <v>2902</v>
      </c>
      <c r="B2466" s="3" t="s">
        <v>2902</v>
      </c>
      <c r="C2466" s="3" t="s">
        <v>7012</v>
      </c>
      <c r="D2466">
        <v>150000</v>
      </c>
      <c r="E2466">
        <v>25</v>
      </c>
      <c r="F2466" t="s">
        <v>8221</v>
      </c>
      <c r="G2466" t="s">
        <v>8224</v>
      </c>
      <c r="H2466" t="s">
        <v>8246</v>
      </c>
      <c r="I2466">
        <v>1440412396</v>
      </c>
      <c r="J2466">
        <v>1437820396</v>
      </c>
      <c r="K2466" t="b">
        <v>0</v>
      </c>
      <c r="L2466">
        <v>1</v>
      </c>
      <c r="M2466" t="b">
        <v>0</v>
      </c>
      <c r="N2466" t="s">
        <v>8271</v>
      </c>
      <c r="O2466" s="5">
        <f t="shared" si="342"/>
        <v>6000</v>
      </c>
      <c r="P2466" s="7">
        <f t="shared" si="343"/>
        <v>25</v>
      </c>
      <c r="Q2466" t="str">
        <f t="shared" si="344"/>
        <v>theater</v>
      </c>
      <c r="R2466" t="str">
        <f t="shared" si="345"/>
        <v>plays</v>
      </c>
      <c r="S2466" s="10">
        <f t="shared" si="346"/>
        <v>42240.189768518518</v>
      </c>
      <c r="T2466" s="10">
        <f t="shared" si="347"/>
        <v>42210.189768518518</v>
      </c>
      <c r="U2466">
        <f t="shared" si="348"/>
        <v>2015</v>
      </c>
      <c r="V2466" s="11">
        <f t="shared" si="349"/>
        <v>42240.189768518518</v>
      </c>
      <c r="W2466" s="15">
        <f t="shared" si="350"/>
        <v>30</v>
      </c>
    </row>
    <row r="2467" spans="1:23" ht="43.2" x14ac:dyDescent="0.3">
      <c r="A2467">
        <v>2903</v>
      </c>
      <c r="B2467" s="3" t="s">
        <v>2903</v>
      </c>
      <c r="C2467" s="3" t="s">
        <v>7013</v>
      </c>
      <c r="D2467">
        <v>5000</v>
      </c>
      <c r="E2467">
        <v>39</v>
      </c>
      <c r="F2467" t="s">
        <v>8221</v>
      </c>
      <c r="G2467" t="s">
        <v>8224</v>
      </c>
      <c r="H2467" t="s">
        <v>8246</v>
      </c>
      <c r="I2467">
        <v>1441771218</v>
      </c>
      <c r="J2467">
        <v>1436587218</v>
      </c>
      <c r="K2467" t="b">
        <v>0</v>
      </c>
      <c r="L2467">
        <v>4</v>
      </c>
      <c r="M2467" t="b">
        <v>0</v>
      </c>
      <c r="N2467" t="s">
        <v>8271</v>
      </c>
      <c r="O2467" s="5">
        <f t="shared" si="342"/>
        <v>128.2051282051282</v>
      </c>
      <c r="P2467" s="7">
        <f t="shared" si="343"/>
        <v>9.75</v>
      </c>
      <c r="Q2467" t="str">
        <f t="shared" si="344"/>
        <v>theater</v>
      </c>
      <c r="R2467" t="str">
        <f t="shared" si="345"/>
        <v>plays</v>
      </c>
      <c r="S2467" s="10">
        <f t="shared" si="346"/>
        <v>42255.916874999995</v>
      </c>
      <c r="T2467" s="10">
        <f t="shared" si="347"/>
        <v>42195.916874999995</v>
      </c>
      <c r="U2467">
        <f t="shared" si="348"/>
        <v>2015</v>
      </c>
      <c r="V2467" s="11">
        <f t="shared" si="349"/>
        <v>42255.916874999995</v>
      </c>
      <c r="W2467" s="15">
        <f t="shared" si="350"/>
        <v>60</v>
      </c>
    </row>
    <row r="2468" spans="1:23" ht="43.2" x14ac:dyDescent="0.3">
      <c r="A2468">
        <v>2904</v>
      </c>
      <c r="B2468" s="3" t="s">
        <v>2904</v>
      </c>
      <c r="C2468" s="3" t="s">
        <v>7014</v>
      </c>
      <c r="D2468">
        <v>1500</v>
      </c>
      <c r="E2468">
        <v>75</v>
      </c>
      <c r="F2468" t="s">
        <v>8221</v>
      </c>
      <c r="G2468" t="s">
        <v>8225</v>
      </c>
      <c r="H2468" t="s">
        <v>8247</v>
      </c>
      <c r="I2468">
        <v>1415534400</v>
      </c>
      <c r="J2468">
        <v>1414538031</v>
      </c>
      <c r="K2468" t="b">
        <v>0</v>
      </c>
      <c r="L2468">
        <v>4</v>
      </c>
      <c r="M2468" t="b">
        <v>0</v>
      </c>
      <c r="N2468" t="s">
        <v>8271</v>
      </c>
      <c r="O2468" s="5">
        <f t="shared" si="342"/>
        <v>20</v>
      </c>
      <c r="P2468" s="7">
        <f t="shared" si="343"/>
        <v>18.75</v>
      </c>
      <c r="Q2468" t="str">
        <f t="shared" si="344"/>
        <v>theater</v>
      </c>
      <c r="R2468" t="str">
        <f t="shared" si="345"/>
        <v>plays</v>
      </c>
      <c r="S2468" s="10">
        <f t="shared" si="346"/>
        <v>41952.25</v>
      </c>
      <c r="T2468" s="10">
        <f t="shared" si="347"/>
        <v>41940.717951388891</v>
      </c>
      <c r="U2468">
        <f t="shared" si="348"/>
        <v>2014</v>
      </c>
      <c r="V2468" s="11">
        <f t="shared" si="349"/>
        <v>41952.25</v>
      </c>
      <c r="W2468" s="15">
        <f t="shared" si="350"/>
        <v>11.532048611108621</v>
      </c>
    </row>
    <row r="2469" spans="1:23" ht="43.2" x14ac:dyDescent="0.3">
      <c r="A2469">
        <v>2905</v>
      </c>
      <c r="B2469" s="3" t="s">
        <v>2905</v>
      </c>
      <c r="C2469" s="3" t="s">
        <v>7015</v>
      </c>
      <c r="D2469">
        <v>3500</v>
      </c>
      <c r="E2469">
        <v>622</v>
      </c>
      <c r="F2469" t="s">
        <v>8221</v>
      </c>
      <c r="G2469" t="s">
        <v>8224</v>
      </c>
      <c r="H2469" t="s">
        <v>8246</v>
      </c>
      <c r="I2469">
        <v>1473211313</v>
      </c>
      <c r="J2469">
        <v>1472001713</v>
      </c>
      <c r="K2469" t="b">
        <v>0</v>
      </c>
      <c r="L2469">
        <v>17</v>
      </c>
      <c r="M2469" t="b">
        <v>0</v>
      </c>
      <c r="N2469" t="s">
        <v>8271</v>
      </c>
      <c r="O2469" s="5">
        <f t="shared" si="342"/>
        <v>5.627009646302251</v>
      </c>
      <c r="P2469" s="7">
        <f t="shared" si="343"/>
        <v>36.588235294117645</v>
      </c>
      <c r="Q2469" t="str">
        <f t="shared" si="344"/>
        <v>theater</v>
      </c>
      <c r="R2469" t="str">
        <f t="shared" si="345"/>
        <v>plays</v>
      </c>
      <c r="S2469" s="10">
        <f t="shared" si="346"/>
        <v>42619.806863425925</v>
      </c>
      <c r="T2469" s="10">
        <f t="shared" si="347"/>
        <v>42605.806863425925</v>
      </c>
      <c r="U2469">
        <f t="shared" si="348"/>
        <v>2016</v>
      </c>
      <c r="V2469" s="11">
        <f t="shared" si="349"/>
        <v>42619.806863425925</v>
      </c>
      <c r="W2469" s="15">
        <f t="shared" si="350"/>
        <v>14</v>
      </c>
    </row>
    <row r="2470" spans="1:23" ht="57.6" x14ac:dyDescent="0.3">
      <c r="A2470">
        <v>2906</v>
      </c>
      <c r="B2470" s="3" t="s">
        <v>2906</v>
      </c>
      <c r="C2470" s="3" t="s">
        <v>7016</v>
      </c>
      <c r="D2470">
        <v>6000</v>
      </c>
      <c r="E2470">
        <v>565</v>
      </c>
      <c r="F2470" t="s">
        <v>8221</v>
      </c>
      <c r="G2470" t="s">
        <v>8224</v>
      </c>
      <c r="H2470" t="s">
        <v>8246</v>
      </c>
      <c r="I2470">
        <v>1438390800</v>
      </c>
      <c r="J2470">
        <v>1436888066</v>
      </c>
      <c r="K2470" t="b">
        <v>0</v>
      </c>
      <c r="L2470">
        <v>7</v>
      </c>
      <c r="M2470" t="b">
        <v>0</v>
      </c>
      <c r="N2470" t="s">
        <v>8271</v>
      </c>
      <c r="O2470" s="5">
        <f t="shared" si="342"/>
        <v>10.619469026548673</v>
      </c>
      <c r="P2470" s="7">
        <f t="shared" si="343"/>
        <v>80.714285714285708</v>
      </c>
      <c r="Q2470" t="str">
        <f t="shared" si="344"/>
        <v>theater</v>
      </c>
      <c r="R2470" t="str">
        <f t="shared" si="345"/>
        <v>plays</v>
      </c>
      <c r="S2470" s="10">
        <f t="shared" si="346"/>
        <v>42216.791666666672</v>
      </c>
      <c r="T2470" s="10">
        <f t="shared" si="347"/>
        <v>42199.398912037039</v>
      </c>
      <c r="U2470">
        <f t="shared" si="348"/>
        <v>2015</v>
      </c>
      <c r="V2470" s="11">
        <f t="shared" si="349"/>
        <v>42216.791666666672</v>
      </c>
      <c r="W2470" s="15">
        <f t="shared" si="350"/>
        <v>17.392754629632691</v>
      </c>
    </row>
    <row r="2471" spans="1:23" ht="43.2" x14ac:dyDescent="0.3">
      <c r="A2471">
        <v>2907</v>
      </c>
      <c r="B2471" s="3" t="s">
        <v>2907</v>
      </c>
      <c r="C2471" s="3" t="s">
        <v>7017</v>
      </c>
      <c r="D2471">
        <v>2500</v>
      </c>
      <c r="E2471">
        <v>2</v>
      </c>
      <c r="F2471" t="s">
        <v>8221</v>
      </c>
      <c r="G2471" t="s">
        <v>8224</v>
      </c>
      <c r="H2471" t="s">
        <v>8246</v>
      </c>
      <c r="I2471">
        <v>1463259837</v>
      </c>
      <c r="J2471">
        <v>1458075837</v>
      </c>
      <c r="K2471" t="b">
        <v>0</v>
      </c>
      <c r="L2471">
        <v>2</v>
      </c>
      <c r="M2471" t="b">
        <v>0</v>
      </c>
      <c r="N2471" t="s">
        <v>8271</v>
      </c>
      <c r="O2471" s="5">
        <f t="shared" si="342"/>
        <v>1250</v>
      </c>
      <c r="P2471" s="7">
        <f t="shared" si="343"/>
        <v>1</v>
      </c>
      <c r="Q2471" t="str">
        <f t="shared" si="344"/>
        <v>theater</v>
      </c>
      <c r="R2471" t="str">
        <f t="shared" si="345"/>
        <v>plays</v>
      </c>
      <c r="S2471" s="10">
        <f t="shared" si="346"/>
        <v>42504.627743055549</v>
      </c>
      <c r="T2471" s="10">
        <f t="shared" si="347"/>
        <v>42444.627743055549</v>
      </c>
      <c r="U2471">
        <f t="shared" si="348"/>
        <v>2016</v>
      </c>
      <c r="V2471" s="11">
        <f t="shared" si="349"/>
        <v>42504.627743055549</v>
      </c>
      <c r="W2471" s="15">
        <f t="shared" si="350"/>
        <v>60</v>
      </c>
    </row>
    <row r="2472" spans="1:23" ht="57.6" x14ac:dyDescent="0.3">
      <c r="A2472">
        <v>2908</v>
      </c>
      <c r="B2472" s="3" t="s">
        <v>2908</v>
      </c>
      <c r="C2472" s="3" t="s">
        <v>7018</v>
      </c>
      <c r="D2472">
        <v>9600</v>
      </c>
      <c r="E2472">
        <v>264</v>
      </c>
      <c r="F2472" t="s">
        <v>8221</v>
      </c>
      <c r="G2472" t="s">
        <v>8224</v>
      </c>
      <c r="H2472" t="s">
        <v>8246</v>
      </c>
      <c r="I2472">
        <v>1465407219</v>
      </c>
      <c r="J2472">
        <v>1462815219</v>
      </c>
      <c r="K2472" t="b">
        <v>0</v>
      </c>
      <c r="L2472">
        <v>5</v>
      </c>
      <c r="M2472" t="b">
        <v>0</v>
      </c>
      <c r="N2472" t="s">
        <v>8271</v>
      </c>
      <c r="O2472" s="5">
        <f t="shared" si="342"/>
        <v>36.363636363636367</v>
      </c>
      <c r="P2472" s="7">
        <f t="shared" si="343"/>
        <v>52.8</v>
      </c>
      <c r="Q2472" t="str">
        <f t="shared" si="344"/>
        <v>theater</v>
      </c>
      <c r="R2472" t="str">
        <f t="shared" si="345"/>
        <v>plays</v>
      </c>
      <c r="S2472" s="10">
        <f t="shared" si="346"/>
        <v>42529.481701388882</v>
      </c>
      <c r="T2472" s="10">
        <f t="shared" si="347"/>
        <v>42499.481701388882</v>
      </c>
      <c r="U2472">
        <f t="shared" si="348"/>
        <v>2016</v>
      </c>
      <c r="V2472" s="11">
        <f t="shared" si="349"/>
        <v>42529.481701388882</v>
      </c>
      <c r="W2472" s="15">
        <f t="shared" si="350"/>
        <v>30</v>
      </c>
    </row>
    <row r="2473" spans="1:23" ht="43.2" x14ac:dyDescent="0.3">
      <c r="A2473">
        <v>2909</v>
      </c>
      <c r="B2473" s="3" t="s">
        <v>2909</v>
      </c>
      <c r="C2473" s="3" t="s">
        <v>7019</v>
      </c>
      <c r="D2473">
        <v>180000</v>
      </c>
      <c r="E2473">
        <v>20</v>
      </c>
      <c r="F2473" t="s">
        <v>8221</v>
      </c>
      <c r="G2473" t="s">
        <v>8224</v>
      </c>
      <c r="H2473" t="s">
        <v>8246</v>
      </c>
      <c r="I2473">
        <v>1416944760</v>
      </c>
      <c r="J2473">
        <v>1413527001</v>
      </c>
      <c r="K2473" t="b">
        <v>0</v>
      </c>
      <c r="L2473">
        <v>1</v>
      </c>
      <c r="M2473" t="b">
        <v>0</v>
      </c>
      <c r="N2473" t="s">
        <v>8271</v>
      </c>
      <c r="O2473" s="5">
        <f t="shared" si="342"/>
        <v>9000</v>
      </c>
      <c r="P2473" s="7">
        <f t="shared" si="343"/>
        <v>20</v>
      </c>
      <c r="Q2473" t="str">
        <f t="shared" si="344"/>
        <v>theater</v>
      </c>
      <c r="R2473" t="str">
        <f t="shared" si="345"/>
        <v>plays</v>
      </c>
      <c r="S2473" s="10">
        <f t="shared" si="346"/>
        <v>41968.573611111111</v>
      </c>
      <c r="T2473" s="10">
        <f t="shared" si="347"/>
        <v>41929.016215277778</v>
      </c>
      <c r="U2473">
        <f t="shared" si="348"/>
        <v>2014</v>
      </c>
      <c r="V2473" s="11">
        <f t="shared" si="349"/>
        <v>41968.573611111111</v>
      </c>
      <c r="W2473" s="15">
        <f t="shared" si="350"/>
        <v>39.55739583333343</v>
      </c>
    </row>
    <row r="2474" spans="1:23" ht="43.2" x14ac:dyDescent="0.3">
      <c r="A2474">
        <v>2910</v>
      </c>
      <c r="B2474" s="3" t="s">
        <v>2910</v>
      </c>
      <c r="C2474" s="3" t="s">
        <v>7020</v>
      </c>
      <c r="D2474">
        <v>30000</v>
      </c>
      <c r="E2474">
        <v>1</v>
      </c>
      <c r="F2474" t="s">
        <v>8221</v>
      </c>
      <c r="G2474" t="s">
        <v>8225</v>
      </c>
      <c r="H2474" t="s">
        <v>8247</v>
      </c>
      <c r="I2474">
        <v>1434139887</v>
      </c>
      <c r="J2474">
        <v>1428955887</v>
      </c>
      <c r="K2474" t="b">
        <v>0</v>
      </c>
      <c r="L2474">
        <v>1</v>
      </c>
      <c r="M2474" t="b">
        <v>0</v>
      </c>
      <c r="N2474" t="s">
        <v>8271</v>
      </c>
      <c r="O2474" s="5">
        <f t="shared" si="342"/>
        <v>30000</v>
      </c>
      <c r="P2474" s="7">
        <f t="shared" si="343"/>
        <v>1</v>
      </c>
      <c r="Q2474" t="str">
        <f t="shared" si="344"/>
        <v>theater</v>
      </c>
      <c r="R2474" t="str">
        <f t="shared" si="345"/>
        <v>plays</v>
      </c>
      <c r="S2474" s="10">
        <f t="shared" si="346"/>
        <v>42167.591284722221</v>
      </c>
      <c r="T2474" s="10">
        <f t="shared" si="347"/>
        <v>42107.591284722221</v>
      </c>
      <c r="U2474">
        <f t="shared" si="348"/>
        <v>2015</v>
      </c>
      <c r="V2474" s="11">
        <f t="shared" si="349"/>
        <v>42167.591284722221</v>
      </c>
      <c r="W2474" s="15">
        <f t="shared" si="350"/>
        <v>60</v>
      </c>
    </row>
    <row r="2475" spans="1:23" ht="57.6" x14ac:dyDescent="0.3">
      <c r="A2475">
        <v>2911</v>
      </c>
      <c r="B2475" s="3" t="s">
        <v>2911</v>
      </c>
      <c r="C2475" s="3" t="s">
        <v>7021</v>
      </c>
      <c r="D2475">
        <v>1800</v>
      </c>
      <c r="E2475">
        <v>657</v>
      </c>
      <c r="F2475" t="s">
        <v>8221</v>
      </c>
      <c r="G2475" t="s">
        <v>8224</v>
      </c>
      <c r="H2475" t="s">
        <v>8246</v>
      </c>
      <c r="I2475">
        <v>1435429626</v>
      </c>
      <c r="J2475">
        <v>1431973626</v>
      </c>
      <c r="K2475" t="b">
        <v>0</v>
      </c>
      <c r="L2475">
        <v>14</v>
      </c>
      <c r="M2475" t="b">
        <v>0</v>
      </c>
      <c r="N2475" t="s">
        <v>8271</v>
      </c>
      <c r="O2475" s="5">
        <f t="shared" si="342"/>
        <v>2.7397260273972601</v>
      </c>
      <c r="P2475" s="7">
        <f t="shared" si="343"/>
        <v>46.928571428571431</v>
      </c>
      <c r="Q2475" t="str">
        <f t="shared" si="344"/>
        <v>theater</v>
      </c>
      <c r="R2475" t="str">
        <f t="shared" si="345"/>
        <v>plays</v>
      </c>
      <c r="S2475" s="10">
        <f t="shared" si="346"/>
        <v>42182.518819444449</v>
      </c>
      <c r="T2475" s="10">
        <f t="shared" si="347"/>
        <v>42142.518819444449</v>
      </c>
      <c r="U2475">
        <f t="shared" si="348"/>
        <v>2015</v>
      </c>
      <c r="V2475" s="11">
        <f t="shared" si="349"/>
        <v>42182.518819444449</v>
      </c>
      <c r="W2475" s="15">
        <f t="shared" si="350"/>
        <v>40</v>
      </c>
    </row>
    <row r="2476" spans="1:23" ht="43.2" x14ac:dyDescent="0.3">
      <c r="A2476">
        <v>2912</v>
      </c>
      <c r="B2476" s="3" t="s">
        <v>2912</v>
      </c>
      <c r="C2476" s="3" t="s">
        <v>7022</v>
      </c>
      <c r="D2476">
        <v>14440</v>
      </c>
      <c r="E2476">
        <v>2030</v>
      </c>
      <c r="F2476" t="s">
        <v>8221</v>
      </c>
      <c r="G2476" t="s">
        <v>8224</v>
      </c>
      <c r="H2476" t="s">
        <v>8246</v>
      </c>
      <c r="I2476">
        <v>1452827374</v>
      </c>
      <c r="J2476">
        <v>1450235374</v>
      </c>
      <c r="K2476" t="b">
        <v>0</v>
      </c>
      <c r="L2476">
        <v>26</v>
      </c>
      <c r="M2476" t="b">
        <v>0</v>
      </c>
      <c r="N2476" t="s">
        <v>8271</v>
      </c>
      <c r="O2476" s="5">
        <f t="shared" si="342"/>
        <v>7.1133004926108372</v>
      </c>
      <c r="P2476" s="7">
        <f t="shared" si="343"/>
        <v>78.07692307692308</v>
      </c>
      <c r="Q2476" t="str">
        <f t="shared" si="344"/>
        <v>theater</v>
      </c>
      <c r="R2476" t="str">
        <f t="shared" si="345"/>
        <v>plays</v>
      </c>
      <c r="S2476" s="10">
        <f t="shared" si="346"/>
        <v>42383.881643518514</v>
      </c>
      <c r="T2476" s="10">
        <f t="shared" si="347"/>
        <v>42353.881643518514</v>
      </c>
      <c r="U2476">
        <f t="shared" si="348"/>
        <v>2016</v>
      </c>
      <c r="V2476" s="11">
        <f t="shared" si="349"/>
        <v>42383.881643518514</v>
      </c>
      <c r="W2476" s="15">
        <f t="shared" si="350"/>
        <v>30</v>
      </c>
    </row>
    <row r="2477" spans="1:23" ht="43.2" x14ac:dyDescent="0.3">
      <c r="A2477">
        <v>2913</v>
      </c>
      <c r="B2477" s="3" t="s">
        <v>2913</v>
      </c>
      <c r="C2477" s="3" t="s">
        <v>7023</v>
      </c>
      <c r="D2477">
        <v>10000</v>
      </c>
      <c r="E2477">
        <v>2</v>
      </c>
      <c r="F2477" t="s">
        <v>8221</v>
      </c>
      <c r="G2477" t="s">
        <v>8224</v>
      </c>
      <c r="H2477" t="s">
        <v>8246</v>
      </c>
      <c r="I2477">
        <v>1410041339</v>
      </c>
      <c r="J2477">
        <v>1404857339</v>
      </c>
      <c r="K2477" t="b">
        <v>0</v>
      </c>
      <c r="L2477">
        <v>2</v>
      </c>
      <c r="M2477" t="b">
        <v>0</v>
      </c>
      <c r="N2477" t="s">
        <v>8271</v>
      </c>
      <c r="O2477" s="5">
        <f t="shared" si="342"/>
        <v>5000</v>
      </c>
      <c r="P2477" s="7">
        <f t="shared" si="343"/>
        <v>1</v>
      </c>
      <c r="Q2477" t="str">
        <f t="shared" si="344"/>
        <v>theater</v>
      </c>
      <c r="R2477" t="str">
        <f t="shared" si="345"/>
        <v>plays</v>
      </c>
      <c r="S2477" s="10">
        <f t="shared" si="346"/>
        <v>41888.672905092593</v>
      </c>
      <c r="T2477" s="10">
        <f t="shared" si="347"/>
        <v>41828.672905092593</v>
      </c>
      <c r="U2477">
        <f t="shared" si="348"/>
        <v>2014</v>
      </c>
      <c r="V2477" s="11">
        <f t="shared" si="349"/>
        <v>41888.672905092593</v>
      </c>
      <c r="W2477" s="15">
        <f t="shared" si="350"/>
        <v>60</v>
      </c>
    </row>
    <row r="2478" spans="1:23" ht="28.8" x14ac:dyDescent="0.3">
      <c r="A2478">
        <v>2914</v>
      </c>
      <c r="B2478" s="3" t="s">
        <v>2914</v>
      </c>
      <c r="C2478" s="3" t="s">
        <v>7024</v>
      </c>
      <c r="D2478">
        <v>25000</v>
      </c>
      <c r="E2478">
        <v>1</v>
      </c>
      <c r="F2478" t="s">
        <v>8221</v>
      </c>
      <c r="G2478" t="s">
        <v>8225</v>
      </c>
      <c r="H2478" t="s">
        <v>8247</v>
      </c>
      <c r="I2478">
        <v>1426365994</v>
      </c>
      <c r="J2478">
        <v>1421185594</v>
      </c>
      <c r="K2478" t="b">
        <v>0</v>
      </c>
      <c r="L2478">
        <v>1</v>
      </c>
      <c r="M2478" t="b">
        <v>0</v>
      </c>
      <c r="N2478" t="s">
        <v>8271</v>
      </c>
      <c r="O2478" s="5">
        <f t="shared" si="342"/>
        <v>25000</v>
      </c>
      <c r="P2478" s="7">
        <f t="shared" si="343"/>
        <v>1</v>
      </c>
      <c r="Q2478" t="str">
        <f t="shared" si="344"/>
        <v>theater</v>
      </c>
      <c r="R2478" t="str">
        <f t="shared" si="345"/>
        <v>plays</v>
      </c>
      <c r="S2478" s="10">
        <f t="shared" si="346"/>
        <v>42077.615671296298</v>
      </c>
      <c r="T2478" s="10">
        <f t="shared" si="347"/>
        <v>42017.657337962963</v>
      </c>
      <c r="U2478">
        <f t="shared" si="348"/>
        <v>2015</v>
      </c>
      <c r="V2478" s="11">
        <f t="shared" si="349"/>
        <v>42077.615671296298</v>
      </c>
      <c r="W2478" s="15">
        <f t="shared" si="350"/>
        <v>59.958333333335759</v>
      </c>
    </row>
    <row r="2479" spans="1:23" ht="43.2" x14ac:dyDescent="0.3">
      <c r="A2479">
        <v>2915</v>
      </c>
      <c r="B2479" s="3" t="s">
        <v>2915</v>
      </c>
      <c r="C2479" s="3" t="s">
        <v>7025</v>
      </c>
      <c r="D2479">
        <v>1000</v>
      </c>
      <c r="E2479">
        <v>611</v>
      </c>
      <c r="F2479" t="s">
        <v>8221</v>
      </c>
      <c r="G2479" t="s">
        <v>8225</v>
      </c>
      <c r="H2479" t="s">
        <v>8247</v>
      </c>
      <c r="I2479">
        <v>1458117190</v>
      </c>
      <c r="J2479">
        <v>1455528790</v>
      </c>
      <c r="K2479" t="b">
        <v>0</v>
      </c>
      <c r="L2479">
        <v>3</v>
      </c>
      <c r="M2479" t="b">
        <v>0</v>
      </c>
      <c r="N2479" t="s">
        <v>8271</v>
      </c>
      <c r="O2479" s="5">
        <f t="shared" si="342"/>
        <v>1.6366612111292962</v>
      </c>
      <c r="P2479" s="7">
        <f t="shared" si="343"/>
        <v>203.66666666666666</v>
      </c>
      <c r="Q2479" t="str">
        <f t="shared" si="344"/>
        <v>theater</v>
      </c>
      <c r="R2479" t="str">
        <f t="shared" si="345"/>
        <v>plays</v>
      </c>
      <c r="S2479" s="10">
        <f t="shared" si="346"/>
        <v>42445.106365740736</v>
      </c>
      <c r="T2479" s="10">
        <f t="shared" si="347"/>
        <v>42415.148032407407</v>
      </c>
      <c r="U2479">
        <f t="shared" si="348"/>
        <v>2016</v>
      </c>
      <c r="V2479" s="11">
        <f t="shared" si="349"/>
        <v>42445.106365740736</v>
      </c>
      <c r="W2479" s="15">
        <f t="shared" si="350"/>
        <v>29.958333333328483</v>
      </c>
    </row>
    <row r="2480" spans="1:23" ht="43.2" x14ac:dyDescent="0.3">
      <c r="A2480">
        <v>2916</v>
      </c>
      <c r="B2480" s="3" t="s">
        <v>2916</v>
      </c>
      <c r="C2480" s="3" t="s">
        <v>7026</v>
      </c>
      <c r="D2480">
        <v>1850</v>
      </c>
      <c r="E2480">
        <v>145</v>
      </c>
      <c r="F2480" t="s">
        <v>8221</v>
      </c>
      <c r="G2480" t="s">
        <v>8225</v>
      </c>
      <c r="H2480" t="s">
        <v>8247</v>
      </c>
      <c r="I2480">
        <v>1400498789</v>
      </c>
      <c r="J2480">
        <v>1398511589</v>
      </c>
      <c r="K2480" t="b">
        <v>0</v>
      </c>
      <c r="L2480">
        <v>7</v>
      </c>
      <c r="M2480" t="b">
        <v>0</v>
      </c>
      <c r="N2480" t="s">
        <v>8271</v>
      </c>
      <c r="O2480" s="5">
        <f t="shared" si="342"/>
        <v>12.758620689655173</v>
      </c>
      <c r="P2480" s="7">
        <f t="shared" si="343"/>
        <v>20.714285714285715</v>
      </c>
      <c r="Q2480" t="str">
        <f t="shared" si="344"/>
        <v>theater</v>
      </c>
      <c r="R2480" t="str">
        <f t="shared" si="345"/>
        <v>plays</v>
      </c>
      <c r="S2480" s="10">
        <f t="shared" si="346"/>
        <v>41778.226724537039</v>
      </c>
      <c r="T2480" s="10">
        <f t="shared" si="347"/>
        <v>41755.226724537039</v>
      </c>
      <c r="U2480">
        <f t="shared" si="348"/>
        <v>2014</v>
      </c>
      <c r="V2480" s="11">
        <f t="shared" si="349"/>
        <v>41778.226724537039</v>
      </c>
      <c r="W2480" s="15">
        <f t="shared" si="350"/>
        <v>23</v>
      </c>
    </row>
    <row r="2481" spans="1:23" ht="43.2" x14ac:dyDescent="0.3">
      <c r="A2481">
        <v>2917</v>
      </c>
      <c r="B2481" s="3" t="s">
        <v>2917</v>
      </c>
      <c r="C2481" s="3" t="s">
        <v>7027</v>
      </c>
      <c r="D2481">
        <v>2000</v>
      </c>
      <c r="E2481">
        <v>437</v>
      </c>
      <c r="F2481" t="s">
        <v>8221</v>
      </c>
      <c r="G2481" t="s">
        <v>8224</v>
      </c>
      <c r="H2481" t="s">
        <v>8246</v>
      </c>
      <c r="I2481">
        <v>1442381847</v>
      </c>
      <c r="J2481">
        <v>1440826647</v>
      </c>
      <c r="K2481" t="b">
        <v>0</v>
      </c>
      <c r="L2481">
        <v>9</v>
      </c>
      <c r="M2481" t="b">
        <v>0</v>
      </c>
      <c r="N2481" t="s">
        <v>8271</v>
      </c>
      <c r="O2481" s="5">
        <f t="shared" si="342"/>
        <v>4.5766590389016022</v>
      </c>
      <c r="P2481" s="7">
        <f t="shared" si="343"/>
        <v>48.555555555555557</v>
      </c>
      <c r="Q2481" t="str">
        <f t="shared" si="344"/>
        <v>theater</v>
      </c>
      <c r="R2481" t="str">
        <f t="shared" si="345"/>
        <v>plays</v>
      </c>
      <c r="S2481" s="10">
        <f t="shared" si="346"/>
        <v>42262.984340277777</v>
      </c>
      <c r="T2481" s="10">
        <f t="shared" si="347"/>
        <v>42244.984340277777</v>
      </c>
      <c r="U2481">
        <f t="shared" si="348"/>
        <v>2015</v>
      </c>
      <c r="V2481" s="11">
        <f t="shared" si="349"/>
        <v>42262.984340277777</v>
      </c>
      <c r="W2481" s="15">
        <f t="shared" si="350"/>
        <v>18</v>
      </c>
    </row>
    <row r="2482" spans="1:23" ht="43.2" x14ac:dyDescent="0.3">
      <c r="A2482">
        <v>2918</v>
      </c>
      <c r="B2482" s="3" t="s">
        <v>2918</v>
      </c>
      <c r="C2482" s="3" t="s">
        <v>7028</v>
      </c>
      <c r="D2482">
        <v>5000</v>
      </c>
      <c r="E2482">
        <v>1362</v>
      </c>
      <c r="F2482" t="s">
        <v>8221</v>
      </c>
      <c r="G2482" t="s">
        <v>8224</v>
      </c>
      <c r="H2482" t="s">
        <v>8246</v>
      </c>
      <c r="I2482">
        <v>1446131207</v>
      </c>
      <c r="J2482">
        <v>1443712007</v>
      </c>
      <c r="K2482" t="b">
        <v>0</v>
      </c>
      <c r="L2482">
        <v>20</v>
      </c>
      <c r="M2482" t="b">
        <v>0</v>
      </c>
      <c r="N2482" t="s">
        <v>8271</v>
      </c>
      <c r="O2482" s="5">
        <f t="shared" si="342"/>
        <v>3.6710719530102791</v>
      </c>
      <c r="P2482" s="7">
        <f t="shared" si="343"/>
        <v>68.099999999999994</v>
      </c>
      <c r="Q2482" t="str">
        <f t="shared" si="344"/>
        <v>theater</v>
      </c>
      <c r="R2482" t="str">
        <f t="shared" si="345"/>
        <v>plays</v>
      </c>
      <c r="S2482" s="10">
        <f t="shared" si="346"/>
        <v>42306.379710648151</v>
      </c>
      <c r="T2482" s="10">
        <f t="shared" si="347"/>
        <v>42278.379710648151</v>
      </c>
      <c r="U2482">
        <f t="shared" si="348"/>
        <v>2015</v>
      </c>
      <c r="V2482" s="11">
        <f t="shared" si="349"/>
        <v>42306.379710648151</v>
      </c>
      <c r="W2482" s="15">
        <f t="shared" si="350"/>
        <v>28</v>
      </c>
    </row>
    <row r="2483" spans="1:23" ht="43.2" x14ac:dyDescent="0.3">
      <c r="A2483">
        <v>2919</v>
      </c>
      <c r="B2483" s="3" t="s">
        <v>2919</v>
      </c>
      <c r="C2483" s="3" t="s">
        <v>7029</v>
      </c>
      <c r="D2483">
        <v>600</v>
      </c>
      <c r="E2483">
        <v>51</v>
      </c>
      <c r="F2483" t="s">
        <v>8221</v>
      </c>
      <c r="G2483" t="s">
        <v>8224</v>
      </c>
      <c r="H2483" t="s">
        <v>8246</v>
      </c>
      <c r="I2483">
        <v>1407250329</v>
      </c>
      <c r="J2483">
        <v>1404658329</v>
      </c>
      <c r="K2483" t="b">
        <v>0</v>
      </c>
      <c r="L2483">
        <v>6</v>
      </c>
      <c r="M2483" t="b">
        <v>0</v>
      </c>
      <c r="N2483" t="s">
        <v>8271</v>
      </c>
      <c r="O2483" s="5">
        <f t="shared" si="342"/>
        <v>11.764705882352942</v>
      </c>
      <c r="P2483" s="7">
        <f t="shared" si="343"/>
        <v>8.5</v>
      </c>
      <c r="Q2483" t="str">
        <f t="shared" si="344"/>
        <v>theater</v>
      </c>
      <c r="R2483" t="str">
        <f t="shared" si="345"/>
        <v>plays</v>
      </c>
      <c r="S2483" s="10">
        <f t="shared" si="346"/>
        <v>41856.36954861111</v>
      </c>
      <c r="T2483" s="10">
        <f t="shared" si="347"/>
        <v>41826.36954861111</v>
      </c>
      <c r="U2483">
        <f t="shared" si="348"/>
        <v>2014</v>
      </c>
      <c r="V2483" s="11">
        <f t="shared" si="349"/>
        <v>41856.36954861111</v>
      </c>
      <c r="W2483" s="15">
        <f t="shared" si="350"/>
        <v>30</v>
      </c>
    </row>
    <row r="2484" spans="1:23" ht="43.2" x14ac:dyDescent="0.3">
      <c r="A2484">
        <v>2920</v>
      </c>
      <c r="B2484" s="3" t="s">
        <v>2920</v>
      </c>
      <c r="C2484" s="3" t="s">
        <v>7030</v>
      </c>
      <c r="D2484">
        <v>2500</v>
      </c>
      <c r="E2484">
        <v>671</v>
      </c>
      <c r="F2484" t="s">
        <v>8221</v>
      </c>
      <c r="G2484" t="s">
        <v>8229</v>
      </c>
      <c r="H2484" t="s">
        <v>8251</v>
      </c>
      <c r="I2484">
        <v>1427306470</v>
      </c>
      <c r="J2484">
        <v>1424718070</v>
      </c>
      <c r="K2484" t="b">
        <v>0</v>
      </c>
      <c r="L2484">
        <v>13</v>
      </c>
      <c r="M2484" t="b">
        <v>0</v>
      </c>
      <c r="N2484" t="s">
        <v>8271</v>
      </c>
      <c r="O2484" s="5">
        <f t="shared" si="342"/>
        <v>3.7257824143070044</v>
      </c>
      <c r="P2484" s="7">
        <f t="shared" si="343"/>
        <v>51.615384615384613</v>
      </c>
      <c r="Q2484" t="str">
        <f t="shared" si="344"/>
        <v>theater</v>
      </c>
      <c r="R2484" t="str">
        <f t="shared" si="345"/>
        <v>plays</v>
      </c>
      <c r="S2484" s="10">
        <f t="shared" si="346"/>
        <v>42088.500810185185</v>
      </c>
      <c r="T2484" s="10">
        <f t="shared" si="347"/>
        <v>42058.542476851857</v>
      </c>
      <c r="U2484">
        <f t="shared" si="348"/>
        <v>2015</v>
      </c>
      <c r="V2484" s="11">
        <f t="shared" si="349"/>
        <v>42088.500810185185</v>
      </c>
      <c r="W2484" s="15">
        <f t="shared" si="350"/>
        <v>29.958333333328483</v>
      </c>
    </row>
    <row r="2485" spans="1:23" ht="28.8" x14ac:dyDescent="0.3">
      <c r="A2485">
        <v>2921</v>
      </c>
      <c r="B2485" s="3" t="s">
        <v>2921</v>
      </c>
      <c r="C2485" s="3" t="s">
        <v>7031</v>
      </c>
      <c r="D2485">
        <v>100</v>
      </c>
      <c r="E2485">
        <v>129</v>
      </c>
      <c r="F2485" t="s">
        <v>8219</v>
      </c>
      <c r="G2485" t="s">
        <v>8224</v>
      </c>
      <c r="H2485" t="s">
        <v>8246</v>
      </c>
      <c r="I2485">
        <v>1411679804</v>
      </c>
      <c r="J2485">
        <v>1409087804</v>
      </c>
      <c r="K2485" t="b">
        <v>0</v>
      </c>
      <c r="L2485">
        <v>3</v>
      </c>
      <c r="M2485" t="b">
        <v>1</v>
      </c>
      <c r="N2485" t="s">
        <v>8305</v>
      </c>
      <c r="O2485" s="5">
        <f t="shared" si="342"/>
        <v>0.77519379844961245</v>
      </c>
      <c r="P2485" s="7">
        <f t="shared" si="343"/>
        <v>43</v>
      </c>
      <c r="Q2485" t="str">
        <f t="shared" si="344"/>
        <v>theater</v>
      </c>
      <c r="R2485" t="str">
        <f t="shared" si="345"/>
        <v>musical</v>
      </c>
      <c r="S2485" s="10">
        <f t="shared" si="346"/>
        <v>41907.636620370373</v>
      </c>
      <c r="T2485" s="10">
        <f t="shared" si="347"/>
        <v>41877.636620370373</v>
      </c>
      <c r="U2485">
        <f t="shared" si="348"/>
        <v>2014</v>
      </c>
      <c r="V2485" s="11">
        <f t="shared" si="349"/>
        <v>41907.636620370373</v>
      </c>
      <c r="W2485" s="15">
        <f t="shared" si="350"/>
        <v>30</v>
      </c>
    </row>
    <row r="2486" spans="1:23" ht="43.2" x14ac:dyDescent="0.3">
      <c r="A2486">
        <v>2922</v>
      </c>
      <c r="B2486" s="3" t="s">
        <v>2922</v>
      </c>
      <c r="C2486" s="3" t="s">
        <v>7032</v>
      </c>
      <c r="D2486">
        <v>500</v>
      </c>
      <c r="E2486">
        <v>500</v>
      </c>
      <c r="F2486" t="s">
        <v>8219</v>
      </c>
      <c r="G2486" t="s">
        <v>8225</v>
      </c>
      <c r="H2486" t="s">
        <v>8247</v>
      </c>
      <c r="I2486">
        <v>1431982727</v>
      </c>
      <c r="J2486">
        <v>1428094727</v>
      </c>
      <c r="K2486" t="b">
        <v>0</v>
      </c>
      <c r="L2486">
        <v>6</v>
      </c>
      <c r="M2486" t="b">
        <v>1</v>
      </c>
      <c r="N2486" t="s">
        <v>8305</v>
      </c>
      <c r="O2486" s="5">
        <f t="shared" si="342"/>
        <v>1</v>
      </c>
      <c r="P2486" s="7">
        <f t="shared" si="343"/>
        <v>83.333333333333329</v>
      </c>
      <c r="Q2486" t="str">
        <f t="shared" si="344"/>
        <v>theater</v>
      </c>
      <c r="R2486" t="str">
        <f t="shared" si="345"/>
        <v>musical</v>
      </c>
      <c r="S2486" s="10">
        <f t="shared" si="346"/>
        <v>42142.624155092592</v>
      </c>
      <c r="T2486" s="10">
        <f t="shared" si="347"/>
        <v>42097.624155092592</v>
      </c>
      <c r="U2486">
        <f t="shared" si="348"/>
        <v>2015</v>
      </c>
      <c r="V2486" s="11">
        <f t="shared" si="349"/>
        <v>42142.624155092592</v>
      </c>
      <c r="W2486" s="15">
        <f t="shared" si="350"/>
        <v>45</v>
      </c>
    </row>
    <row r="2487" spans="1:23" ht="43.2" x14ac:dyDescent="0.3">
      <c r="A2487">
        <v>2923</v>
      </c>
      <c r="B2487" s="3" t="s">
        <v>2923</v>
      </c>
      <c r="C2487" s="3" t="s">
        <v>7033</v>
      </c>
      <c r="D2487">
        <v>300</v>
      </c>
      <c r="E2487">
        <v>300</v>
      </c>
      <c r="F2487" t="s">
        <v>8219</v>
      </c>
      <c r="G2487" t="s">
        <v>8224</v>
      </c>
      <c r="H2487" t="s">
        <v>8246</v>
      </c>
      <c r="I2487">
        <v>1422068400</v>
      </c>
      <c r="J2487">
        <v>1420774779</v>
      </c>
      <c r="K2487" t="b">
        <v>0</v>
      </c>
      <c r="L2487">
        <v>10</v>
      </c>
      <c r="M2487" t="b">
        <v>1</v>
      </c>
      <c r="N2487" t="s">
        <v>8305</v>
      </c>
      <c r="O2487" s="5">
        <f t="shared" si="342"/>
        <v>1</v>
      </c>
      <c r="P2487" s="7">
        <f t="shared" si="343"/>
        <v>30</v>
      </c>
      <c r="Q2487" t="str">
        <f t="shared" si="344"/>
        <v>theater</v>
      </c>
      <c r="R2487" t="str">
        <f t="shared" si="345"/>
        <v>musical</v>
      </c>
      <c r="S2487" s="10">
        <f t="shared" si="346"/>
        <v>42027.875</v>
      </c>
      <c r="T2487" s="10">
        <f t="shared" si="347"/>
        <v>42012.90253472222</v>
      </c>
      <c r="U2487">
        <f t="shared" si="348"/>
        <v>2015</v>
      </c>
      <c r="V2487" s="11">
        <f t="shared" si="349"/>
        <v>42027.875</v>
      </c>
      <c r="W2487" s="15">
        <f t="shared" si="350"/>
        <v>14.972465277780429</v>
      </c>
    </row>
    <row r="2488" spans="1:23" ht="43.2" x14ac:dyDescent="0.3">
      <c r="A2488">
        <v>2924</v>
      </c>
      <c r="B2488" s="3" t="s">
        <v>2924</v>
      </c>
      <c r="C2488" s="3" t="s">
        <v>7034</v>
      </c>
      <c r="D2488">
        <v>25000</v>
      </c>
      <c r="E2488">
        <v>25800</v>
      </c>
      <c r="F2488" t="s">
        <v>8219</v>
      </c>
      <c r="G2488" t="s">
        <v>8224</v>
      </c>
      <c r="H2488" t="s">
        <v>8246</v>
      </c>
      <c r="I2488">
        <v>1431143940</v>
      </c>
      <c r="J2488">
        <v>1428585710</v>
      </c>
      <c r="K2488" t="b">
        <v>0</v>
      </c>
      <c r="L2488">
        <v>147</v>
      </c>
      <c r="M2488" t="b">
        <v>1</v>
      </c>
      <c r="N2488" t="s">
        <v>8305</v>
      </c>
      <c r="O2488" s="5">
        <f t="shared" si="342"/>
        <v>0.96899224806201545</v>
      </c>
      <c r="P2488" s="7">
        <f t="shared" si="343"/>
        <v>175.51020408163265</v>
      </c>
      <c r="Q2488" t="str">
        <f t="shared" si="344"/>
        <v>theater</v>
      </c>
      <c r="R2488" t="str">
        <f t="shared" si="345"/>
        <v>musical</v>
      </c>
      <c r="S2488" s="10">
        <f t="shared" si="346"/>
        <v>42132.915972222225</v>
      </c>
      <c r="T2488" s="10">
        <f t="shared" si="347"/>
        <v>42103.306828703702</v>
      </c>
      <c r="U2488">
        <f t="shared" si="348"/>
        <v>2015</v>
      </c>
      <c r="V2488" s="11">
        <f t="shared" si="349"/>
        <v>42132.915972222225</v>
      </c>
      <c r="W2488" s="15">
        <f t="shared" si="350"/>
        <v>29.609143518522615</v>
      </c>
    </row>
    <row r="2489" spans="1:23" ht="43.2" x14ac:dyDescent="0.3">
      <c r="A2489">
        <v>2925</v>
      </c>
      <c r="B2489" s="3" t="s">
        <v>2925</v>
      </c>
      <c r="C2489" s="3" t="s">
        <v>7035</v>
      </c>
      <c r="D2489">
        <v>45000</v>
      </c>
      <c r="E2489">
        <v>46100.69</v>
      </c>
      <c r="F2489" t="s">
        <v>8219</v>
      </c>
      <c r="G2489" t="s">
        <v>8224</v>
      </c>
      <c r="H2489" t="s">
        <v>8246</v>
      </c>
      <c r="I2489">
        <v>1410444068</v>
      </c>
      <c r="J2489">
        <v>1407852068</v>
      </c>
      <c r="K2489" t="b">
        <v>0</v>
      </c>
      <c r="L2489">
        <v>199</v>
      </c>
      <c r="M2489" t="b">
        <v>1</v>
      </c>
      <c r="N2489" t="s">
        <v>8305</v>
      </c>
      <c r="O2489" s="5">
        <f t="shared" si="342"/>
        <v>0.97612421853121933</v>
      </c>
      <c r="P2489" s="7">
        <f t="shared" si="343"/>
        <v>231.66175879396985</v>
      </c>
      <c r="Q2489" t="str">
        <f t="shared" si="344"/>
        <v>theater</v>
      </c>
      <c r="R2489" t="str">
        <f t="shared" si="345"/>
        <v>musical</v>
      </c>
      <c r="S2489" s="10">
        <f t="shared" si="346"/>
        <v>41893.334120370368</v>
      </c>
      <c r="T2489" s="10">
        <f t="shared" si="347"/>
        <v>41863.334120370368</v>
      </c>
      <c r="U2489">
        <f t="shared" si="348"/>
        <v>2014</v>
      </c>
      <c r="V2489" s="11">
        <f t="shared" si="349"/>
        <v>41893.334120370368</v>
      </c>
      <c r="W2489" s="15">
        <f t="shared" si="350"/>
        <v>30</v>
      </c>
    </row>
    <row r="2490" spans="1:23" ht="43.2" x14ac:dyDescent="0.3">
      <c r="A2490">
        <v>2926</v>
      </c>
      <c r="B2490" s="3" t="s">
        <v>2926</v>
      </c>
      <c r="C2490" s="3" t="s">
        <v>7036</v>
      </c>
      <c r="D2490">
        <v>3000</v>
      </c>
      <c r="E2490">
        <v>3750</v>
      </c>
      <c r="F2490" t="s">
        <v>8219</v>
      </c>
      <c r="G2490" t="s">
        <v>8224</v>
      </c>
      <c r="H2490" t="s">
        <v>8246</v>
      </c>
      <c r="I2490">
        <v>1424715779</v>
      </c>
      <c r="J2490">
        <v>1423506179</v>
      </c>
      <c r="K2490" t="b">
        <v>0</v>
      </c>
      <c r="L2490">
        <v>50</v>
      </c>
      <c r="M2490" t="b">
        <v>1</v>
      </c>
      <c r="N2490" t="s">
        <v>8305</v>
      </c>
      <c r="O2490" s="5">
        <f t="shared" si="342"/>
        <v>0.8</v>
      </c>
      <c r="P2490" s="7">
        <f t="shared" si="343"/>
        <v>75</v>
      </c>
      <c r="Q2490" t="str">
        <f t="shared" si="344"/>
        <v>theater</v>
      </c>
      <c r="R2490" t="str">
        <f t="shared" si="345"/>
        <v>musical</v>
      </c>
      <c r="S2490" s="10">
        <f t="shared" si="346"/>
        <v>42058.515960648147</v>
      </c>
      <c r="T2490" s="10">
        <f t="shared" si="347"/>
        <v>42044.515960648147</v>
      </c>
      <c r="U2490">
        <f t="shared" si="348"/>
        <v>2015</v>
      </c>
      <c r="V2490" s="11">
        <f t="shared" si="349"/>
        <v>42058.515960648147</v>
      </c>
      <c r="W2490" s="15">
        <f t="shared" si="350"/>
        <v>14</v>
      </c>
    </row>
    <row r="2491" spans="1:23" ht="43.2" x14ac:dyDescent="0.3">
      <c r="A2491">
        <v>2927</v>
      </c>
      <c r="B2491" s="3" t="s">
        <v>2927</v>
      </c>
      <c r="C2491" s="3" t="s">
        <v>7037</v>
      </c>
      <c r="D2491">
        <v>1800</v>
      </c>
      <c r="E2491">
        <v>2355</v>
      </c>
      <c r="F2491" t="s">
        <v>8219</v>
      </c>
      <c r="G2491" t="s">
        <v>8224</v>
      </c>
      <c r="H2491" t="s">
        <v>8246</v>
      </c>
      <c r="I2491">
        <v>1405400400</v>
      </c>
      <c r="J2491">
        <v>1402934629</v>
      </c>
      <c r="K2491" t="b">
        <v>0</v>
      </c>
      <c r="L2491">
        <v>21</v>
      </c>
      <c r="M2491" t="b">
        <v>1</v>
      </c>
      <c r="N2491" t="s">
        <v>8305</v>
      </c>
      <c r="O2491" s="5">
        <f t="shared" si="342"/>
        <v>0.76433121019108285</v>
      </c>
      <c r="P2491" s="7">
        <f t="shared" si="343"/>
        <v>112.14285714285714</v>
      </c>
      <c r="Q2491" t="str">
        <f t="shared" si="344"/>
        <v>theater</v>
      </c>
      <c r="R2491" t="str">
        <f t="shared" si="345"/>
        <v>musical</v>
      </c>
      <c r="S2491" s="10">
        <f t="shared" si="346"/>
        <v>41834.958333333336</v>
      </c>
      <c r="T2491" s="10">
        <f t="shared" si="347"/>
        <v>41806.419317129628</v>
      </c>
      <c r="U2491">
        <f t="shared" si="348"/>
        <v>2014</v>
      </c>
      <c r="V2491" s="11">
        <f t="shared" si="349"/>
        <v>41834.958333333336</v>
      </c>
      <c r="W2491" s="15">
        <f t="shared" si="350"/>
        <v>28.539016203707433</v>
      </c>
    </row>
    <row r="2492" spans="1:23" ht="28.8" x14ac:dyDescent="0.3">
      <c r="A2492">
        <v>2928</v>
      </c>
      <c r="B2492" s="3" t="s">
        <v>2928</v>
      </c>
      <c r="C2492" s="3" t="s">
        <v>7038</v>
      </c>
      <c r="D2492">
        <v>1000</v>
      </c>
      <c r="E2492">
        <v>1000</v>
      </c>
      <c r="F2492" t="s">
        <v>8219</v>
      </c>
      <c r="G2492" t="s">
        <v>8224</v>
      </c>
      <c r="H2492" t="s">
        <v>8246</v>
      </c>
      <c r="I2492">
        <v>1457135846</v>
      </c>
      <c r="J2492">
        <v>1454543846</v>
      </c>
      <c r="K2492" t="b">
        <v>0</v>
      </c>
      <c r="L2492">
        <v>24</v>
      </c>
      <c r="M2492" t="b">
        <v>1</v>
      </c>
      <c r="N2492" t="s">
        <v>8305</v>
      </c>
      <c r="O2492" s="5">
        <f t="shared" si="342"/>
        <v>1</v>
      </c>
      <c r="P2492" s="7">
        <f t="shared" si="343"/>
        <v>41.666666666666664</v>
      </c>
      <c r="Q2492" t="str">
        <f t="shared" si="344"/>
        <v>theater</v>
      </c>
      <c r="R2492" t="str">
        <f t="shared" si="345"/>
        <v>musical</v>
      </c>
      <c r="S2492" s="10">
        <f t="shared" si="346"/>
        <v>42433.748217592598</v>
      </c>
      <c r="T2492" s="10">
        <f t="shared" si="347"/>
        <v>42403.748217592598</v>
      </c>
      <c r="U2492">
        <f t="shared" si="348"/>
        <v>2016</v>
      </c>
      <c r="V2492" s="11">
        <f t="shared" si="349"/>
        <v>42433.748217592598</v>
      </c>
      <c r="W2492" s="15">
        <f t="shared" si="350"/>
        <v>30</v>
      </c>
    </row>
    <row r="2493" spans="1:23" ht="43.2" x14ac:dyDescent="0.3">
      <c r="A2493">
        <v>2929</v>
      </c>
      <c r="B2493" s="3" t="s">
        <v>2929</v>
      </c>
      <c r="C2493" s="3" t="s">
        <v>7039</v>
      </c>
      <c r="D2493">
        <v>8000</v>
      </c>
      <c r="E2493">
        <v>8165.55</v>
      </c>
      <c r="F2493" t="s">
        <v>8219</v>
      </c>
      <c r="G2493" t="s">
        <v>8224</v>
      </c>
      <c r="H2493" t="s">
        <v>8246</v>
      </c>
      <c r="I2493">
        <v>1401024758</v>
      </c>
      <c r="J2493">
        <v>1398432758</v>
      </c>
      <c r="K2493" t="b">
        <v>0</v>
      </c>
      <c r="L2493">
        <v>32</v>
      </c>
      <c r="M2493" t="b">
        <v>1</v>
      </c>
      <c r="N2493" t="s">
        <v>8305</v>
      </c>
      <c r="O2493" s="5">
        <f t="shared" si="342"/>
        <v>0.97972579924193715</v>
      </c>
      <c r="P2493" s="7">
        <f t="shared" si="343"/>
        <v>255.17343750000001</v>
      </c>
      <c r="Q2493" t="str">
        <f t="shared" si="344"/>
        <v>theater</v>
      </c>
      <c r="R2493" t="str">
        <f t="shared" si="345"/>
        <v>musical</v>
      </c>
      <c r="S2493" s="10">
        <f t="shared" si="346"/>
        <v>41784.314328703702</v>
      </c>
      <c r="T2493" s="10">
        <f t="shared" si="347"/>
        <v>41754.314328703702</v>
      </c>
      <c r="U2493">
        <f t="shared" si="348"/>
        <v>2014</v>
      </c>
      <c r="V2493" s="11">
        <f t="shared" si="349"/>
        <v>41784.314328703702</v>
      </c>
      <c r="W2493" s="15">
        <f t="shared" si="350"/>
        <v>30</v>
      </c>
    </row>
    <row r="2494" spans="1:23" ht="43.2" x14ac:dyDescent="0.3">
      <c r="A2494">
        <v>2930</v>
      </c>
      <c r="B2494" s="3" t="s">
        <v>2930</v>
      </c>
      <c r="C2494" s="3" t="s">
        <v>7040</v>
      </c>
      <c r="D2494">
        <v>10000</v>
      </c>
      <c r="E2494">
        <v>10092</v>
      </c>
      <c r="F2494" t="s">
        <v>8219</v>
      </c>
      <c r="G2494" t="s">
        <v>8225</v>
      </c>
      <c r="H2494" t="s">
        <v>8247</v>
      </c>
      <c r="I2494">
        <v>1431007264</v>
      </c>
      <c r="J2494">
        <v>1428415264</v>
      </c>
      <c r="K2494" t="b">
        <v>0</v>
      </c>
      <c r="L2494">
        <v>62</v>
      </c>
      <c r="M2494" t="b">
        <v>1</v>
      </c>
      <c r="N2494" t="s">
        <v>8305</v>
      </c>
      <c r="O2494" s="5">
        <f t="shared" si="342"/>
        <v>0.99088386841062226</v>
      </c>
      <c r="P2494" s="7">
        <f t="shared" si="343"/>
        <v>162.7741935483871</v>
      </c>
      <c r="Q2494" t="str">
        <f t="shared" si="344"/>
        <v>theater</v>
      </c>
      <c r="R2494" t="str">
        <f t="shared" si="345"/>
        <v>musical</v>
      </c>
      <c r="S2494" s="10">
        <f t="shared" si="346"/>
        <v>42131.334074074075</v>
      </c>
      <c r="T2494" s="10">
        <f t="shared" si="347"/>
        <v>42101.334074074075</v>
      </c>
      <c r="U2494">
        <f t="shared" si="348"/>
        <v>2015</v>
      </c>
      <c r="V2494" s="11">
        <f t="shared" si="349"/>
        <v>42131.334074074075</v>
      </c>
      <c r="W2494" s="15">
        <f t="shared" si="350"/>
        <v>30</v>
      </c>
    </row>
    <row r="2495" spans="1:23" ht="43.2" x14ac:dyDescent="0.3">
      <c r="A2495">
        <v>2931</v>
      </c>
      <c r="B2495" s="3" t="s">
        <v>2931</v>
      </c>
      <c r="C2495" s="3" t="s">
        <v>7041</v>
      </c>
      <c r="D2495">
        <v>750</v>
      </c>
      <c r="E2495">
        <v>795</v>
      </c>
      <c r="F2495" t="s">
        <v>8219</v>
      </c>
      <c r="G2495" t="s">
        <v>8229</v>
      </c>
      <c r="H2495" t="s">
        <v>8251</v>
      </c>
      <c r="I2495">
        <v>1410761280</v>
      </c>
      <c r="J2495">
        <v>1408604363</v>
      </c>
      <c r="K2495" t="b">
        <v>0</v>
      </c>
      <c r="L2495">
        <v>9</v>
      </c>
      <c r="M2495" t="b">
        <v>1</v>
      </c>
      <c r="N2495" t="s">
        <v>8305</v>
      </c>
      <c r="O2495" s="5">
        <f t="shared" si="342"/>
        <v>0.94339622641509435</v>
      </c>
      <c r="P2495" s="7">
        <f t="shared" si="343"/>
        <v>88.333333333333329</v>
      </c>
      <c r="Q2495" t="str">
        <f t="shared" si="344"/>
        <v>theater</v>
      </c>
      <c r="R2495" t="str">
        <f t="shared" si="345"/>
        <v>musical</v>
      </c>
      <c r="S2495" s="10">
        <f t="shared" si="346"/>
        <v>41897.005555555559</v>
      </c>
      <c r="T2495" s="10">
        <f t="shared" si="347"/>
        <v>41872.041238425925</v>
      </c>
      <c r="U2495">
        <f t="shared" si="348"/>
        <v>2014</v>
      </c>
      <c r="V2495" s="11">
        <f t="shared" si="349"/>
        <v>41897.005555555559</v>
      </c>
      <c r="W2495" s="15">
        <f t="shared" si="350"/>
        <v>24.964317129633855</v>
      </c>
    </row>
    <row r="2496" spans="1:23" ht="43.2" x14ac:dyDescent="0.3">
      <c r="A2496">
        <v>2932</v>
      </c>
      <c r="B2496" s="3" t="s">
        <v>2932</v>
      </c>
      <c r="C2496" s="3" t="s">
        <v>7042</v>
      </c>
      <c r="D2496">
        <v>3100</v>
      </c>
      <c r="E2496">
        <v>3258</v>
      </c>
      <c r="F2496" t="s">
        <v>8219</v>
      </c>
      <c r="G2496" t="s">
        <v>8226</v>
      </c>
      <c r="H2496" t="s">
        <v>8248</v>
      </c>
      <c r="I2496">
        <v>1424516400</v>
      </c>
      <c r="J2496">
        <v>1421812637</v>
      </c>
      <c r="K2496" t="b">
        <v>0</v>
      </c>
      <c r="L2496">
        <v>38</v>
      </c>
      <c r="M2496" t="b">
        <v>1</v>
      </c>
      <c r="N2496" t="s">
        <v>8305</v>
      </c>
      <c r="O2496" s="5">
        <f t="shared" si="342"/>
        <v>0.95150399017802334</v>
      </c>
      <c r="P2496" s="7">
        <f t="shared" si="343"/>
        <v>85.736842105263165</v>
      </c>
      <c r="Q2496" t="str">
        <f t="shared" si="344"/>
        <v>theater</v>
      </c>
      <c r="R2496" t="str">
        <f t="shared" si="345"/>
        <v>musical</v>
      </c>
      <c r="S2496" s="10">
        <f t="shared" si="346"/>
        <v>42056.208333333328</v>
      </c>
      <c r="T2496" s="10">
        <f t="shared" si="347"/>
        <v>42024.914780092593</v>
      </c>
      <c r="U2496">
        <f t="shared" si="348"/>
        <v>2015</v>
      </c>
      <c r="V2496" s="11">
        <f t="shared" si="349"/>
        <v>42056.208333333328</v>
      </c>
      <c r="W2496" s="15">
        <f t="shared" si="350"/>
        <v>31.293553240735491</v>
      </c>
    </row>
    <row r="2497" spans="1:23" ht="43.2" x14ac:dyDescent="0.3">
      <c r="A2497">
        <v>2933</v>
      </c>
      <c r="B2497" s="3" t="s">
        <v>2933</v>
      </c>
      <c r="C2497" s="3" t="s">
        <v>7043</v>
      </c>
      <c r="D2497">
        <v>2500</v>
      </c>
      <c r="E2497">
        <v>2569</v>
      </c>
      <c r="F2497" t="s">
        <v>8219</v>
      </c>
      <c r="G2497" t="s">
        <v>8224</v>
      </c>
      <c r="H2497" t="s">
        <v>8246</v>
      </c>
      <c r="I2497">
        <v>1465081053</v>
      </c>
      <c r="J2497">
        <v>1462489053</v>
      </c>
      <c r="K2497" t="b">
        <v>0</v>
      </c>
      <c r="L2497">
        <v>54</v>
      </c>
      <c r="M2497" t="b">
        <v>1</v>
      </c>
      <c r="N2497" t="s">
        <v>8305</v>
      </c>
      <c r="O2497" s="5">
        <f t="shared" si="342"/>
        <v>0.97314130011677691</v>
      </c>
      <c r="P2497" s="7">
        <f t="shared" si="343"/>
        <v>47.574074074074076</v>
      </c>
      <c r="Q2497" t="str">
        <f t="shared" si="344"/>
        <v>theater</v>
      </c>
      <c r="R2497" t="str">
        <f t="shared" si="345"/>
        <v>musical</v>
      </c>
      <c r="S2497" s="10">
        <f t="shared" si="346"/>
        <v>42525.706631944442</v>
      </c>
      <c r="T2497" s="10">
        <f t="shared" si="347"/>
        <v>42495.706631944442</v>
      </c>
      <c r="U2497">
        <f t="shared" si="348"/>
        <v>2016</v>
      </c>
      <c r="V2497" s="11">
        <f t="shared" si="349"/>
        <v>42525.706631944442</v>
      </c>
      <c r="W2497" s="15">
        <f t="shared" si="350"/>
        <v>30</v>
      </c>
    </row>
    <row r="2498" spans="1:23" ht="43.2" x14ac:dyDescent="0.3">
      <c r="A2498">
        <v>2934</v>
      </c>
      <c r="B2498" s="3" t="s">
        <v>2934</v>
      </c>
      <c r="C2498" s="3" t="s">
        <v>7044</v>
      </c>
      <c r="D2498">
        <v>2500</v>
      </c>
      <c r="E2498">
        <v>2700</v>
      </c>
      <c r="F2498" t="s">
        <v>8219</v>
      </c>
      <c r="G2498" t="s">
        <v>8229</v>
      </c>
      <c r="H2498" t="s">
        <v>8251</v>
      </c>
      <c r="I2498">
        <v>1402845364</v>
      </c>
      <c r="J2498">
        <v>1400253364</v>
      </c>
      <c r="K2498" t="b">
        <v>0</v>
      </c>
      <c r="L2498">
        <v>37</v>
      </c>
      <c r="M2498" t="b">
        <v>1</v>
      </c>
      <c r="N2498" t="s">
        <v>8305</v>
      </c>
      <c r="O2498" s="5">
        <f t="shared" ref="O2498:O2561" si="351">$D2498/$E2498</f>
        <v>0.92592592592592593</v>
      </c>
      <c r="P2498" s="7">
        <f t="shared" ref="P2498:P2561" si="352">$E2498/$L2498</f>
        <v>72.972972972972968</v>
      </c>
      <c r="Q2498" t="str">
        <f t="shared" ref="Q2498:Q2561" si="353">LEFT($N2498,SEARCH("/",$N2498,1)-1)</f>
        <v>theater</v>
      </c>
      <c r="R2498" t="str">
        <f t="shared" ref="R2498:R2561" si="354">MID($N2498,FIND("/",$N2498)+1,256)</f>
        <v>musical</v>
      </c>
      <c r="S2498" s="10">
        <f t="shared" ref="S2498:S2561" si="355">((($I2498/60)/60)/24)+DATE(1970,1,1)+(-6/24)</f>
        <v>41805.386157407411</v>
      </c>
      <c r="T2498" s="10">
        <f t="shared" ref="T2498:T2561" si="356">((($J2498/60)/60)/24)+DATE(1970,1,1)+(-6/24)</f>
        <v>41775.386157407411</v>
      </c>
      <c r="U2498">
        <f t="shared" ref="U2498:U2561" si="357">YEAR(S2498)</f>
        <v>2014</v>
      </c>
      <c r="V2498" s="11">
        <f t="shared" ref="V2498:V2561" si="358">S2498</f>
        <v>41805.386157407411</v>
      </c>
      <c r="W2498" s="15">
        <f t="shared" si="350"/>
        <v>30</v>
      </c>
    </row>
    <row r="2499" spans="1:23" ht="43.2" x14ac:dyDescent="0.3">
      <c r="A2499">
        <v>2935</v>
      </c>
      <c r="B2499" s="3" t="s">
        <v>2935</v>
      </c>
      <c r="C2499" s="3" t="s">
        <v>7045</v>
      </c>
      <c r="D2499">
        <v>3500</v>
      </c>
      <c r="E2499">
        <v>3531</v>
      </c>
      <c r="F2499" t="s">
        <v>8219</v>
      </c>
      <c r="G2499" t="s">
        <v>8224</v>
      </c>
      <c r="H2499" t="s">
        <v>8246</v>
      </c>
      <c r="I2499">
        <v>1472490000</v>
      </c>
      <c r="J2499">
        <v>1467468008</v>
      </c>
      <c r="K2499" t="b">
        <v>0</v>
      </c>
      <c r="L2499">
        <v>39</v>
      </c>
      <c r="M2499" t="b">
        <v>1</v>
      </c>
      <c r="N2499" t="s">
        <v>8305</v>
      </c>
      <c r="O2499" s="5">
        <f t="shared" si="351"/>
        <v>0.99122061738884171</v>
      </c>
      <c r="P2499" s="7">
        <f t="shared" si="352"/>
        <v>90.538461538461533</v>
      </c>
      <c r="Q2499" t="str">
        <f t="shared" si="353"/>
        <v>theater</v>
      </c>
      <c r="R2499" t="str">
        <f t="shared" si="354"/>
        <v>musical</v>
      </c>
      <c r="S2499" s="10">
        <f t="shared" si="355"/>
        <v>42611.458333333328</v>
      </c>
      <c r="T2499" s="10">
        <f t="shared" si="356"/>
        <v>42553.333425925928</v>
      </c>
      <c r="U2499">
        <f t="shared" si="357"/>
        <v>2016</v>
      </c>
      <c r="V2499" s="11">
        <f t="shared" si="358"/>
        <v>42611.458333333328</v>
      </c>
      <c r="W2499" s="15">
        <f t="shared" ref="W2499:W2562" si="359">S2499-T2499</f>
        <v>58.124907407400315</v>
      </c>
    </row>
    <row r="2500" spans="1:23" ht="43.2" x14ac:dyDescent="0.3">
      <c r="A2500">
        <v>2936</v>
      </c>
      <c r="B2500" s="3" t="s">
        <v>2936</v>
      </c>
      <c r="C2500" s="3" t="s">
        <v>7046</v>
      </c>
      <c r="D2500">
        <v>1000</v>
      </c>
      <c r="E2500">
        <v>1280</v>
      </c>
      <c r="F2500" t="s">
        <v>8219</v>
      </c>
      <c r="G2500" t="s">
        <v>8224</v>
      </c>
      <c r="H2500" t="s">
        <v>8246</v>
      </c>
      <c r="I2500">
        <v>1413176340</v>
      </c>
      <c r="J2500">
        <v>1412091423</v>
      </c>
      <c r="K2500" t="b">
        <v>0</v>
      </c>
      <c r="L2500">
        <v>34</v>
      </c>
      <c r="M2500" t="b">
        <v>1</v>
      </c>
      <c r="N2500" t="s">
        <v>8305</v>
      </c>
      <c r="O2500" s="5">
        <f t="shared" si="351"/>
        <v>0.78125</v>
      </c>
      <c r="P2500" s="7">
        <f t="shared" si="352"/>
        <v>37.647058823529413</v>
      </c>
      <c r="Q2500" t="str">
        <f t="shared" si="353"/>
        <v>theater</v>
      </c>
      <c r="R2500" t="str">
        <f t="shared" si="354"/>
        <v>musical</v>
      </c>
      <c r="S2500" s="10">
        <f t="shared" si="355"/>
        <v>41924.957638888889</v>
      </c>
      <c r="T2500" s="10">
        <f t="shared" si="356"/>
        <v>41912.400729166664</v>
      </c>
      <c r="U2500">
        <f t="shared" si="357"/>
        <v>2014</v>
      </c>
      <c r="V2500" s="11">
        <f t="shared" si="358"/>
        <v>41924.957638888889</v>
      </c>
      <c r="W2500" s="15">
        <f t="shared" si="359"/>
        <v>12.5569097222251</v>
      </c>
    </row>
    <row r="2501" spans="1:23" ht="28.8" x14ac:dyDescent="0.3">
      <c r="A2501">
        <v>2937</v>
      </c>
      <c r="B2501" s="3" t="s">
        <v>2937</v>
      </c>
      <c r="C2501" s="3" t="s">
        <v>7047</v>
      </c>
      <c r="D2501">
        <v>1500</v>
      </c>
      <c r="E2501">
        <v>2000</v>
      </c>
      <c r="F2501" t="s">
        <v>8219</v>
      </c>
      <c r="G2501" t="s">
        <v>8225</v>
      </c>
      <c r="H2501" t="s">
        <v>8247</v>
      </c>
      <c r="I2501">
        <v>1405249113</v>
      </c>
      <c r="J2501">
        <v>1402657113</v>
      </c>
      <c r="K2501" t="b">
        <v>0</v>
      </c>
      <c r="L2501">
        <v>55</v>
      </c>
      <c r="M2501" t="b">
        <v>1</v>
      </c>
      <c r="N2501" t="s">
        <v>8305</v>
      </c>
      <c r="O2501" s="5">
        <f t="shared" si="351"/>
        <v>0.75</v>
      </c>
      <c r="P2501" s="7">
        <f t="shared" si="352"/>
        <v>36.363636363636367</v>
      </c>
      <c r="Q2501" t="str">
        <f t="shared" si="353"/>
        <v>theater</v>
      </c>
      <c r="R2501" t="str">
        <f t="shared" si="354"/>
        <v>musical</v>
      </c>
      <c r="S2501" s="10">
        <f t="shared" si="355"/>
        <v>41833.207326388889</v>
      </c>
      <c r="T2501" s="10">
        <f t="shared" si="356"/>
        <v>41803.207326388889</v>
      </c>
      <c r="U2501">
        <f t="shared" si="357"/>
        <v>2014</v>
      </c>
      <c r="V2501" s="11">
        <f t="shared" si="358"/>
        <v>41833.207326388889</v>
      </c>
      <c r="W2501" s="15">
        <f t="shared" si="359"/>
        <v>30</v>
      </c>
    </row>
    <row r="2502" spans="1:23" ht="43.2" x14ac:dyDescent="0.3">
      <c r="A2502">
        <v>2938</v>
      </c>
      <c r="B2502" s="3" t="s">
        <v>2938</v>
      </c>
      <c r="C2502" s="3" t="s">
        <v>7048</v>
      </c>
      <c r="D2502">
        <v>4000</v>
      </c>
      <c r="E2502">
        <v>4055</v>
      </c>
      <c r="F2502" t="s">
        <v>8219</v>
      </c>
      <c r="G2502" t="s">
        <v>8224</v>
      </c>
      <c r="H2502" t="s">
        <v>8246</v>
      </c>
      <c r="I2502">
        <v>1422636814</v>
      </c>
      <c r="J2502">
        <v>1420044814</v>
      </c>
      <c r="K2502" t="b">
        <v>0</v>
      </c>
      <c r="L2502">
        <v>32</v>
      </c>
      <c r="M2502" t="b">
        <v>1</v>
      </c>
      <c r="N2502" t="s">
        <v>8305</v>
      </c>
      <c r="O2502" s="5">
        <f t="shared" si="351"/>
        <v>0.98643649815043155</v>
      </c>
      <c r="P2502" s="7">
        <f t="shared" si="352"/>
        <v>126.71875</v>
      </c>
      <c r="Q2502" t="str">
        <f t="shared" si="353"/>
        <v>theater</v>
      </c>
      <c r="R2502" t="str">
        <f t="shared" si="354"/>
        <v>musical</v>
      </c>
      <c r="S2502" s="10">
        <f t="shared" si="355"/>
        <v>42034.453865740739</v>
      </c>
      <c r="T2502" s="10">
        <f t="shared" si="356"/>
        <v>42004.453865740739</v>
      </c>
      <c r="U2502">
        <f t="shared" si="357"/>
        <v>2015</v>
      </c>
      <c r="V2502" s="11">
        <f t="shared" si="358"/>
        <v>42034.453865740739</v>
      </c>
      <c r="W2502" s="15">
        <f t="shared" si="359"/>
        <v>30</v>
      </c>
    </row>
    <row r="2503" spans="1:23" ht="43.2" x14ac:dyDescent="0.3">
      <c r="A2503">
        <v>2939</v>
      </c>
      <c r="B2503" s="3" t="s">
        <v>2939</v>
      </c>
      <c r="C2503" s="3" t="s">
        <v>7049</v>
      </c>
      <c r="D2503">
        <v>8000</v>
      </c>
      <c r="E2503">
        <v>8230</v>
      </c>
      <c r="F2503" t="s">
        <v>8219</v>
      </c>
      <c r="G2503" t="s">
        <v>8224</v>
      </c>
      <c r="H2503" t="s">
        <v>8246</v>
      </c>
      <c r="I2503">
        <v>1409187600</v>
      </c>
      <c r="J2503">
        <v>1406316312</v>
      </c>
      <c r="K2503" t="b">
        <v>0</v>
      </c>
      <c r="L2503">
        <v>25</v>
      </c>
      <c r="M2503" t="b">
        <v>1</v>
      </c>
      <c r="N2503" t="s">
        <v>8305</v>
      </c>
      <c r="O2503" s="5">
        <f t="shared" si="351"/>
        <v>0.97205346294046169</v>
      </c>
      <c r="P2503" s="7">
        <f t="shared" si="352"/>
        <v>329.2</v>
      </c>
      <c r="Q2503" t="str">
        <f t="shared" si="353"/>
        <v>theater</v>
      </c>
      <c r="R2503" t="str">
        <f t="shared" si="354"/>
        <v>musical</v>
      </c>
      <c r="S2503" s="10">
        <f t="shared" si="355"/>
        <v>41878.791666666664</v>
      </c>
      <c r="T2503" s="10">
        <f t="shared" si="356"/>
        <v>41845.559166666666</v>
      </c>
      <c r="U2503">
        <f t="shared" si="357"/>
        <v>2014</v>
      </c>
      <c r="V2503" s="11">
        <f t="shared" si="358"/>
        <v>41878.791666666664</v>
      </c>
      <c r="W2503" s="15">
        <f t="shared" si="359"/>
        <v>33.232499999998254</v>
      </c>
    </row>
    <row r="2504" spans="1:23" ht="43.2" x14ac:dyDescent="0.3">
      <c r="A2504">
        <v>2940</v>
      </c>
      <c r="B2504" s="3" t="s">
        <v>2940</v>
      </c>
      <c r="C2504" s="3" t="s">
        <v>7050</v>
      </c>
      <c r="D2504">
        <v>2500</v>
      </c>
      <c r="E2504">
        <v>2681</v>
      </c>
      <c r="F2504" t="s">
        <v>8219</v>
      </c>
      <c r="G2504" t="s">
        <v>8224</v>
      </c>
      <c r="H2504" t="s">
        <v>8246</v>
      </c>
      <c r="I2504">
        <v>1421606018</v>
      </c>
      <c r="J2504">
        <v>1418150018</v>
      </c>
      <c r="K2504" t="b">
        <v>0</v>
      </c>
      <c r="L2504">
        <v>33</v>
      </c>
      <c r="M2504" t="b">
        <v>1</v>
      </c>
      <c r="N2504" t="s">
        <v>8305</v>
      </c>
      <c r="O2504" s="5">
        <f t="shared" si="351"/>
        <v>0.93248787765759045</v>
      </c>
      <c r="P2504" s="7">
        <f t="shared" si="352"/>
        <v>81.242424242424249</v>
      </c>
      <c r="Q2504" t="str">
        <f t="shared" si="353"/>
        <v>theater</v>
      </c>
      <c r="R2504" t="str">
        <f t="shared" si="354"/>
        <v>musical</v>
      </c>
      <c r="S2504" s="10">
        <f t="shared" si="355"/>
        <v>42022.523356481484</v>
      </c>
      <c r="T2504" s="10">
        <f t="shared" si="356"/>
        <v>41982.523356481484</v>
      </c>
      <c r="U2504">
        <f t="shared" si="357"/>
        <v>2015</v>
      </c>
      <c r="V2504" s="11">
        <f t="shared" si="358"/>
        <v>42022.523356481484</v>
      </c>
      <c r="W2504" s="15">
        <f t="shared" si="359"/>
        <v>40</v>
      </c>
    </row>
    <row r="2505" spans="1:23" ht="43.2" x14ac:dyDescent="0.3">
      <c r="A2505">
        <v>2941</v>
      </c>
      <c r="B2505" s="3" t="s">
        <v>2941</v>
      </c>
      <c r="C2505" s="3" t="s">
        <v>7051</v>
      </c>
      <c r="D2505">
        <v>25000</v>
      </c>
      <c r="E2505">
        <v>1</v>
      </c>
      <c r="F2505" t="s">
        <v>8221</v>
      </c>
      <c r="G2505" t="s">
        <v>8224</v>
      </c>
      <c r="H2505" t="s">
        <v>8246</v>
      </c>
      <c r="I2505">
        <v>1425250955</v>
      </c>
      <c r="J2505">
        <v>1422658955</v>
      </c>
      <c r="K2505" t="b">
        <v>0</v>
      </c>
      <c r="L2505">
        <v>1</v>
      </c>
      <c r="M2505" t="b">
        <v>0</v>
      </c>
      <c r="N2505" t="s">
        <v>8303</v>
      </c>
      <c r="O2505" s="5">
        <f t="shared" si="351"/>
        <v>25000</v>
      </c>
      <c r="P2505" s="7">
        <f t="shared" si="352"/>
        <v>1</v>
      </c>
      <c r="Q2505" t="str">
        <f t="shared" si="353"/>
        <v>theater</v>
      </c>
      <c r="R2505" t="str">
        <f t="shared" si="354"/>
        <v>spaces</v>
      </c>
      <c r="S2505" s="10">
        <f t="shared" si="355"/>
        <v>42064.710127314815</v>
      </c>
      <c r="T2505" s="10">
        <f t="shared" si="356"/>
        <v>42034.710127314815</v>
      </c>
      <c r="U2505">
        <f t="shared" si="357"/>
        <v>2015</v>
      </c>
      <c r="V2505" s="11">
        <f t="shared" si="358"/>
        <v>42064.710127314815</v>
      </c>
      <c r="W2505" s="15">
        <f t="shared" si="359"/>
        <v>30</v>
      </c>
    </row>
    <row r="2506" spans="1:23" ht="43.2" x14ac:dyDescent="0.3">
      <c r="A2506">
        <v>2942</v>
      </c>
      <c r="B2506" s="3" t="s">
        <v>2942</v>
      </c>
      <c r="C2506" s="3" t="s">
        <v>7052</v>
      </c>
      <c r="D2506">
        <v>200000</v>
      </c>
      <c r="E2506">
        <v>40850</v>
      </c>
      <c r="F2506" t="s">
        <v>8221</v>
      </c>
      <c r="G2506" t="s">
        <v>8229</v>
      </c>
      <c r="H2506" t="s">
        <v>8251</v>
      </c>
      <c r="I2506">
        <v>1450297080</v>
      </c>
      <c r="J2506">
        <v>1448565459</v>
      </c>
      <c r="K2506" t="b">
        <v>0</v>
      </c>
      <c r="L2506">
        <v>202</v>
      </c>
      <c r="M2506" t="b">
        <v>0</v>
      </c>
      <c r="N2506" t="s">
        <v>8303</v>
      </c>
      <c r="O2506" s="5">
        <f t="shared" si="351"/>
        <v>4.8959608323133414</v>
      </c>
      <c r="P2506" s="7">
        <f t="shared" si="352"/>
        <v>202.22772277227722</v>
      </c>
      <c r="Q2506" t="str">
        <f t="shared" si="353"/>
        <v>theater</v>
      </c>
      <c r="R2506" t="str">
        <f t="shared" si="354"/>
        <v>spaces</v>
      </c>
      <c r="S2506" s="10">
        <f t="shared" si="355"/>
        <v>42354.595833333333</v>
      </c>
      <c r="T2506" s="10">
        <f t="shared" si="356"/>
        <v>42334.553923611107</v>
      </c>
      <c r="U2506">
        <f t="shared" si="357"/>
        <v>2015</v>
      </c>
      <c r="V2506" s="11">
        <f t="shared" si="358"/>
        <v>42354.595833333333</v>
      </c>
      <c r="W2506" s="15">
        <f t="shared" si="359"/>
        <v>20.041909722225682</v>
      </c>
    </row>
    <row r="2507" spans="1:23" ht="43.2" x14ac:dyDescent="0.3">
      <c r="A2507">
        <v>2943</v>
      </c>
      <c r="B2507" s="3" t="s">
        <v>2943</v>
      </c>
      <c r="C2507" s="3" t="s">
        <v>7053</v>
      </c>
      <c r="D2507">
        <v>3000</v>
      </c>
      <c r="E2507">
        <v>0</v>
      </c>
      <c r="F2507" t="s">
        <v>8221</v>
      </c>
      <c r="G2507" t="s">
        <v>8224</v>
      </c>
      <c r="H2507" t="s">
        <v>8246</v>
      </c>
      <c r="I2507">
        <v>1428894380</v>
      </c>
      <c r="J2507">
        <v>1426302380</v>
      </c>
      <c r="K2507" t="b">
        <v>0</v>
      </c>
      <c r="L2507">
        <v>0</v>
      </c>
      <c r="M2507" t="b">
        <v>0</v>
      </c>
      <c r="N2507" t="s">
        <v>8303</v>
      </c>
      <c r="O2507" s="5" t="e">
        <f t="shared" si="351"/>
        <v>#DIV/0!</v>
      </c>
      <c r="P2507" s="7" t="e">
        <f t="shared" si="352"/>
        <v>#DIV/0!</v>
      </c>
      <c r="Q2507" t="str">
        <f t="shared" si="353"/>
        <v>theater</v>
      </c>
      <c r="R2507" t="str">
        <f t="shared" si="354"/>
        <v>spaces</v>
      </c>
      <c r="S2507" s="10">
        <f t="shared" si="355"/>
        <v>42106.879398148143</v>
      </c>
      <c r="T2507" s="10">
        <f t="shared" si="356"/>
        <v>42076.879398148143</v>
      </c>
      <c r="U2507">
        <f t="shared" si="357"/>
        <v>2015</v>
      </c>
      <c r="V2507" s="11">
        <f t="shared" si="358"/>
        <v>42106.879398148143</v>
      </c>
      <c r="W2507" s="15">
        <f t="shared" si="359"/>
        <v>30</v>
      </c>
    </row>
    <row r="2508" spans="1:23" ht="43.2" x14ac:dyDescent="0.3">
      <c r="A2508">
        <v>2944</v>
      </c>
      <c r="B2508" s="3" t="s">
        <v>2944</v>
      </c>
      <c r="C2508" s="3" t="s">
        <v>7054</v>
      </c>
      <c r="D2508">
        <v>10000</v>
      </c>
      <c r="E2508">
        <v>100</v>
      </c>
      <c r="F2508" t="s">
        <v>8221</v>
      </c>
      <c r="G2508" t="s">
        <v>8224</v>
      </c>
      <c r="H2508" t="s">
        <v>8246</v>
      </c>
      <c r="I2508">
        <v>1433714198</v>
      </c>
      <c r="J2508">
        <v>1431122198</v>
      </c>
      <c r="K2508" t="b">
        <v>0</v>
      </c>
      <c r="L2508">
        <v>1</v>
      </c>
      <c r="M2508" t="b">
        <v>0</v>
      </c>
      <c r="N2508" t="s">
        <v>8303</v>
      </c>
      <c r="O2508" s="5">
        <f t="shared" si="351"/>
        <v>100</v>
      </c>
      <c r="P2508" s="7">
        <f t="shared" si="352"/>
        <v>100</v>
      </c>
      <c r="Q2508" t="str">
        <f t="shared" si="353"/>
        <v>theater</v>
      </c>
      <c r="R2508" t="str">
        <f t="shared" si="354"/>
        <v>spaces</v>
      </c>
      <c r="S2508" s="10">
        <f t="shared" si="355"/>
        <v>42162.6643287037</v>
      </c>
      <c r="T2508" s="10">
        <f t="shared" si="356"/>
        <v>42132.6643287037</v>
      </c>
      <c r="U2508">
        <f t="shared" si="357"/>
        <v>2015</v>
      </c>
      <c r="V2508" s="11">
        <f t="shared" si="358"/>
        <v>42162.6643287037</v>
      </c>
      <c r="W2508" s="15">
        <f t="shared" si="359"/>
        <v>30</v>
      </c>
    </row>
    <row r="2509" spans="1:23" ht="57.6" x14ac:dyDescent="0.3">
      <c r="A2509">
        <v>2945</v>
      </c>
      <c r="B2509" s="3" t="s">
        <v>2945</v>
      </c>
      <c r="C2509" s="3" t="s">
        <v>7055</v>
      </c>
      <c r="D2509">
        <v>50000</v>
      </c>
      <c r="E2509">
        <v>0</v>
      </c>
      <c r="F2509" t="s">
        <v>8221</v>
      </c>
      <c r="G2509" t="s">
        <v>8224</v>
      </c>
      <c r="H2509" t="s">
        <v>8246</v>
      </c>
      <c r="I2509">
        <v>1432437660</v>
      </c>
      <c r="J2509">
        <v>1429845660</v>
      </c>
      <c r="K2509" t="b">
        <v>0</v>
      </c>
      <c r="L2509">
        <v>0</v>
      </c>
      <c r="M2509" t="b">
        <v>0</v>
      </c>
      <c r="N2509" t="s">
        <v>8303</v>
      </c>
      <c r="O2509" s="5" t="e">
        <f t="shared" si="351"/>
        <v>#DIV/0!</v>
      </c>
      <c r="P2509" s="7" t="e">
        <f t="shared" si="352"/>
        <v>#DIV/0!</v>
      </c>
      <c r="Q2509" t="str">
        <f t="shared" si="353"/>
        <v>theater</v>
      </c>
      <c r="R2509" t="str">
        <f t="shared" si="354"/>
        <v>spaces</v>
      </c>
      <c r="S2509" s="10">
        <f t="shared" si="355"/>
        <v>42147.889583333337</v>
      </c>
      <c r="T2509" s="10">
        <f t="shared" si="356"/>
        <v>42117.889583333337</v>
      </c>
      <c r="U2509">
        <f t="shared" si="357"/>
        <v>2015</v>
      </c>
      <c r="V2509" s="11">
        <f t="shared" si="358"/>
        <v>42147.889583333337</v>
      </c>
      <c r="W2509" s="15">
        <f t="shared" si="359"/>
        <v>30</v>
      </c>
    </row>
    <row r="2510" spans="1:23" ht="43.2" x14ac:dyDescent="0.3">
      <c r="A2510">
        <v>2946</v>
      </c>
      <c r="B2510" s="3" t="s">
        <v>2946</v>
      </c>
      <c r="C2510" s="3" t="s">
        <v>7056</v>
      </c>
      <c r="D2510">
        <v>2000</v>
      </c>
      <c r="E2510">
        <v>2</v>
      </c>
      <c r="F2510" t="s">
        <v>8221</v>
      </c>
      <c r="G2510" t="s">
        <v>8225</v>
      </c>
      <c r="H2510" t="s">
        <v>8247</v>
      </c>
      <c r="I2510">
        <v>1471265092</v>
      </c>
      <c r="J2510">
        <v>1468673092</v>
      </c>
      <c r="K2510" t="b">
        <v>0</v>
      </c>
      <c r="L2510">
        <v>2</v>
      </c>
      <c r="M2510" t="b">
        <v>0</v>
      </c>
      <c r="N2510" t="s">
        <v>8303</v>
      </c>
      <c r="O2510" s="5">
        <f t="shared" si="351"/>
        <v>1000</v>
      </c>
      <c r="P2510" s="7">
        <f t="shared" si="352"/>
        <v>1</v>
      </c>
      <c r="Q2510" t="str">
        <f t="shared" si="353"/>
        <v>theater</v>
      </c>
      <c r="R2510" t="str">
        <f t="shared" si="354"/>
        <v>spaces</v>
      </c>
      <c r="S2510" s="10">
        <f t="shared" si="355"/>
        <v>42597.281157407408</v>
      </c>
      <c r="T2510" s="10">
        <f t="shared" si="356"/>
        <v>42567.281157407408</v>
      </c>
      <c r="U2510">
        <f t="shared" si="357"/>
        <v>2016</v>
      </c>
      <c r="V2510" s="11">
        <f t="shared" si="358"/>
        <v>42597.281157407408</v>
      </c>
      <c r="W2510" s="15">
        <f t="shared" si="359"/>
        <v>30</v>
      </c>
    </row>
    <row r="2511" spans="1:23" ht="57.6" x14ac:dyDescent="0.3">
      <c r="A2511">
        <v>2947</v>
      </c>
      <c r="B2511" s="3" t="s">
        <v>2947</v>
      </c>
      <c r="C2511" s="3" t="s">
        <v>7057</v>
      </c>
      <c r="D2511">
        <v>25000</v>
      </c>
      <c r="E2511">
        <v>1072</v>
      </c>
      <c r="F2511" t="s">
        <v>8221</v>
      </c>
      <c r="G2511" t="s">
        <v>8224</v>
      </c>
      <c r="H2511" t="s">
        <v>8246</v>
      </c>
      <c r="I2511">
        <v>1480007460</v>
      </c>
      <c r="J2511">
        <v>1475760567</v>
      </c>
      <c r="K2511" t="b">
        <v>0</v>
      </c>
      <c r="L2511">
        <v>13</v>
      </c>
      <c r="M2511" t="b">
        <v>0</v>
      </c>
      <c r="N2511" t="s">
        <v>8303</v>
      </c>
      <c r="O2511" s="5">
        <f t="shared" si="351"/>
        <v>23.32089552238806</v>
      </c>
      <c r="P2511" s="7">
        <f t="shared" si="352"/>
        <v>82.461538461538467</v>
      </c>
      <c r="Q2511" t="str">
        <f t="shared" si="353"/>
        <v>theater</v>
      </c>
      <c r="R2511" t="str">
        <f t="shared" si="354"/>
        <v>spaces</v>
      </c>
      <c r="S2511" s="10">
        <f t="shared" si="355"/>
        <v>42698.465972222228</v>
      </c>
      <c r="T2511" s="10">
        <f t="shared" si="356"/>
        <v>42649.312118055561</v>
      </c>
      <c r="U2511">
        <f t="shared" si="357"/>
        <v>2016</v>
      </c>
      <c r="V2511" s="11">
        <f t="shared" si="358"/>
        <v>42698.465972222228</v>
      </c>
      <c r="W2511" s="15">
        <f t="shared" si="359"/>
        <v>49.153854166666861</v>
      </c>
    </row>
    <row r="2512" spans="1:23" ht="57.6" x14ac:dyDescent="0.3">
      <c r="A2512">
        <v>2948</v>
      </c>
      <c r="B2512" s="3" t="s">
        <v>2948</v>
      </c>
      <c r="C2512" s="3" t="s">
        <v>7058</v>
      </c>
      <c r="D2512">
        <v>500000</v>
      </c>
      <c r="E2512">
        <v>24</v>
      </c>
      <c r="F2512" t="s">
        <v>8221</v>
      </c>
      <c r="G2512" t="s">
        <v>8224</v>
      </c>
      <c r="H2512" t="s">
        <v>8246</v>
      </c>
      <c r="I2512">
        <v>1433259293</v>
      </c>
      <c r="J2512">
        <v>1428075293</v>
      </c>
      <c r="K2512" t="b">
        <v>0</v>
      </c>
      <c r="L2512">
        <v>9</v>
      </c>
      <c r="M2512" t="b">
        <v>0</v>
      </c>
      <c r="N2512" t="s">
        <v>8303</v>
      </c>
      <c r="O2512" s="5">
        <f t="shared" si="351"/>
        <v>20833.333333333332</v>
      </c>
      <c r="P2512" s="7">
        <f t="shared" si="352"/>
        <v>2.6666666666666665</v>
      </c>
      <c r="Q2512" t="str">
        <f t="shared" si="353"/>
        <v>theater</v>
      </c>
      <c r="R2512" t="str">
        <f t="shared" si="354"/>
        <v>spaces</v>
      </c>
      <c r="S2512" s="10">
        <f t="shared" si="355"/>
        <v>42157.399224537032</v>
      </c>
      <c r="T2512" s="10">
        <f t="shared" si="356"/>
        <v>42097.399224537032</v>
      </c>
      <c r="U2512">
        <f t="shared" si="357"/>
        <v>2015</v>
      </c>
      <c r="V2512" s="11">
        <f t="shared" si="358"/>
        <v>42157.399224537032</v>
      </c>
      <c r="W2512" s="15">
        <f t="shared" si="359"/>
        <v>60</v>
      </c>
    </row>
    <row r="2513" spans="1:23" ht="43.2" x14ac:dyDescent="0.3">
      <c r="A2513">
        <v>2949</v>
      </c>
      <c r="B2513" s="3" t="s">
        <v>2949</v>
      </c>
      <c r="C2513" s="3" t="s">
        <v>7059</v>
      </c>
      <c r="D2513">
        <v>1000</v>
      </c>
      <c r="E2513">
        <v>25</v>
      </c>
      <c r="F2513" t="s">
        <v>8221</v>
      </c>
      <c r="G2513" t="s">
        <v>8224</v>
      </c>
      <c r="H2513" t="s">
        <v>8246</v>
      </c>
      <c r="I2513">
        <v>1447965917</v>
      </c>
      <c r="J2513">
        <v>1445370317</v>
      </c>
      <c r="K2513" t="b">
        <v>0</v>
      </c>
      <c r="L2513">
        <v>2</v>
      </c>
      <c r="M2513" t="b">
        <v>0</v>
      </c>
      <c r="N2513" t="s">
        <v>8303</v>
      </c>
      <c r="O2513" s="5">
        <f t="shared" si="351"/>
        <v>40</v>
      </c>
      <c r="P2513" s="7">
        <f t="shared" si="352"/>
        <v>12.5</v>
      </c>
      <c r="Q2513" t="str">
        <f t="shared" si="353"/>
        <v>theater</v>
      </c>
      <c r="R2513" t="str">
        <f t="shared" si="354"/>
        <v>spaces</v>
      </c>
      <c r="S2513" s="10">
        <f t="shared" si="355"/>
        <v>42327.614780092597</v>
      </c>
      <c r="T2513" s="10">
        <f t="shared" si="356"/>
        <v>42297.573113425926</v>
      </c>
      <c r="U2513">
        <f t="shared" si="357"/>
        <v>2015</v>
      </c>
      <c r="V2513" s="11">
        <f t="shared" si="358"/>
        <v>42327.614780092597</v>
      </c>
      <c r="W2513" s="15">
        <f t="shared" si="359"/>
        <v>30.041666666671517</v>
      </c>
    </row>
    <row r="2514" spans="1:23" ht="43.2" x14ac:dyDescent="0.3">
      <c r="A2514">
        <v>2950</v>
      </c>
      <c r="B2514" s="3" t="s">
        <v>2950</v>
      </c>
      <c r="C2514" s="3" t="s">
        <v>7060</v>
      </c>
      <c r="D2514">
        <v>5000000</v>
      </c>
      <c r="E2514">
        <v>0</v>
      </c>
      <c r="F2514" t="s">
        <v>8221</v>
      </c>
      <c r="G2514" t="s">
        <v>8224</v>
      </c>
      <c r="H2514" t="s">
        <v>8246</v>
      </c>
      <c r="I2514">
        <v>1453538752</v>
      </c>
      <c r="J2514">
        <v>1450946752</v>
      </c>
      <c r="K2514" t="b">
        <v>0</v>
      </c>
      <c r="L2514">
        <v>0</v>
      </c>
      <c r="M2514" t="b">
        <v>0</v>
      </c>
      <c r="N2514" t="s">
        <v>8303</v>
      </c>
      <c r="O2514" s="5" t="e">
        <f t="shared" si="351"/>
        <v>#DIV/0!</v>
      </c>
      <c r="P2514" s="7" t="e">
        <f t="shared" si="352"/>
        <v>#DIV/0!</v>
      </c>
      <c r="Q2514" t="str">
        <f t="shared" si="353"/>
        <v>theater</v>
      </c>
      <c r="R2514" t="str">
        <f t="shared" si="354"/>
        <v>spaces</v>
      </c>
      <c r="S2514" s="10">
        <f t="shared" si="355"/>
        <v>42392.11518518519</v>
      </c>
      <c r="T2514" s="10">
        <f t="shared" si="356"/>
        <v>42362.11518518519</v>
      </c>
      <c r="U2514">
        <f t="shared" si="357"/>
        <v>2016</v>
      </c>
      <c r="V2514" s="11">
        <f t="shared" si="358"/>
        <v>42392.11518518519</v>
      </c>
      <c r="W2514" s="15">
        <f t="shared" si="359"/>
        <v>30</v>
      </c>
    </row>
    <row r="2515" spans="1:23" ht="57.6" x14ac:dyDescent="0.3">
      <c r="A2515">
        <v>2951</v>
      </c>
      <c r="B2515" s="3" t="s">
        <v>2951</v>
      </c>
      <c r="C2515" s="3" t="s">
        <v>7061</v>
      </c>
      <c r="D2515">
        <v>50000</v>
      </c>
      <c r="E2515">
        <v>1096</v>
      </c>
      <c r="F2515" t="s">
        <v>8220</v>
      </c>
      <c r="G2515" t="s">
        <v>8224</v>
      </c>
      <c r="H2515" t="s">
        <v>8246</v>
      </c>
      <c r="I2515">
        <v>1412536573</v>
      </c>
      <c r="J2515">
        <v>1408648573</v>
      </c>
      <c r="K2515" t="b">
        <v>0</v>
      </c>
      <c r="L2515">
        <v>58</v>
      </c>
      <c r="M2515" t="b">
        <v>0</v>
      </c>
      <c r="N2515" t="s">
        <v>8303</v>
      </c>
      <c r="O2515" s="5">
        <f t="shared" si="351"/>
        <v>45.620437956204377</v>
      </c>
      <c r="P2515" s="7">
        <f t="shared" si="352"/>
        <v>18.896551724137932</v>
      </c>
      <c r="Q2515" t="str">
        <f t="shared" si="353"/>
        <v>theater</v>
      </c>
      <c r="R2515" t="str">
        <f t="shared" si="354"/>
        <v>spaces</v>
      </c>
      <c r="S2515" s="10">
        <f t="shared" si="355"/>
        <v>41917.552928240737</v>
      </c>
      <c r="T2515" s="10">
        <f t="shared" si="356"/>
        <v>41872.552928240737</v>
      </c>
      <c r="U2515">
        <f t="shared" si="357"/>
        <v>2014</v>
      </c>
      <c r="V2515" s="11">
        <f t="shared" si="358"/>
        <v>41917.552928240737</v>
      </c>
      <c r="W2515" s="15">
        <f t="shared" si="359"/>
        <v>45</v>
      </c>
    </row>
    <row r="2516" spans="1:23" ht="43.2" x14ac:dyDescent="0.3">
      <c r="A2516">
        <v>2952</v>
      </c>
      <c r="B2516" s="3" t="s">
        <v>2952</v>
      </c>
      <c r="C2516" s="3" t="s">
        <v>7062</v>
      </c>
      <c r="D2516">
        <v>20000</v>
      </c>
      <c r="E2516">
        <v>1605</v>
      </c>
      <c r="F2516" t="s">
        <v>8220</v>
      </c>
      <c r="G2516" t="s">
        <v>8224</v>
      </c>
      <c r="H2516" t="s">
        <v>8246</v>
      </c>
      <c r="I2516">
        <v>1476676800</v>
      </c>
      <c r="J2516">
        <v>1473957239</v>
      </c>
      <c r="K2516" t="b">
        <v>0</v>
      </c>
      <c r="L2516">
        <v>8</v>
      </c>
      <c r="M2516" t="b">
        <v>0</v>
      </c>
      <c r="N2516" t="s">
        <v>8303</v>
      </c>
      <c r="O2516" s="5">
        <f t="shared" si="351"/>
        <v>12.461059190031152</v>
      </c>
      <c r="P2516" s="7">
        <f t="shared" si="352"/>
        <v>200.625</v>
      </c>
      <c r="Q2516" t="str">
        <f t="shared" si="353"/>
        <v>theater</v>
      </c>
      <c r="R2516" t="str">
        <f t="shared" si="354"/>
        <v>spaces</v>
      </c>
      <c r="S2516" s="10">
        <f t="shared" si="355"/>
        <v>42659.916666666672</v>
      </c>
      <c r="T2516" s="10">
        <f t="shared" si="356"/>
        <v>42628.440266203703</v>
      </c>
      <c r="U2516">
        <f t="shared" si="357"/>
        <v>2016</v>
      </c>
      <c r="V2516" s="11">
        <f t="shared" si="358"/>
        <v>42659.916666666672</v>
      </c>
      <c r="W2516" s="15">
        <f t="shared" si="359"/>
        <v>31.476400462968741</v>
      </c>
    </row>
    <row r="2517" spans="1:23" ht="43.2" x14ac:dyDescent="0.3">
      <c r="A2517">
        <v>2953</v>
      </c>
      <c r="B2517" s="3" t="s">
        <v>2953</v>
      </c>
      <c r="C2517" s="3" t="s">
        <v>7063</v>
      </c>
      <c r="D2517">
        <v>400000</v>
      </c>
      <c r="E2517">
        <v>605</v>
      </c>
      <c r="F2517" t="s">
        <v>8220</v>
      </c>
      <c r="G2517" t="s">
        <v>8224</v>
      </c>
      <c r="H2517" t="s">
        <v>8246</v>
      </c>
      <c r="I2517">
        <v>1444330821</v>
      </c>
      <c r="J2517">
        <v>1441738821</v>
      </c>
      <c r="K2517" t="b">
        <v>0</v>
      </c>
      <c r="L2517">
        <v>3</v>
      </c>
      <c r="M2517" t="b">
        <v>0</v>
      </c>
      <c r="N2517" t="s">
        <v>8303</v>
      </c>
      <c r="O2517" s="5">
        <f t="shared" si="351"/>
        <v>661.15702479338847</v>
      </c>
      <c r="P2517" s="7">
        <f t="shared" si="352"/>
        <v>201.66666666666666</v>
      </c>
      <c r="Q2517" t="str">
        <f t="shared" si="353"/>
        <v>theater</v>
      </c>
      <c r="R2517" t="str">
        <f t="shared" si="354"/>
        <v>spaces</v>
      </c>
      <c r="S2517" s="10">
        <f t="shared" si="355"/>
        <v>42285.541909722218</v>
      </c>
      <c r="T2517" s="10">
        <f t="shared" si="356"/>
        <v>42255.541909722218</v>
      </c>
      <c r="U2517">
        <f t="shared" si="357"/>
        <v>2015</v>
      </c>
      <c r="V2517" s="11">
        <f t="shared" si="358"/>
        <v>42285.541909722218</v>
      </c>
      <c r="W2517" s="15">
        <f t="shared" si="359"/>
        <v>30</v>
      </c>
    </row>
    <row r="2518" spans="1:23" ht="43.2" x14ac:dyDescent="0.3">
      <c r="A2518">
        <v>2954</v>
      </c>
      <c r="B2518" s="3" t="s">
        <v>2954</v>
      </c>
      <c r="C2518" s="3" t="s">
        <v>7064</v>
      </c>
      <c r="D2518">
        <v>15000</v>
      </c>
      <c r="E2518">
        <v>0</v>
      </c>
      <c r="F2518" t="s">
        <v>8220</v>
      </c>
      <c r="G2518" t="s">
        <v>8224</v>
      </c>
      <c r="H2518" t="s">
        <v>8246</v>
      </c>
      <c r="I2518">
        <v>1489669203</v>
      </c>
      <c r="J2518">
        <v>1487944803</v>
      </c>
      <c r="K2518" t="b">
        <v>0</v>
      </c>
      <c r="L2518">
        <v>0</v>
      </c>
      <c r="M2518" t="b">
        <v>0</v>
      </c>
      <c r="N2518" t="s">
        <v>8303</v>
      </c>
      <c r="O2518" s="5" t="e">
        <f t="shared" si="351"/>
        <v>#DIV/0!</v>
      </c>
      <c r="P2518" s="7" t="e">
        <f t="shared" si="352"/>
        <v>#DIV/0!</v>
      </c>
      <c r="Q2518" t="str">
        <f t="shared" si="353"/>
        <v>theater</v>
      </c>
      <c r="R2518" t="str">
        <f t="shared" si="354"/>
        <v>spaces</v>
      </c>
      <c r="S2518" s="10">
        <f t="shared" si="355"/>
        <v>42810.291701388895</v>
      </c>
      <c r="T2518" s="10">
        <f t="shared" si="356"/>
        <v>42790.333368055552</v>
      </c>
      <c r="U2518">
        <f t="shared" si="357"/>
        <v>2017</v>
      </c>
      <c r="V2518" s="11">
        <f t="shared" si="358"/>
        <v>42810.291701388895</v>
      </c>
      <c r="W2518" s="15">
        <f t="shared" si="359"/>
        <v>19.958333333343035</v>
      </c>
    </row>
    <row r="2519" spans="1:23" ht="28.8" x14ac:dyDescent="0.3">
      <c r="A2519">
        <v>2955</v>
      </c>
      <c r="B2519" s="3" t="s">
        <v>2955</v>
      </c>
      <c r="C2519" s="3" t="s">
        <v>7065</v>
      </c>
      <c r="D2519">
        <v>1200</v>
      </c>
      <c r="E2519">
        <v>715</v>
      </c>
      <c r="F2519" t="s">
        <v>8220</v>
      </c>
      <c r="G2519" t="s">
        <v>8224</v>
      </c>
      <c r="H2519" t="s">
        <v>8246</v>
      </c>
      <c r="I2519">
        <v>1434476849</v>
      </c>
      <c r="J2519">
        <v>1431884849</v>
      </c>
      <c r="K2519" t="b">
        <v>0</v>
      </c>
      <c r="L2519">
        <v>11</v>
      </c>
      <c r="M2519" t="b">
        <v>0</v>
      </c>
      <c r="N2519" t="s">
        <v>8303</v>
      </c>
      <c r="O2519" s="5">
        <f t="shared" si="351"/>
        <v>1.6783216783216783</v>
      </c>
      <c r="P2519" s="7">
        <f t="shared" si="352"/>
        <v>65</v>
      </c>
      <c r="Q2519" t="str">
        <f t="shared" si="353"/>
        <v>theater</v>
      </c>
      <c r="R2519" t="str">
        <f t="shared" si="354"/>
        <v>spaces</v>
      </c>
      <c r="S2519" s="10">
        <f t="shared" si="355"/>
        <v>42171.491307870368</v>
      </c>
      <c r="T2519" s="10">
        <f t="shared" si="356"/>
        <v>42141.491307870368</v>
      </c>
      <c r="U2519">
        <f t="shared" si="357"/>
        <v>2015</v>
      </c>
      <c r="V2519" s="11">
        <f t="shared" si="358"/>
        <v>42171.491307870368</v>
      </c>
      <c r="W2519" s="15">
        <f t="shared" si="359"/>
        <v>30</v>
      </c>
    </row>
    <row r="2520" spans="1:23" ht="43.2" x14ac:dyDescent="0.3">
      <c r="A2520">
        <v>2956</v>
      </c>
      <c r="B2520" s="3" t="s">
        <v>2956</v>
      </c>
      <c r="C2520" s="3" t="s">
        <v>7066</v>
      </c>
      <c r="D2520">
        <v>7900</v>
      </c>
      <c r="E2520">
        <v>1322</v>
      </c>
      <c r="F2520" t="s">
        <v>8220</v>
      </c>
      <c r="G2520" t="s">
        <v>8224</v>
      </c>
      <c r="H2520" t="s">
        <v>8246</v>
      </c>
      <c r="I2520">
        <v>1462402850</v>
      </c>
      <c r="J2520">
        <v>1459810850</v>
      </c>
      <c r="K2520" t="b">
        <v>0</v>
      </c>
      <c r="L2520">
        <v>20</v>
      </c>
      <c r="M2520" t="b">
        <v>0</v>
      </c>
      <c r="N2520" t="s">
        <v>8303</v>
      </c>
      <c r="O2520" s="5">
        <f t="shared" si="351"/>
        <v>5.9757942511346442</v>
      </c>
      <c r="P2520" s="7">
        <f t="shared" si="352"/>
        <v>66.099999999999994</v>
      </c>
      <c r="Q2520" t="str">
        <f t="shared" si="353"/>
        <v>theater</v>
      </c>
      <c r="R2520" t="str">
        <f t="shared" si="354"/>
        <v>spaces</v>
      </c>
      <c r="S2520" s="10">
        <f t="shared" si="355"/>
        <v>42494.708912037036</v>
      </c>
      <c r="T2520" s="10">
        <f t="shared" si="356"/>
        <v>42464.708912037036</v>
      </c>
      <c r="U2520">
        <f t="shared" si="357"/>
        <v>2016</v>
      </c>
      <c r="V2520" s="11">
        <f t="shared" si="358"/>
        <v>42494.708912037036</v>
      </c>
      <c r="W2520" s="15">
        <f t="shared" si="359"/>
        <v>30</v>
      </c>
    </row>
    <row r="2521" spans="1:23" ht="43.2" x14ac:dyDescent="0.3">
      <c r="A2521">
        <v>2957</v>
      </c>
      <c r="B2521" s="3" t="s">
        <v>2957</v>
      </c>
      <c r="C2521" s="3" t="s">
        <v>7067</v>
      </c>
      <c r="D2521">
        <v>15000</v>
      </c>
      <c r="E2521">
        <v>280</v>
      </c>
      <c r="F2521" t="s">
        <v>8220</v>
      </c>
      <c r="G2521" t="s">
        <v>8224</v>
      </c>
      <c r="H2521" t="s">
        <v>8246</v>
      </c>
      <c r="I2521">
        <v>1427498172</v>
      </c>
      <c r="J2521">
        <v>1422317772</v>
      </c>
      <c r="K2521" t="b">
        <v>0</v>
      </c>
      <c r="L2521">
        <v>3</v>
      </c>
      <c r="M2521" t="b">
        <v>0</v>
      </c>
      <c r="N2521" t="s">
        <v>8303</v>
      </c>
      <c r="O2521" s="5">
        <f t="shared" si="351"/>
        <v>53.571428571428569</v>
      </c>
      <c r="P2521" s="7">
        <f t="shared" si="352"/>
        <v>93.333333333333329</v>
      </c>
      <c r="Q2521" t="str">
        <f t="shared" si="353"/>
        <v>theater</v>
      </c>
      <c r="R2521" t="str">
        <f t="shared" si="354"/>
        <v>spaces</v>
      </c>
      <c r="S2521" s="10">
        <f t="shared" si="355"/>
        <v>42090.719583333332</v>
      </c>
      <c r="T2521" s="10">
        <f t="shared" si="356"/>
        <v>42030.761249999996</v>
      </c>
      <c r="U2521">
        <f t="shared" si="357"/>
        <v>2015</v>
      </c>
      <c r="V2521" s="11">
        <f t="shared" si="358"/>
        <v>42090.719583333332</v>
      </c>
      <c r="W2521" s="15">
        <f t="shared" si="359"/>
        <v>59.958333333335759</v>
      </c>
    </row>
    <row r="2522" spans="1:23" ht="43.2" x14ac:dyDescent="0.3">
      <c r="A2522">
        <v>2958</v>
      </c>
      <c r="B2522" s="3" t="s">
        <v>2958</v>
      </c>
      <c r="C2522" s="3" t="s">
        <v>7068</v>
      </c>
      <c r="D2522">
        <v>80000</v>
      </c>
      <c r="E2522">
        <v>0</v>
      </c>
      <c r="F2522" t="s">
        <v>8220</v>
      </c>
      <c r="G2522" t="s">
        <v>8224</v>
      </c>
      <c r="H2522" t="s">
        <v>8246</v>
      </c>
      <c r="I2522">
        <v>1462729317</v>
      </c>
      <c r="J2522">
        <v>1457548917</v>
      </c>
      <c r="K2522" t="b">
        <v>0</v>
      </c>
      <c r="L2522">
        <v>0</v>
      </c>
      <c r="M2522" t="b">
        <v>0</v>
      </c>
      <c r="N2522" t="s">
        <v>8303</v>
      </c>
      <c r="O2522" s="5" t="e">
        <f t="shared" si="351"/>
        <v>#DIV/0!</v>
      </c>
      <c r="P2522" s="7" t="e">
        <f t="shared" si="352"/>
        <v>#DIV/0!</v>
      </c>
      <c r="Q2522" t="str">
        <f t="shared" si="353"/>
        <v>theater</v>
      </c>
      <c r="R2522" t="str">
        <f t="shared" si="354"/>
        <v>spaces</v>
      </c>
      <c r="S2522" s="10">
        <f t="shared" si="355"/>
        <v>42498.48746527778</v>
      </c>
      <c r="T2522" s="10">
        <f t="shared" si="356"/>
        <v>42438.529131944444</v>
      </c>
      <c r="U2522">
        <f t="shared" si="357"/>
        <v>2016</v>
      </c>
      <c r="V2522" s="11">
        <f t="shared" si="358"/>
        <v>42498.48746527778</v>
      </c>
      <c r="W2522" s="15">
        <f t="shared" si="359"/>
        <v>59.958333333335759</v>
      </c>
    </row>
    <row r="2523" spans="1:23" ht="43.2" x14ac:dyDescent="0.3">
      <c r="A2523">
        <v>2959</v>
      </c>
      <c r="B2523" s="3" t="s">
        <v>2959</v>
      </c>
      <c r="C2523" s="3" t="s">
        <v>7069</v>
      </c>
      <c r="D2523">
        <v>10000</v>
      </c>
      <c r="E2523">
        <v>0</v>
      </c>
      <c r="F2523" t="s">
        <v>8220</v>
      </c>
      <c r="G2523" t="s">
        <v>8225</v>
      </c>
      <c r="H2523" t="s">
        <v>8247</v>
      </c>
      <c r="I2523">
        <v>1465258325</v>
      </c>
      <c r="J2523">
        <v>1462666325</v>
      </c>
      <c r="K2523" t="b">
        <v>0</v>
      </c>
      <c r="L2523">
        <v>0</v>
      </c>
      <c r="M2523" t="b">
        <v>0</v>
      </c>
      <c r="N2523" t="s">
        <v>8303</v>
      </c>
      <c r="O2523" s="5" t="e">
        <f t="shared" si="351"/>
        <v>#DIV/0!</v>
      </c>
      <c r="P2523" s="7" t="e">
        <f t="shared" si="352"/>
        <v>#DIV/0!</v>
      </c>
      <c r="Q2523" t="str">
        <f t="shared" si="353"/>
        <v>theater</v>
      </c>
      <c r="R2523" t="str">
        <f t="shared" si="354"/>
        <v>spaces</v>
      </c>
      <c r="S2523" s="10">
        <f t="shared" si="355"/>
        <v>42527.758391203708</v>
      </c>
      <c r="T2523" s="10">
        <f t="shared" si="356"/>
        <v>42497.758391203708</v>
      </c>
      <c r="U2523">
        <f t="shared" si="357"/>
        <v>2016</v>
      </c>
      <c r="V2523" s="11">
        <f t="shared" si="358"/>
        <v>42527.758391203708</v>
      </c>
      <c r="W2523" s="15">
        <f t="shared" si="359"/>
        <v>30</v>
      </c>
    </row>
    <row r="2524" spans="1:23" ht="43.2" x14ac:dyDescent="0.3">
      <c r="A2524">
        <v>2960</v>
      </c>
      <c r="B2524" s="3" t="s">
        <v>2960</v>
      </c>
      <c r="C2524" s="3" t="s">
        <v>7070</v>
      </c>
      <c r="D2524">
        <v>30000000</v>
      </c>
      <c r="E2524">
        <v>0</v>
      </c>
      <c r="F2524" t="s">
        <v>8220</v>
      </c>
      <c r="G2524" t="s">
        <v>8224</v>
      </c>
      <c r="H2524" t="s">
        <v>8246</v>
      </c>
      <c r="I2524">
        <v>1410459023</v>
      </c>
      <c r="J2524">
        <v>1407867023</v>
      </c>
      <c r="K2524" t="b">
        <v>0</v>
      </c>
      <c r="L2524">
        <v>0</v>
      </c>
      <c r="M2524" t="b">
        <v>0</v>
      </c>
      <c r="N2524" t="s">
        <v>8303</v>
      </c>
      <c r="O2524" s="5" t="e">
        <f t="shared" si="351"/>
        <v>#DIV/0!</v>
      </c>
      <c r="P2524" s="7" t="e">
        <f t="shared" si="352"/>
        <v>#DIV/0!</v>
      </c>
      <c r="Q2524" t="str">
        <f t="shared" si="353"/>
        <v>theater</v>
      </c>
      <c r="R2524" t="str">
        <f t="shared" si="354"/>
        <v>spaces</v>
      </c>
      <c r="S2524" s="10">
        <f t="shared" si="355"/>
        <v>41893.507210648146</v>
      </c>
      <c r="T2524" s="10">
        <f t="shared" si="356"/>
        <v>41863.507210648146</v>
      </c>
      <c r="U2524">
        <f t="shared" si="357"/>
        <v>2014</v>
      </c>
      <c r="V2524" s="11">
        <f t="shared" si="358"/>
        <v>41893.507210648146</v>
      </c>
      <c r="W2524" s="15">
        <f t="shared" si="359"/>
        <v>30</v>
      </c>
    </row>
    <row r="2525" spans="1:23" ht="43.2" x14ac:dyDescent="0.3">
      <c r="A2525">
        <v>2961</v>
      </c>
      <c r="B2525" s="3" t="s">
        <v>2961</v>
      </c>
      <c r="C2525" s="3" t="s">
        <v>7071</v>
      </c>
      <c r="D2525">
        <v>5000</v>
      </c>
      <c r="E2525">
        <v>5481</v>
      </c>
      <c r="F2525" t="s">
        <v>8219</v>
      </c>
      <c r="G2525" t="s">
        <v>8224</v>
      </c>
      <c r="H2525" t="s">
        <v>8246</v>
      </c>
      <c r="I2525">
        <v>1427342400</v>
      </c>
      <c r="J2525">
        <v>1424927159</v>
      </c>
      <c r="K2525" t="b">
        <v>0</v>
      </c>
      <c r="L2525">
        <v>108</v>
      </c>
      <c r="M2525" t="b">
        <v>1</v>
      </c>
      <c r="N2525" t="s">
        <v>8271</v>
      </c>
      <c r="O2525" s="5">
        <f t="shared" si="351"/>
        <v>0.91224229155263636</v>
      </c>
      <c r="P2525" s="7">
        <f t="shared" si="352"/>
        <v>50.75</v>
      </c>
      <c r="Q2525" t="str">
        <f t="shared" si="353"/>
        <v>theater</v>
      </c>
      <c r="R2525" t="str">
        <f t="shared" si="354"/>
        <v>plays</v>
      </c>
      <c r="S2525" s="10">
        <f t="shared" si="355"/>
        <v>42088.916666666672</v>
      </c>
      <c r="T2525" s="10">
        <f t="shared" si="356"/>
        <v>42060.962488425925</v>
      </c>
      <c r="U2525">
        <f t="shared" si="357"/>
        <v>2015</v>
      </c>
      <c r="V2525" s="11">
        <f t="shared" si="358"/>
        <v>42088.916666666672</v>
      </c>
      <c r="W2525" s="15">
        <f t="shared" si="359"/>
        <v>27.954178240746842</v>
      </c>
    </row>
    <row r="2526" spans="1:23" ht="43.2" x14ac:dyDescent="0.3">
      <c r="A2526">
        <v>2962</v>
      </c>
      <c r="B2526" s="3" t="s">
        <v>2962</v>
      </c>
      <c r="C2526" s="3" t="s">
        <v>7072</v>
      </c>
      <c r="D2526">
        <v>1000</v>
      </c>
      <c r="E2526">
        <v>1218</v>
      </c>
      <c r="F2526" t="s">
        <v>8219</v>
      </c>
      <c r="G2526" t="s">
        <v>8224</v>
      </c>
      <c r="H2526" t="s">
        <v>8246</v>
      </c>
      <c r="I2526">
        <v>1425193140</v>
      </c>
      <c r="J2526">
        <v>1422769906</v>
      </c>
      <c r="K2526" t="b">
        <v>0</v>
      </c>
      <c r="L2526">
        <v>20</v>
      </c>
      <c r="M2526" t="b">
        <v>1</v>
      </c>
      <c r="N2526" t="s">
        <v>8271</v>
      </c>
      <c r="O2526" s="5">
        <f t="shared" si="351"/>
        <v>0.82101806239737274</v>
      </c>
      <c r="P2526" s="7">
        <f t="shared" si="352"/>
        <v>60.9</v>
      </c>
      <c r="Q2526" t="str">
        <f t="shared" si="353"/>
        <v>theater</v>
      </c>
      <c r="R2526" t="str">
        <f t="shared" si="354"/>
        <v>plays</v>
      </c>
      <c r="S2526" s="10">
        <f t="shared" si="355"/>
        <v>42064.040972222225</v>
      </c>
      <c r="T2526" s="10">
        <f t="shared" si="356"/>
        <v>42035.99428240741</v>
      </c>
      <c r="U2526">
        <f t="shared" si="357"/>
        <v>2015</v>
      </c>
      <c r="V2526" s="11">
        <f t="shared" si="358"/>
        <v>42064.040972222225</v>
      </c>
      <c r="W2526" s="15">
        <f t="shared" si="359"/>
        <v>28.046689814815181</v>
      </c>
    </row>
    <row r="2527" spans="1:23" ht="57.6" x14ac:dyDescent="0.3">
      <c r="A2527">
        <v>2963</v>
      </c>
      <c r="B2527" s="3" t="s">
        <v>2963</v>
      </c>
      <c r="C2527" s="3" t="s">
        <v>7073</v>
      </c>
      <c r="D2527">
        <v>10000</v>
      </c>
      <c r="E2527">
        <v>10685</v>
      </c>
      <c r="F2527" t="s">
        <v>8219</v>
      </c>
      <c r="G2527" t="s">
        <v>8224</v>
      </c>
      <c r="H2527" t="s">
        <v>8246</v>
      </c>
      <c r="I2527">
        <v>1435835824</v>
      </c>
      <c r="J2527">
        <v>1433243824</v>
      </c>
      <c r="K2527" t="b">
        <v>0</v>
      </c>
      <c r="L2527">
        <v>98</v>
      </c>
      <c r="M2527" t="b">
        <v>1</v>
      </c>
      <c r="N2527" t="s">
        <v>8271</v>
      </c>
      <c r="O2527" s="5">
        <f t="shared" si="351"/>
        <v>0.93589143659335516</v>
      </c>
      <c r="P2527" s="7">
        <f t="shared" si="352"/>
        <v>109.03061224489795</v>
      </c>
      <c r="Q2527" t="str">
        <f t="shared" si="353"/>
        <v>theater</v>
      </c>
      <c r="R2527" t="str">
        <f t="shared" si="354"/>
        <v>plays</v>
      </c>
      <c r="S2527" s="10">
        <f t="shared" si="355"/>
        <v>42187.220185185186</v>
      </c>
      <c r="T2527" s="10">
        <f t="shared" si="356"/>
        <v>42157.220185185186</v>
      </c>
      <c r="U2527">
        <f t="shared" si="357"/>
        <v>2015</v>
      </c>
      <c r="V2527" s="11">
        <f t="shared" si="358"/>
        <v>42187.220185185186</v>
      </c>
      <c r="W2527" s="15">
        <f t="shared" si="359"/>
        <v>30</v>
      </c>
    </row>
    <row r="2528" spans="1:23" ht="43.2" x14ac:dyDescent="0.3">
      <c r="A2528">
        <v>2964</v>
      </c>
      <c r="B2528" s="3" t="s">
        <v>2964</v>
      </c>
      <c r="C2528" s="3" t="s">
        <v>7074</v>
      </c>
      <c r="D2528">
        <v>5000</v>
      </c>
      <c r="E2528">
        <v>5035.6899999999996</v>
      </c>
      <c r="F2528" t="s">
        <v>8219</v>
      </c>
      <c r="G2528" t="s">
        <v>8224</v>
      </c>
      <c r="H2528" t="s">
        <v>8246</v>
      </c>
      <c r="I2528">
        <v>1407360720</v>
      </c>
      <c r="J2528">
        <v>1404769819</v>
      </c>
      <c r="K2528" t="b">
        <v>0</v>
      </c>
      <c r="L2528">
        <v>196</v>
      </c>
      <c r="M2528" t="b">
        <v>1</v>
      </c>
      <c r="N2528" t="s">
        <v>8271</v>
      </c>
      <c r="O2528" s="5">
        <f t="shared" si="351"/>
        <v>0.99291258993305787</v>
      </c>
      <c r="P2528" s="7">
        <f t="shared" si="352"/>
        <v>25.692295918367346</v>
      </c>
      <c r="Q2528" t="str">
        <f t="shared" si="353"/>
        <v>theater</v>
      </c>
      <c r="R2528" t="str">
        <f t="shared" si="354"/>
        <v>plays</v>
      </c>
      <c r="S2528" s="10">
        <f t="shared" si="355"/>
        <v>41857.647222222222</v>
      </c>
      <c r="T2528" s="10">
        <f t="shared" si="356"/>
        <v>41827.659942129627</v>
      </c>
      <c r="U2528">
        <f t="shared" si="357"/>
        <v>2014</v>
      </c>
      <c r="V2528" s="11">
        <f t="shared" si="358"/>
        <v>41857.647222222222</v>
      </c>
      <c r="W2528" s="15">
        <f t="shared" si="359"/>
        <v>29.987280092595029</v>
      </c>
    </row>
    <row r="2529" spans="1:23" ht="57.6" x14ac:dyDescent="0.3">
      <c r="A2529">
        <v>2965</v>
      </c>
      <c r="B2529" s="3" t="s">
        <v>2965</v>
      </c>
      <c r="C2529" s="3" t="s">
        <v>7075</v>
      </c>
      <c r="D2529">
        <v>1500</v>
      </c>
      <c r="E2529">
        <v>1635</v>
      </c>
      <c r="F2529" t="s">
        <v>8219</v>
      </c>
      <c r="G2529" t="s">
        <v>8224</v>
      </c>
      <c r="H2529" t="s">
        <v>8246</v>
      </c>
      <c r="I2529">
        <v>1436290233</v>
      </c>
      <c r="J2529">
        <v>1433698233</v>
      </c>
      <c r="K2529" t="b">
        <v>0</v>
      </c>
      <c r="L2529">
        <v>39</v>
      </c>
      <c r="M2529" t="b">
        <v>1</v>
      </c>
      <c r="N2529" t="s">
        <v>8271</v>
      </c>
      <c r="O2529" s="5">
        <f t="shared" si="351"/>
        <v>0.91743119266055051</v>
      </c>
      <c r="P2529" s="7">
        <f t="shared" si="352"/>
        <v>41.92307692307692</v>
      </c>
      <c r="Q2529" t="str">
        <f t="shared" si="353"/>
        <v>theater</v>
      </c>
      <c r="R2529" t="str">
        <f t="shared" si="354"/>
        <v>plays</v>
      </c>
      <c r="S2529" s="10">
        <f t="shared" si="355"/>
        <v>42192.479548611111</v>
      </c>
      <c r="T2529" s="10">
        <f t="shared" si="356"/>
        <v>42162.479548611111</v>
      </c>
      <c r="U2529">
        <f t="shared" si="357"/>
        <v>2015</v>
      </c>
      <c r="V2529" s="11">
        <f t="shared" si="358"/>
        <v>42192.479548611111</v>
      </c>
      <c r="W2529" s="15">
        <f t="shared" si="359"/>
        <v>30</v>
      </c>
    </row>
    <row r="2530" spans="1:23" ht="43.2" x14ac:dyDescent="0.3">
      <c r="A2530">
        <v>2966</v>
      </c>
      <c r="B2530" s="3" t="s">
        <v>2966</v>
      </c>
      <c r="C2530" s="3" t="s">
        <v>7076</v>
      </c>
      <c r="D2530">
        <v>10000</v>
      </c>
      <c r="E2530">
        <v>11363</v>
      </c>
      <c r="F2530" t="s">
        <v>8219</v>
      </c>
      <c r="G2530" t="s">
        <v>8224</v>
      </c>
      <c r="H2530" t="s">
        <v>8246</v>
      </c>
      <c r="I2530">
        <v>1442425412</v>
      </c>
      <c r="J2530">
        <v>1439833412</v>
      </c>
      <c r="K2530" t="b">
        <v>0</v>
      </c>
      <c r="L2530">
        <v>128</v>
      </c>
      <c r="M2530" t="b">
        <v>1</v>
      </c>
      <c r="N2530" t="s">
        <v>8271</v>
      </c>
      <c r="O2530" s="5">
        <f t="shared" si="351"/>
        <v>0.88004928275983452</v>
      </c>
      <c r="P2530" s="7">
        <f t="shared" si="352"/>
        <v>88.7734375</v>
      </c>
      <c r="Q2530" t="str">
        <f t="shared" si="353"/>
        <v>theater</v>
      </c>
      <c r="R2530" t="str">
        <f t="shared" si="354"/>
        <v>plays</v>
      </c>
      <c r="S2530" s="10">
        <f t="shared" si="355"/>
        <v>42263.488564814819</v>
      </c>
      <c r="T2530" s="10">
        <f t="shared" si="356"/>
        <v>42233.488564814819</v>
      </c>
      <c r="U2530">
        <f t="shared" si="357"/>
        <v>2015</v>
      </c>
      <c r="V2530" s="11">
        <f t="shared" si="358"/>
        <v>42263.488564814819</v>
      </c>
      <c r="W2530" s="15">
        <f t="shared" si="359"/>
        <v>30</v>
      </c>
    </row>
    <row r="2531" spans="1:23" ht="43.2" x14ac:dyDescent="0.3">
      <c r="A2531">
        <v>2967</v>
      </c>
      <c r="B2531" s="3" t="s">
        <v>2967</v>
      </c>
      <c r="C2531" s="3" t="s">
        <v>7077</v>
      </c>
      <c r="D2531">
        <v>5000</v>
      </c>
      <c r="E2531">
        <v>5696</v>
      </c>
      <c r="F2531" t="s">
        <v>8219</v>
      </c>
      <c r="G2531" t="s">
        <v>8224</v>
      </c>
      <c r="H2531" t="s">
        <v>8246</v>
      </c>
      <c r="I2531">
        <v>1425872692</v>
      </c>
      <c r="J2531">
        <v>1423284292</v>
      </c>
      <c r="K2531" t="b">
        <v>0</v>
      </c>
      <c r="L2531">
        <v>71</v>
      </c>
      <c r="M2531" t="b">
        <v>1</v>
      </c>
      <c r="N2531" t="s">
        <v>8271</v>
      </c>
      <c r="O2531" s="5">
        <f t="shared" si="351"/>
        <v>0.8778089887640449</v>
      </c>
      <c r="P2531" s="7">
        <f t="shared" si="352"/>
        <v>80.225352112676063</v>
      </c>
      <c r="Q2531" t="str">
        <f t="shared" si="353"/>
        <v>theater</v>
      </c>
      <c r="R2531" t="str">
        <f t="shared" si="354"/>
        <v>plays</v>
      </c>
      <c r="S2531" s="10">
        <f t="shared" si="355"/>
        <v>42071.906157407408</v>
      </c>
      <c r="T2531" s="10">
        <f t="shared" si="356"/>
        <v>42041.947824074072</v>
      </c>
      <c r="U2531">
        <f t="shared" si="357"/>
        <v>2015</v>
      </c>
      <c r="V2531" s="11">
        <f t="shared" si="358"/>
        <v>42071.906157407408</v>
      </c>
      <c r="W2531" s="15">
        <f t="shared" si="359"/>
        <v>29.958333333335759</v>
      </c>
    </row>
    <row r="2532" spans="1:23" ht="28.8" x14ac:dyDescent="0.3">
      <c r="A2532">
        <v>2968</v>
      </c>
      <c r="B2532" s="3" t="s">
        <v>2968</v>
      </c>
      <c r="C2532" s="3" t="s">
        <v>7078</v>
      </c>
      <c r="D2532">
        <v>3500</v>
      </c>
      <c r="E2532">
        <v>3710</v>
      </c>
      <c r="F2532" t="s">
        <v>8219</v>
      </c>
      <c r="G2532" t="s">
        <v>8224</v>
      </c>
      <c r="H2532" t="s">
        <v>8246</v>
      </c>
      <c r="I2532">
        <v>1471406340</v>
      </c>
      <c r="J2532">
        <v>1470227660</v>
      </c>
      <c r="K2532" t="b">
        <v>0</v>
      </c>
      <c r="L2532">
        <v>47</v>
      </c>
      <c r="M2532" t="b">
        <v>1</v>
      </c>
      <c r="N2532" t="s">
        <v>8271</v>
      </c>
      <c r="O2532" s="5">
        <f t="shared" si="351"/>
        <v>0.94339622641509435</v>
      </c>
      <c r="P2532" s="7">
        <f t="shared" si="352"/>
        <v>78.936170212765958</v>
      </c>
      <c r="Q2532" t="str">
        <f t="shared" si="353"/>
        <v>theater</v>
      </c>
      <c r="R2532" t="str">
        <f t="shared" si="354"/>
        <v>plays</v>
      </c>
      <c r="S2532" s="10">
        <f t="shared" si="355"/>
        <v>42598.915972222225</v>
      </c>
      <c r="T2532" s="10">
        <f t="shared" si="356"/>
        <v>42585.273842592593</v>
      </c>
      <c r="U2532">
        <f t="shared" si="357"/>
        <v>2016</v>
      </c>
      <c r="V2532" s="11">
        <f t="shared" si="358"/>
        <v>42598.915972222225</v>
      </c>
      <c r="W2532" s="15">
        <f t="shared" si="359"/>
        <v>13.642129629632109</v>
      </c>
    </row>
    <row r="2533" spans="1:23" ht="43.2" x14ac:dyDescent="0.3">
      <c r="A2533">
        <v>2969</v>
      </c>
      <c r="B2533" s="3" t="s">
        <v>2969</v>
      </c>
      <c r="C2533" s="3" t="s">
        <v>7079</v>
      </c>
      <c r="D2533">
        <v>1000</v>
      </c>
      <c r="E2533">
        <v>1625</v>
      </c>
      <c r="F2533" t="s">
        <v>8219</v>
      </c>
      <c r="G2533" t="s">
        <v>8229</v>
      </c>
      <c r="H2533" t="s">
        <v>8251</v>
      </c>
      <c r="I2533">
        <v>1430693460</v>
      </c>
      <c r="J2533">
        <v>1428087153</v>
      </c>
      <c r="K2533" t="b">
        <v>0</v>
      </c>
      <c r="L2533">
        <v>17</v>
      </c>
      <c r="M2533" t="b">
        <v>1</v>
      </c>
      <c r="N2533" t="s">
        <v>8271</v>
      </c>
      <c r="O2533" s="5">
        <f t="shared" si="351"/>
        <v>0.61538461538461542</v>
      </c>
      <c r="P2533" s="7">
        <f t="shared" si="352"/>
        <v>95.588235294117652</v>
      </c>
      <c r="Q2533" t="str">
        <f t="shared" si="353"/>
        <v>theater</v>
      </c>
      <c r="R2533" t="str">
        <f t="shared" si="354"/>
        <v>plays</v>
      </c>
      <c r="S2533" s="10">
        <f t="shared" si="355"/>
        <v>42127.702083333337</v>
      </c>
      <c r="T2533" s="10">
        <f t="shared" si="356"/>
        <v>42097.536493055552</v>
      </c>
      <c r="U2533">
        <f t="shared" si="357"/>
        <v>2015</v>
      </c>
      <c r="V2533" s="11">
        <f t="shared" si="358"/>
        <v>42127.702083333337</v>
      </c>
      <c r="W2533" s="15">
        <f t="shared" si="359"/>
        <v>30.165590277785668</v>
      </c>
    </row>
    <row r="2534" spans="1:23" ht="43.2" x14ac:dyDescent="0.3">
      <c r="A2534">
        <v>2970</v>
      </c>
      <c r="B2534" s="3" t="s">
        <v>2970</v>
      </c>
      <c r="C2534" s="3" t="s">
        <v>7080</v>
      </c>
      <c r="D2534">
        <v>6000</v>
      </c>
      <c r="E2534">
        <v>6360</v>
      </c>
      <c r="F2534" t="s">
        <v>8219</v>
      </c>
      <c r="G2534" t="s">
        <v>8224</v>
      </c>
      <c r="H2534" t="s">
        <v>8246</v>
      </c>
      <c r="I2534">
        <v>1405699451</v>
      </c>
      <c r="J2534">
        <v>1403107451</v>
      </c>
      <c r="K2534" t="b">
        <v>0</v>
      </c>
      <c r="L2534">
        <v>91</v>
      </c>
      <c r="M2534" t="b">
        <v>1</v>
      </c>
      <c r="N2534" t="s">
        <v>8271</v>
      </c>
      <c r="O2534" s="5">
        <f t="shared" si="351"/>
        <v>0.94339622641509435</v>
      </c>
      <c r="P2534" s="7">
        <f t="shared" si="352"/>
        <v>69.890109890109883</v>
      </c>
      <c r="Q2534" t="str">
        <f t="shared" si="353"/>
        <v>theater</v>
      </c>
      <c r="R2534" t="str">
        <f t="shared" si="354"/>
        <v>plays</v>
      </c>
      <c r="S2534" s="10">
        <f t="shared" si="355"/>
        <v>41838.419571759259</v>
      </c>
      <c r="T2534" s="10">
        <f t="shared" si="356"/>
        <v>41808.419571759259</v>
      </c>
      <c r="U2534">
        <f t="shared" si="357"/>
        <v>2014</v>
      </c>
      <c r="V2534" s="11">
        <f t="shared" si="358"/>
        <v>41838.419571759259</v>
      </c>
      <c r="W2534" s="15">
        <f t="shared" si="359"/>
        <v>30</v>
      </c>
    </row>
    <row r="2535" spans="1:23" ht="43.2" x14ac:dyDescent="0.3">
      <c r="A2535">
        <v>2971</v>
      </c>
      <c r="B2535" s="3" t="s">
        <v>2971</v>
      </c>
      <c r="C2535" s="3" t="s">
        <v>7081</v>
      </c>
      <c r="D2535">
        <v>3200</v>
      </c>
      <c r="E2535">
        <v>3205</v>
      </c>
      <c r="F2535" t="s">
        <v>8219</v>
      </c>
      <c r="G2535" t="s">
        <v>8224</v>
      </c>
      <c r="H2535" t="s">
        <v>8246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8271</v>
      </c>
      <c r="O2535" s="5">
        <f t="shared" si="351"/>
        <v>0.99843993759750393</v>
      </c>
      <c r="P2535" s="7">
        <f t="shared" si="352"/>
        <v>74.534883720930239</v>
      </c>
      <c r="Q2535" t="str">
        <f t="shared" si="353"/>
        <v>theater</v>
      </c>
      <c r="R2535" t="str">
        <f t="shared" si="354"/>
        <v>plays</v>
      </c>
      <c r="S2535" s="10">
        <f t="shared" si="355"/>
        <v>41882.408310185187</v>
      </c>
      <c r="T2535" s="10">
        <f t="shared" si="356"/>
        <v>41852.408310185187</v>
      </c>
      <c r="U2535">
        <f t="shared" si="357"/>
        <v>2014</v>
      </c>
      <c r="V2535" s="11">
        <f t="shared" si="358"/>
        <v>41882.408310185187</v>
      </c>
      <c r="W2535" s="15">
        <f t="shared" si="359"/>
        <v>30</v>
      </c>
    </row>
    <row r="2536" spans="1:23" ht="28.8" x14ac:dyDescent="0.3">
      <c r="A2536">
        <v>2972</v>
      </c>
      <c r="B2536" s="3" t="s">
        <v>2972</v>
      </c>
      <c r="C2536" s="3" t="s">
        <v>7082</v>
      </c>
      <c r="D2536">
        <v>2000</v>
      </c>
      <c r="E2536">
        <v>2107</v>
      </c>
      <c r="F2536" t="s">
        <v>8219</v>
      </c>
      <c r="G2536" t="s">
        <v>8224</v>
      </c>
      <c r="H2536" t="s">
        <v>8246</v>
      </c>
      <c r="I2536">
        <v>1480899600</v>
      </c>
      <c r="J2536">
        <v>1479609520</v>
      </c>
      <c r="K2536" t="b">
        <v>0</v>
      </c>
      <c r="L2536">
        <v>17</v>
      </c>
      <c r="M2536" t="b">
        <v>1</v>
      </c>
      <c r="N2536" t="s">
        <v>8271</v>
      </c>
      <c r="O2536" s="5">
        <f t="shared" si="351"/>
        <v>0.94921689606074988</v>
      </c>
      <c r="P2536" s="7">
        <f t="shared" si="352"/>
        <v>123.94117647058823</v>
      </c>
      <c r="Q2536" t="str">
        <f t="shared" si="353"/>
        <v>theater</v>
      </c>
      <c r="R2536" t="str">
        <f t="shared" si="354"/>
        <v>plays</v>
      </c>
      <c r="S2536" s="10">
        <f t="shared" si="355"/>
        <v>42708.791666666672</v>
      </c>
      <c r="T2536" s="10">
        <f t="shared" si="356"/>
        <v>42693.860185185185</v>
      </c>
      <c r="U2536">
        <f t="shared" si="357"/>
        <v>2016</v>
      </c>
      <c r="V2536" s="11">
        <f t="shared" si="358"/>
        <v>42708.791666666672</v>
      </c>
      <c r="W2536" s="15">
        <f t="shared" si="359"/>
        <v>14.931481481486117</v>
      </c>
    </row>
    <row r="2537" spans="1:23" ht="43.2" x14ac:dyDescent="0.3">
      <c r="A2537">
        <v>2973</v>
      </c>
      <c r="B2537" s="3" t="s">
        <v>2973</v>
      </c>
      <c r="C2537" s="3" t="s">
        <v>7083</v>
      </c>
      <c r="D2537">
        <v>5000</v>
      </c>
      <c r="E2537">
        <v>8740</v>
      </c>
      <c r="F2537" t="s">
        <v>8219</v>
      </c>
      <c r="G2537" t="s">
        <v>8224</v>
      </c>
      <c r="H2537" t="s">
        <v>8246</v>
      </c>
      <c r="I2537">
        <v>1451620800</v>
      </c>
      <c r="J2537">
        <v>1449171508</v>
      </c>
      <c r="K2537" t="b">
        <v>0</v>
      </c>
      <c r="L2537">
        <v>33</v>
      </c>
      <c r="M2537" t="b">
        <v>1</v>
      </c>
      <c r="N2537" t="s">
        <v>8271</v>
      </c>
      <c r="O2537" s="5">
        <f t="shared" si="351"/>
        <v>0.57208237986270027</v>
      </c>
      <c r="P2537" s="7">
        <f t="shared" si="352"/>
        <v>264.84848484848487</v>
      </c>
      <c r="Q2537" t="str">
        <f t="shared" si="353"/>
        <v>theater</v>
      </c>
      <c r="R2537" t="str">
        <f t="shared" si="354"/>
        <v>plays</v>
      </c>
      <c r="S2537" s="10">
        <f t="shared" si="355"/>
        <v>42369.916666666672</v>
      </c>
      <c r="T2537" s="10">
        <f t="shared" si="356"/>
        <v>42341.568379629629</v>
      </c>
      <c r="U2537">
        <f t="shared" si="357"/>
        <v>2015</v>
      </c>
      <c r="V2537" s="11">
        <f t="shared" si="358"/>
        <v>42369.916666666672</v>
      </c>
      <c r="W2537" s="15">
        <f t="shared" si="359"/>
        <v>28.34828703704261</v>
      </c>
    </row>
    <row r="2538" spans="1:23" ht="57.6" x14ac:dyDescent="0.3">
      <c r="A2538">
        <v>2974</v>
      </c>
      <c r="B2538" s="3" t="s">
        <v>2974</v>
      </c>
      <c r="C2538" s="3" t="s">
        <v>7084</v>
      </c>
      <c r="D2538">
        <v>5000</v>
      </c>
      <c r="E2538">
        <v>5100</v>
      </c>
      <c r="F2538" t="s">
        <v>8219</v>
      </c>
      <c r="G2538" t="s">
        <v>8224</v>
      </c>
      <c r="H2538" t="s">
        <v>8246</v>
      </c>
      <c r="I2538">
        <v>1411695300</v>
      </c>
      <c r="J2538">
        <v>1409275671</v>
      </c>
      <c r="K2538" t="b">
        <v>0</v>
      </c>
      <c r="L2538">
        <v>87</v>
      </c>
      <c r="M2538" t="b">
        <v>1</v>
      </c>
      <c r="N2538" t="s">
        <v>8271</v>
      </c>
      <c r="O2538" s="5">
        <f t="shared" si="351"/>
        <v>0.98039215686274506</v>
      </c>
      <c r="P2538" s="7">
        <f t="shared" si="352"/>
        <v>58.620689655172413</v>
      </c>
      <c r="Q2538" t="str">
        <f t="shared" si="353"/>
        <v>theater</v>
      </c>
      <c r="R2538" t="str">
        <f t="shared" si="354"/>
        <v>plays</v>
      </c>
      <c r="S2538" s="10">
        <f t="shared" si="355"/>
        <v>41907.815972222219</v>
      </c>
      <c r="T2538" s="10">
        <f t="shared" si="356"/>
        <v>41879.811006944445</v>
      </c>
      <c r="U2538">
        <f t="shared" si="357"/>
        <v>2014</v>
      </c>
      <c r="V2538" s="11">
        <f t="shared" si="358"/>
        <v>41907.815972222219</v>
      </c>
      <c r="W2538" s="15">
        <f t="shared" si="359"/>
        <v>28.004965277774318</v>
      </c>
    </row>
    <row r="2539" spans="1:23" ht="43.2" x14ac:dyDescent="0.3">
      <c r="A2539">
        <v>2975</v>
      </c>
      <c r="B2539" s="3" t="s">
        <v>2975</v>
      </c>
      <c r="C2539" s="3" t="s">
        <v>7085</v>
      </c>
      <c r="D2539">
        <v>8000</v>
      </c>
      <c r="E2539">
        <v>8010</v>
      </c>
      <c r="F2539" t="s">
        <v>8219</v>
      </c>
      <c r="G2539" t="s">
        <v>8224</v>
      </c>
      <c r="H2539" t="s">
        <v>8246</v>
      </c>
      <c r="I2539">
        <v>1417057200</v>
      </c>
      <c r="J2539">
        <v>1414599886</v>
      </c>
      <c r="K2539" t="b">
        <v>0</v>
      </c>
      <c r="L2539">
        <v>113</v>
      </c>
      <c r="M2539" t="b">
        <v>1</v>
      </c>
      <c r="N2539" t="s">
        <v>8271</v>
      </c>
      <c r="O2539" s="5">
        <f t="shared" si="351"/>
        <v>0.99875156054931336</v>
      </c>
      <c r="P2539" s="7">
        <f t="shared" si="352"/>
        <v>70.884955752212392</v>
      </c>
      <c r="Q2539" t="str">
        <f t="shared" si="353"/>
        <v>theater</v>
      </c>
      <c r="R2539" t="str">
        <f t="shared" si="354"/>
        <v>plays</v>
      </c>
      <c r="S2539" s="10">
        <f t="shared" si="355"/>
        <v>41969.875</v>
      </c>
      <c r="T2539" s="10">
        <f t="shared" si="356"/>
        <v>41941.433865740742</v>
      </c>
      <c r="U2539">
        <f t="shared" si="357"/>
        <v>2014</v>
      </c>
      <c r="V2539" s="11">
        <f t="shared" si="358"/>
        <v>41969.875</v>
      </c>
      <c r="W2539" s="15">
        <f t="shared" si="359"/>
        <v>28.441134259257524</v>
      </c>
    </row>
    <row r="2540" spans="1:23" ht="43.2" x14ac:dyDescent="0.3">
      <c r="A2540">
        <v>2976</v>
      </c>
      <c r="B2540" s="3" t="s">
        <v>2976</v>
      </c>
      <c r="C2540" s="3" t="s">
        <v>7086</v>
      </c>
      <c r="D2540">
        <v>70</v>
      </c>
      <c r="E2540">
        <v>120</v>
      </c>
      <c r="F2540" t="s">
        <v>8219</v>
      </c>
      <c r="G2540" t="s">
        <v>8225</v>
      </c>
      <c r="H2540" t="s">
        <v>8247</v>
      </c>
      <c r="I2540">
        <v>1457870400</v>
      </c>
      <c r="J2540">
        <v>1456421530</v>
      </c>
      <c r="K2540" t="b">
        <v>0</v>
      </c>
      <c r="L2540">
        <v>14</v>
      </c>
      <c r="M2540" t="b">
        <v>1</v>
      </c>
      <c r="N2540" t="s">
        <v>8271</v>
      </c>
      <c r="O2540" s="5">
        <f t="shared" si="351"/>
        <v>0.58333333333333337</v>
      </c>
      <c r="P2540" s="7">
        <f t="shared" si="352"/>
        <v>8.5714285714285712</v>
      </c>
      <c r="Q2540" t="str">
        <f t="shared" si="353"/>
        <v>theater</v>
      </c>
      <c r="R2540" t="str">
        <f t="shared" si="354"/>
        <v>plays</v>
      </c>
      <c r="S2540" s="10">
        <f t="shared" si="355"/>
        <v>42442.25</v>
      </c>
      <c r="T2540" s="10">
        <f t="shared" si="356"/>
        <v>42425.480671296296</v>
      </c>
      <c r="U2540">
        <f t="shared" si="357"/>
        <v>2016</v>
      </c>
      <c r="V2540" s="11">
        <f t="shared" si="358"/>
        <v>42442.25</v>
      </c>
      <c r="W2540" s="15">
        <f t="shared" si="359"/>
        <v>16.76932870370365</v>
      </c>
    </row>
    <row r="2541" spans="1:23" ht="57.6" x14ac:dyDescent="0.3">
      <c r="A2541">
        <v>2977</v>
      </c>
      <c r="B2541" s="3" t="s">
        <v>2977</v>
      </c>
      <c r="C2541" s="3" t="s">
        <v>7087</v>
      </c>
      <c r="D2541">
        <v>3000</v>
      </c>
      <c r="E2541">
        <v>3407</v>
      </c>
      <c r="F2541" t="s">
        <v>8219</v>
      </c>
      <c r="G2541" t="s">
        <v>8224</v>
      </c>
      <c r="H2541" t="s">
        <v>8246</v>
      </c>
      <c r="I2541">
        <v>1427076840</v>
      </c>
      <c r="J2541">
        <v>1421960934</v>
      </c>
      <c r="K2541" t="b">
        <v>0</v>
      </c>
      <c r="L2541">
        <v>30</v>
      </c>
      <c r="M2541" t="b">
        <v>1</v>
      </c>
      <c r="N2541" t="s">
        <v>8271</v>
      </c>
      <c r="O2541" s="5">
        <f t="shared" si="351"/>
        <v>0.8805400645729381</v>
      </c>
      <c r="P2541" s="7">
        <f t="shared" si="352"/>
        <v>113.56666666666666</v>
      </c>
      <c r="Q2541" t="str">
        <f t="shared" si="353"/>
        <v>theater</v>
      </c>
      <c r="R2541" t="str">
        <f t="shared" si="354"/>
        <v>plays</v>
      </c>
      <c r="S2541" s="10">
        <f t="shared" si="355"/>
        <v>42085.843055555553</v>
      </c>
      <c r="T2541" s="10">
        <f t="shared" si="356"/>
        <v>42026.63118055556</v>
      </c>
      <c r="U2541">
        <f t="shared" si="357"/>
        <v>2015</v>
      </c>
      <c r="V2541" s="11">
        <f t="shared" si="358"/>
        <v>42085.843055555553</v>
      </c>
      <c r="W2541" s="15">
        <f t="shared" si="359"/>
        <v>59.211874999993597</v>
      </c>
    </row>
    <row r="2542" spans="1:23" ht="57.6" x14ac:dyDescent="0.3">
      <c r="A2542">
        <v>2978</v>
      </c>
      <c r="B2542" s="3" t="s">
        <v>2978</v>
      </c>
      <c r="C2542" s="3" t="s">
        <v>7088</v>
      </c>
      <c r="D2542">
        <v>750</v>
      </c>
      <c r="E2542">
        <v>971</v>
      </c>
      <c r="F2542" t="s">
        <v>8219</v>
      </c>
      <c r="G2542" t="s">
        <v>8224</v>
      </c>
      <c r="H2542" t="s">
        <v>8246</v>
      </c>
      <c r="I2542">
        <v>1413784740</v>
      </c>
      <c r="J2542">
        <v>1412954547</v>
      </c>
      <c r="K2542" t="b">
        <v>0</v>
      </c>
      <c r="L2542">
        <v>16</v>
      </c>
      <c r="M2542" t="b">
        <v>1</v>
      </c>
      <c r="N2542" t="s">
        <v>8271</v>
      </c>
      <c r="O2542" s="5">
        <f t="shared" si="351"/>
        <v>0.77239958805355302</v>
      </c>
      <c r="P2542" s="7">
        <f t="shared" si="352"/>
        <v>60.6875</v>
      </c>
      <c r="Q2542" t="str">
        <f t="shared" si="353"/>
        <v>theater</v>
      </c>
      <c r="R2542" t="str">
        <f t="shared" si="354"/>
        <v>plays</v>
      </c>
      <c r="S2542" s="10">
        <f t="shared" si="355"/>
        <v>41931.999305555553</v>
      </c>
      <c r="T2542" s="10">
        <f t="shared" si="356"/>
        <v>41922.390590277777</v>
      </c>
      <c r="U2542">
        <f t="shared" si="357"/>
        <v>2014</v>
      </c>
      <c r="V2542" s="11">
        <f t="shared" si="358"/>
        <v>41931.999305555553</v>
      </c>
      <c r="W2542" s="15">
        <f t="shared" si="359"/>
        <v>9.6087152777763549</v>
      </c>
    </row>
    <row r="2543" spans="1:23" ht="43.2" x14ac:dyDescent="0.3">
      <c r="A2543">
        <v>2979</v>
      </c>
      <c r="B2543" s="3" t="s">
        <v>2979</v>
      </c>
      <c r="C2543" s="3" t="s">
        <v>7089</v>
      </c>
      <c r="D2543">
        <v>5000</v>
      </c>
      <c r="E2543">
        <v>5070</v>
      </c>
      <c r="F2543" t="s">
        <v>8219</v>
      </c>
      <c r="G2543" t="s">
        <v>8224</v>
      </c>
      <c r="H2543" t="s">
        <v>8246</v>
      </c>
      <c r="I2543">
        <v>1420524000</v>
      </c>
      <c r="J2543">
        <v>1419104823</v>
      </c>
      <c r="K2543" t="b">
        <v>0</v>
      </c>
      <c r="L2543">
        <v>46</v>
      </c>
      <c r="M2543" t="b">
        <v>1</v>
      </c>
      <c r="N2543" t="s">
        <v>8271</v>
      </c>
      <c r="O2543" s="5">
        <f t="shared" si="351"/>
        <v>0.98619329388560162</v>
      </c>
      <c r="P2543" s="7">
        <f t="shared" si="352"/>
        <v>110.21739130434783</v>
      </c>
      <c r="Q2543" t="str">
        <f t="shared" si="353"/>
        <v>theater</v>
      </c>
      <c r="R2543" t="str">
        <f t="shared" si="354"/>
        <v>plays</v>
      </c>
      <c r="S2543" s="10">
        <f t="shared" si="355"/>
        <v>42010</v>
      </c>
      <c r="T2543" s="10">
        <f t="shared" si="356"/>
        <v>41993.574340277773</v>
      </c>
      <c r="U2543">
        <f t="shared" si="357"/>
        <v>2015</v>
      </c>
      <c r="V2543" s="11">
        <f t="shared" si="358"/>
        <v>42010</v>
      </c>
      <c r="W2543" s="15">
        <f t="shared" si="359"/>
        <v>16.425659722226555</v>
      </c>
    </row>
    <row r="2544" spans="1:23" ht="43.2" x14ac:dyDescent="0.3">
      <c r="A2544">
        <v>2980</v>
      </c>
      <c r="B2544" s="3" t="s">
        <v>2980</v>
      </c>
      <c r="C2544" s="3" t="s">
        <v>7090</v>
      </c>
      <c r="D2544">
        <v>3000</v>
      </c>
      <c r="E2544">
        <v>3275</v>
      </c>
      <c r="F2544" t="s">
        <v>8219</v>
      </c>
      <c r="G2544" t="s">
        <v>8224</v>
      </c>
      <c r="H2544" t="s">
        <v>8246</v>
      </c>
      <c r="I2544">
        <v>1440381600</v>
      </c>
      <c r="J2544">
        <v>1438639130</v>
      </c>
      <c r="K2544" t="b">
        <v>0</v>
      </c>
      <c r="L2544">
        <v>24</v>
      </c>
      <c r="M2544" t="b">
        <v>1</v>
      </c>
      <c r="N2544" t="s">
        <v>8271</v>
      </c>
      <c r="O2544" s="5">
        <f t="shared" si="351"/>
        <v>0.91603053435114501</v>
      </c>
      <c r="P2544" s="7">
        <f t="shared" si="352"/>
        <v>136.45833333333334</v>
      </c>
      <c r="Q2544" t="str">
        <f t="shared" si="353"/>
        <v>theater</v>
      </c>
      <c r="R2544" t="str">
        <f t="shared" si="354"/>
        <v>plays</v>
      </c>
      <c r="S2544" s="10">
        <f t="shared" si="355"/>
        <v>42239.833333333328</v>
      </c>
      <c r="T2544" s="10">
        <f t="shared" si="356"/>
        <v>42219.665856481486</v>
      </c>
      <c r="U2544">
        <f t="shared" si="357"/>
        <v>2015</v>
      </c>
      <c r="V2544" s="11">
        <f t="shared" si="358"/>
        <v>42239.833333333328</v>
      </c>
      <c r="W2544" s="15">
        <f t="shared" si="359"/>
        <v>20.167476851842366</v>
      </c>
    </row>
    <row r="2545" spans="1:23" ht="57.6" x14ac:dyDescent="0.3">
      <c r="A2545">
        <v>2985</v>
      </c>
      <c r="B2545" s="3" t="s">
        <v>2985</v>
      </c>
      <c r="C2545" s="3" t="s">
        <v>7095</v>
      </c>
      <c r="D2545">
        <v>10000</v>
      </c>
      <c r="E2545">
        <v>12165</v>
      </c>
      <c r="F2545" t="s">
        <v>8219</v>
      </c>
      <c r="G2545" t="s">
        <v>8228</v>
      </c>
      <c r="H2545" t="s">
        <v>8250</v>
      </c>
      <c r="I2545">
        <v>1477886400</v>
      </c>
      <c r="J2545">
        <v>1476228128</v>
      </c>
      <c r="K2545" t="b">
        <v>0</v>
      </c>
      <c r="L2545">
        <v>111</v>
      </c>
      <c r="M2545" t="b">
        <v>1</v>
      </c>
      <c r="N2545" t="s">
        <v>8303</v>
      </c>
      <c r="O2545" s="5">
        <f t="shared" si="351"/>
        <v>0.82203041512535968</v>
      </c>
      <c r="P2545" s="7">
        <f t="shared" si="352"/>
        <v>109.5945945945946</v>
      </c>
      <c r="Q2545" t="str">
        <f t="shared" si="353"/>
        <v>theater</v>
      </c>
      <c r="R2545" t="str">
        <f t="shared" si="354"/>
        <v>spaces</v>
      </c>
      <c r="S2545" s="10">
        <f t="shared" si="355"/>
        <v>42673.916666666672</v>
      </c>
      <c r="T2545" s="10">
        <f t="shared" si="356"/>
        <v>42654.723703703698</v>
      </c>
      <c r="U2545">
        <f t="shared" si="357"/>
        <v>2016</v>
      </c>
      <c r="V2545" s="11">
        <f t="shared" si="358"/>
        <v>42673.916666666672</v>
      </c>
      <c r="W2545" s="15">
        <f t="shared" si="359"/>
        <v>19.192962962973979</v>
      </c>
    </row>
    <row r="2546" spans="1:23" ht="43.2" x14ac:dyDescent="0.3">
      <c r="A2546">
        <v>2986</v>
      </c>
      <c r="B2546" s="3" t="s">
        <v>2986</v>
      </c>
      <c r="C2546" s="3" t="s">
        <v>7096</v>
      </c>
      <c r="D2546">
        <v>2400</v>
      </c>
      <c r="E2546">
        <v>2532</v>
      </c>
      <c r="F2546" t="s">
        <v>8219</v>
      </c>
      <c r="G2546" t="s">
        <v>8225</v>
      </c>
      <c r="H2546" t="s">
        <v>8247</v>
      </c>
      <c r="I2546">
        <v>1462100406</v>
      </c>
      <c r="J2546">
        <v>1456920006</v>
      </c>
      <c r="K2546" t="b">
        <v>0</v>
      </c>
      <c r="L2546">
        <v>56</v>
      </c>
      <c r="M2546" t="b">
        <v>1</v>
      </c>
      <c r="N2546" t="s">
        <v>8303</v>
      </c>
      <c r="O2546" s="5">
        <f t="shared" si="351"/>
        <v>0.94786729857819907</v>
      </c>
      <c r="P2546" s="7">
        <f t="shared" si="352"/>
        <v>45.214285714285715</v>
      </c>
      <c r="Q2546" t="str">
        <f t="shared" si="353"/>
        <v>theater</v>
      </c>
      <c r="R2546" t="str">
        <f t="shared" si="354"/>
        <v>spaces</v>
      </c>
      <c r="S2546" s="10">
        <f t="shared" si="355"/>
        <v>42491.208402777775</v>
      </c>
      <c r="T2546" s="10">
        <f t="shared" si="356"/>
        <v>42431.250069444446</v>
      </c>
      <c r="U2546">
        <f t="shared" si="357"/>
        <v>2016</v>
      </c>
      <c r="V2546" s="11">
        <f t="shared" si="358"/>
        <v>42491.208402777775</v>
      </c>
      <c r="W2546" s="15">
        <f t="shared" si="359"/>
        <v>59.958333333328483</v>
      </c>
    </row>
    <row r="2547" spans="1:23" ht="57.6" x14ac:dyDescent="0.3">
      <c r="A2547">
        <v>2987</v>
      </c>
      <c r="B2547" s="3" t="s">
        <v>2987</v>
      </c>
      <c r="C2547" s="3" t="s">
        <v>7097</v>
      </c>
      <c r="D2547">
        <v>25000</v>
      </c>
      <c r="E2547">
        <v>27600.2</v>
      </c>
      <c r="F2547" t="s">
        <v>8219</v>
      </c>
      <c r="G2547" t="s">
        <v>8224</v>
      </c>
      <c r="H2547" t="s">
        <v>8246</v>
      </c>
      <c r="I2547">
        <v>1476316800</v>
      </c>
      <c r="J2547">
        <v>1473837751</v>
      </c>
      <c r="K2547" t="b">
        <v>0</v>
      </c>
      <c r="L2547">
        <v>265</v>
      </c>
      <c r="M2547" t="b">
        <v>1</v>
      </c>
      <c r="N2547" t="s">
        <v>8303</v>
      </c>
      <c r="O2547" s="5">
        <f t="shared" si="351"/>
        <v>0.9057905377497264</v>
      </c>
      <c r="P2547" s="7">
        <f t="shared" si="352"/>
        <v>104.15169811320754</v>
      </c>
      <c r="Q2547" t="str">
        <f t="shared" si="353"/>
        <v>theater</v>
      </c>
      <c r="R2547" t="str">
        <f t="shared" si="354"/>
        <v>spaces</v>
      </c>
      <c r="S2547" s="10">
        <f t="shared" si="355"/>
        <v>42655.75</v>
      </c>
      <c r="T2547" s="10">
        <f t="shared" si="356"/>
        <v>42627.057303240741</v>
      </c>
      <c r="U2547">
        <f t="shared" si="357"/>
        <v>2016</v>
      </c>
      <c r="V2547" s="11">
        <f t="shared" si="358"/>
        <v>42655.75</v>
      </c>
      <c r="W2547" s="15">
        <f t="shared" si="359"/>
        <v>28.692696759258979</v>
      </c>
    </row>
    <row r="2548" spans="1:23" ht="43.2" x14ac:dyDescent="0.3">
      <c r="A2548">
        <v>2988</v>
      </c>
      <c r="B2548" s="3" t="s">
        <v>2988</v>
      </c>
      <c r="C2548" s="3" t="s">
        <v>7098</v>
      </c>
      <c r="D2548">
        <v>1000</v>
      </c>
      <c r="E2548">
        <v>1000</v>
      </c>
      <c r="F2548" t="s">
        <v>8219</v>
      </c>
      <c r="G2548" t="s">
        <v>8225</v>
      </c>
      <c r="H2548" t="s">
        <v>8247</v>
      </c>
      <c r="I2548">
        <v>1466412081</v>
      </c>
      <c r="J2548">
        <v>1463820081</v>
      </c>
      <c r="K2548" t="b">
        <v>0</v>
      </c>
      <c r="L2548">
        <v>28</v>
      </c>
      <c r="M2548" t="b">
        <v>1</v>
      </c>
      <c r="N2548" t="s">
        <v>8303</v>
      </c>
      <c r="O2548" s="5">
        <f t="shared" si="351"/>
        <v>1</v>
      </c>
      <c r="P2548" s="7">
        <f t="shared" si="352"/>
        <v>35.714285714285715</v>
      </c>
      <c r="Q2548" t="str">
        <f t="shared" si="353"/>
        <v>theater</v>
      </c>
      <c r="R2548" t="str">
        <f t="shared" si="354"/>
        <v>spaces</v>
      </c>
      <c r="S2548" s="10">
        <f t="shared" si="355"/>
        <v>42541.112048611118</v>
      </c>
      <c r="T2548" s="10">
        <f t="shared" si="356"/>
        <v>42511.112048611118</v>
      </c>
      <c r="U2548">
        <f t="shared" si="357"/>
        <v>2016</v>
      </c>
      <c r="V2548" s="11">
        <f t="shared" si="358"/>
        <v>42541.112048611118</v>
      </c>
      <c r="W2548" s="15">
        <f t="shared" si="359"/>
        <v>30</v>
      </c>
    </row>
    <row r="2549" spans="1:23" x14ac:dyDescent="0.3">
      <c r="A2549">
        <v>2989</v>
      </c>
      <c r="B2549" s="3" t="s">
        <v>2989</v>
      </c>
      <c r="C2549" s="3" t="s">
        <v>7099</v>
      </c>
      <c r="D2549">
        <v>20000</v>
      </c>
      <c r="E2549">
        <v>35307</v>
      </c>
      <c r="F2549" t="s">
        <v>8219</v>
      </c>
      <c r="G2549" t="s">
        <v>8224</v>
      </c>
      <c r="H2549" t="s">
        <v>8246</v>
      </c>
      <c r="I2549">
        <v>1450673940</v>
      </c>
      <c r="J2549">
        <v>1448756962</v>
      </c>
      <c r="K2549" t="b">
        <v>0</v>
      </c>
      <c r="L2549">
        <v>364</v>
      </c>
      <c r="M2549" t="b">
        <v>1</v>
      </c>
      <c r="N2549" t="s">
        <v>8303</v>
      </c>
      <c r="O2549" s="5">
        <f t="shared" si="351"/>
        <v>0.56645990879995467</v>
      </c>
      <c r="P2549" s="7">
        <f t="shared" si="352"/>
        <v>96.997252747252745</v>
      </c>
      <c r="Q2549" t="str">
        <f t="shared" si="353"/>
        <v>theater</v>
      </c>
      <c r="R2549" t="str">
        <f t="shared" si="354"/>
        <v>spaces</v>
      </c>
      <c r="S2549" s="10">
        <f t="shared" si="355"/>
        <v>42358.957638888889</v>
      </c>
      <c r="T2549" s="10">
        <f t="shared" si="356"/>
        <v>42336.77039351852</v>
      </c>
      <c r="U2549">
        <f t="shared" si="357"/>
        <v>2015</v>
      </c>
      <c r="V2549" s="11">
        <f t="shared" si="358"/>
        <v>42358.957638888889</v>
      </c>
      <c r="W2549" s="15">
        <f t="shared" si="359"/>
        <v>22.187245370369055</v>
      </c>
    </row>
    <row r="2550" spans="1:23" ht="43.2" x14ac:dyDescent="0.3">
      <c r="A2550">
        <v>2990</v>
      </c>
      <c r="B2550" s="3" t="s">
        <v>2990</v>
      </c>
      <c r="C2550" s="3" t="s">
        <v>7100</v>
      </c>
      <c r="D2550">
        <v>10000</v>
      </c>
      <c r="E2550">
        <v>10000</v>
      </c>
      <c r="F2550" t="s">
        <v>8219</v>
      </c>
      <c r="G2550" t="s">
        <v>8224</v>
      </c>
      <c r="H2550" t="s">
        <v>8246</v>
      </c>
      <c r="I2550">
        <v>1452174420</v>
      </c>
      <c r="J2550">
        <v>1449150420</v>
      </c>
      <c r="K2550" t="b">
        <v>0</v>
      </c>
      <c r="L2550">
        <v>27</v>
      </c>
      <c r="M2550" t="b">
        <v>1</v>
      </c>
      <c r="N2550" t="s">
        <v>8303</v>
      </c>
      <c r="O2550" s="5">
        <f t="shared" si="351"/>
        <v>1</v>
      </c>
      <c r="P2550" s="7">
        <f t="shared" si="352"/>
        <v>370.37037037037038</v>
      </c>
      <c r="Q2550" t="str">
        <f t="shared" si="353"/>
        <v>theater</v>
      </c>
      <c r="R2550" t="str">
        <f t="shared" si="354"/>
        <v>spaces</v>
      </c>
      <c r="S2550" s="10">
        <f t="shared" si="355"/>
        <v>42376.32430555555</v>
      </c>
      <c r="T2550" s="10">
        <f t="shared" si="356"/>
        <v>42341.32430555555</v>
      </c>
      <c r="U2550">
        <f t="shared" si="357"/>
        <v>2016</v>
      </c>
      <c r="V2550" s="11">
        <f t="shared" si="358"/>
        <v>42376.32430555555</v>
      </c>
      <c r="W2550" s="15">
        <f t="shared" si="359"/>
        <v>35</v>
      </c>
    </row>
    <row r="2551" spans="1:23" ht="43.2" x14ac:dyDescent="0.3">
      <c r="A2551">
        <v>2991</v>
      </c>
      <c r="B2551" s="3" t="s">
        <v>2991</v>
      </c>
      <c r="C2551" s="3" t="s">
        <v>7101</v>
      </c>
      <c r="D2551">
        <v>8500</v>
      </c>
      <c r="E2551">
        <v>8780</v>
      </c>
      <c r="F2551" t="s">
        <v>8219</v>
      </c>
      <c r="G2551" t="s">
        <v>8224</v>
      </c>
      <c r="H2551" t="s">
        <v>8246</v>
      </c>
      <c r="I2551">
        <v>1485547530</v>
      </c>
      <c r="J2551">
        <v>1483646730</v>
      </c>
      <c r="K2551" t="b">
        <v>0</v>
      </c>
      <c r="L2551">
        <v>93</v>
      </c>
      <c r="M2551" t="b">
        <v>1</v>
      </c>
      <c r="N2551" t="s">
        <v>8303</v>
      </c>
      <c r="O2551" s="5">
        <f t="shared" si="351"/>
        <v>0.96810933940774491</v>
      </c>
      <c r="P2551" s="7">
        <f t="shared" si="352"/>
        <v>94.408602150537632</v>
      </c>
      <c r="Q2551" t="str">
        <f t="shared" si="353"/>
        <v>theater</v>
      </c>
      <c r="R2551" t="str">
        <f t="shared" si="354"/>
        <v>spaces</v>
      </c>
      <c r="S2551" s="10">
        <f t="shared" si="355"/>
        <v>42762.587152777778</v>
      </c>
      <c r="T2551" s="10">
        <f t="shared" si="356"/>
        <v>42740.587152777778</v>
      </c>
      <c r="U2551">
        <f t="shared" si="357"/>
        <v>2017</v>
      </c>
      <c r="V2551" s="11">
        <f t="shared" si="358"/>
        <v>42762.587152777778</v>
      </c>
      <c r="W2551" s="15">
        <f t="shared" si="359"/>
        <v>22</v>
      </c>
    </row>
    <row r="2552" spans="1:23" ht="43.2" x14ac:dyDescent="0.3">
      <c r="A2552">
        <v>2992</v>
      </c>
      <c r="B2552" s="3" t="s">
        <v>2992</v>
      </c>
      <c r="C2552" s="3" t="s">
        <v>7102</v>
      </c>
      <c r="D2552">
        <v>3000</v>
      </c>
      <c r="E2552">
        <v>3135</v>
      </c>
      <c r="F2552" t="s">
        <v>8219</v>
      </c>
      <c r="G2552" t="s">
        <v>8224</v>
      </c>
      <c r="H2552" t="s">
        <v>8246</v>
      </c>
      <c r="I2552">
        <v>1476037510</v>
      </c>
      <c r="J2552">
        <v>1473445510</v>
      </c>
      <c r="K2552" t="b">
        <v>0</v>
      </c>
      <c r="L2552">
        <v>64</v>
      </c>
      <c r="M2552" t="b">
        <v>1</v>
      </c>
      <c r="N2552" t="s">
        <v>8303</v>
      </c>
      <c r="O2552" s="5">
        <f t="shared" si="351"/>
        <v>0.9569377990430622</v>
      </c>
      <c r="P2552" s="7">
        <f t="shared" si="352"/>
        <v>48.984375</v>
      </c>
      <c r="Q2552" t="str">
        <f t="shared" si="353"/>
        <v>theater</v>
      </c>
      <c r="R2552" t="str">
        <f t="shared" si="354"/>
        <v>spaces</v>
      </c>
      <c r="S2552" s="10">
        <f t="shared" si="355"/>
        <v>42652.517476851848</v>
      </c>
      <c r="T2552" s="10">
        <f t="shared" si="356"/>
        <v>42622.517476851848</v>
      </c>
      <c r="U2552">
        <f t="shared" si="357"/>
        <v>2016</v>
      </c>
      <c r="V2552" s="11">
        <f t="shared" si="358"/>
        <v>42652.517476851848</v>
      </c>
      <c r="W2552" s="15">
        <f t="shared" si="359"/>
        <v>30</v>
      </c>
    </row>
    <row r="2553" spans="1:23" x14ac:dyDescent="0.3">
      <c r="A2553">
        <v>2993</v>
      </c>
      <c r="B2553" s="3" t="s">
        <v>2993</v>
      </c>
      <c r="C2553" s="3" t="s">
        <v>7103</v>
      </c>
      <c r="D2553">
        <v>1000</v>
      </c>
      <c r="E2553">
        <v>1003</v>
      </c>
      <c r="F2553" t="s">
        <v>8219</v>
      </c>
      <c r="G2553" t="s">
        <v>8224</v>
      </c>
      <c r="H2553" t="s">
        <v>8246</v>
      </c>
      <c r="I2553">
        <v>1455998867</v>
      </c>
      <c r="J2553">
        <v>1453406867</v>
      </c>
      <c r="K2553" t="b">
        <v>0</v>
      </c>
      <c r="L2553">
        <v>22</v>
      </c>
      <c r="M2553" t="b">
        <v>1</v>
      </c>
      <c r="N2553" t="s">
        <v>8303</v>
      </c>
      <c r="O2553" s="5">
        <f t="shared" si="351"/>
        <v>0.99700897308075775</v>
      </c>
      <c r="P2553" s="7">
        <f t="shared" si="352"/>
        <v>45.590909090909093</v>
      </c>
      <c r="Q2553" t="str">
        <f t="shared" si="353"/>
        <v>theater</v>
      </c>
      <c r="R2553" t="str">
        <f t="shared" si="354"/>
        <v>spaces</v>
      </c>
      <c r="S2553" s="10">
        <f t="shared" si="355"/>
        <v>42420.588738425926</v>
      </c>
      <c r="T2553" s="10">
        <f t="shared" si="356"/>
        <v>42390.588738425926</v>
      </c>
      <c r="U2553">
        <f t="shared" si="357"/>
        <v>2016</v>
      </c>
      <c r="V2553" s="11">
        <f t="shared" si="358"/>
        <v>42420.588738425926</v>
      </c>
      <c r="W2553" s="15">
        <f t="shared" si="359"/>
        <v>30</v>
      </c>
    </row>
    <row r="2554" spans="1:23" ht="43.2" x14ac:dyDescent="0.3">
      <c r="A2554">
        <v>2994</v>
      </c>
      <c r="B2554" s="3" t="s">
        <v>2994</v>
      </c>
      <c r="C2554" s="3" t="s">
        <v>7104</v>
      </c>
      <c r="D2554">
        <v>300</v>
      </c>
      <c r="E2554">
        <v>1373.24</v>
      </c>
      <c r="F2554" t="s">
        <v>8219</v>
      </c>
      <c r="G2554" t="s">
        <v>8225</v>
      </c>
      <c r="H2554" t="s">
        <v>8247</v>
      </c>
      <c r="I2554">
        <v>1412335772</v>
      </c>
      <c r="J2554">
        <v>1409743772</v>
      </c>
      <c r="K2554" t="b">
        <v>0</v>
      </c>
      <c r="L2554">
        <v>59</v>
      </c>
      <c r="M2554" t="b">
        <v>1</v>
      </c>
      <c r="N2554" t="s">
        <v>8303</v>
      </c>
      <c r="O2554" s="5">
        <f t="shared" si="351"/>
        <v>0.21846144883632868</v>
      </c>
      <c r="P2554" s="7">
        <f t="shared" si="352"/>
        <v>23.275254237288134</v>
      </c>
      <c r="Q2554" t="str">
        <f t="shared" si="353"/>
        <v>theater</v>
      </c>
      <c r="R2554" t="str">
        <f t="shared" si="354"/>
        <v>spaces</v>
      </c>
      <c r="S2554" s="10">
        <f t="shared" si="355"/>
        <v>41915.228842592594</v>
      </c>
      <c r="T2554" s="10">
        <f t="shared" si="356"/>
        <v>41885.228842592594</v>
      </c>
      <c r="U2554">
        <f t="shared" si="357"/>
        <v>2014</v>
      </c>
      <c r="V2554" s="11">
        <f t="shared" si="358"/>
        <v>41915.228842592594</v>
      </c>
      <c r="W2554" s="15">
        <f t="shared" si="359"/>
        <v>30</v>
      </c>
    </row>
    <row r="2555" spans="1:23" ht="43.2" x14ac:dyDescent="0.3">
      <c r="A2555">
        <v>2995</v>
      </c>
      <c r="B2555" s="3" t="s">
        <v>2995</v>
      </c>
      <c r="C2555" s="3" t="s">
        <v>7105</v>
      </c>
      <c r="D2555">
        <v>15000</v>
      </c>
      <c r="E2555">
        <v>15744</v>
      </c>
      <c r="F2555" t="s">
        <v>8219</v>
      </c>
      <c r="G2555" t="s">
        <v>8224</v>
      </c>
      <c r="H2555" t="s">
        <v>8246</v>
      </c>
      <c r="I2555">
        <v>1484841471</v>
      </c>
      <c r="J2555">
        <v>1482249471</v>
      </c>
      <c r="K2555" t="b">
        <v>0</v>
      </c>
      <c r="L2555">
        <v>249</v>
      </c>
      <c r="M2555" t="b">
        <v>1</v>
      </c>
      <c r="N2555" t="s">
        <v>8303</v>
      </c>
      <c r="O2555" s="5">
        <f t="shared" si="351"/>
        <v>0.9527439024390244</v>
      </c>
      <c r="P2555" s="7">
        <f t="shared" si="352"/>
        <v>63.2289156626506</v>
      </c>
      <c r="Q2555" t="str">
        <f t="shared" si="353"/>
        <v>theater</v>
      </c>
      <c r="R2555" t="str">
        <f t="shared" si="354"/>
        <v>spaces</v>
      </c>
      <c r="S2555" s="10">
        <f t="shared" si="355"/>
        <v>42754.415173611109</v>
      </c>
      <c r="T2555" s="10">
        <f t="shared" si="356"/>
        <v>42724.415173611109</v>
      </c>
      <c r="U2555">
        <f t="shared" si="357"/>
        <v>2017</v>
      </c>
      <c r="V2555" s="11">
        <f t="shared" si="358"/>
        <v>42754.415173611109</v>
      </c>
      <c r="W2555" s="15">
        <f t="shared" si="359"/>
        <v>30</v>
      </c>
    </row>
    <row r="2556" spans="1:23" ht="28.8" x14ac:dyDescent="0.3">
      <c r="A2556">
        <v>2996</v>
      </c>
      <c r="B2556" s="3" t="s">
        <v>2996</v>
      </c>
      <c r="C2556" s="3" t="s">
        <v>7106</v>
      </c>
      <c r="D2556">
        <v>35000</v>
      </c>
      <c r="E2556">
        <v>60180</v>
      </c>
      <c r="F2556" t="s">
        <v>8219</v>
      </c>
      <c r="G2556" t="s">
        <v>8224</v>
      </c>
      <c r="H2556" t="s">
        <v>8246</v>
      </c>
      <c r="I2556">
        <v>1432677240</v>
      </c>
      <c r="J2556">
        <v>1427493240</v>
      </c>
      <c r="K2556" t="b">
        <v>0</v>
      </c>
      <c r="L2556">
        <v>392</v>
      </c>
      <c r="M2556" t="b">
        <v>1</v>
      </c>
      <c r="N2556" t="s">
        <v>8303</v>
      </c>
      <c r="O2556" s="5">
        <f t="shared" si="351"/>
        <v>0.58158856763044198</v>
      </c>
      <c r="P2556" s="7">
        <f t="shared" si="352"/>
        <v>153.5204081632653</v>
      </c>
      <c r="Q2556" t="str">
        <f t="shared" si="353"/>
        <v>theater</v>
      </c>
      <c r="R2556" t="str">
        <f t="shared" si="354"/>
        <v>spaces</v>
      </c>
      <c r="S2556" s="10">
        <f t="shared" si="355"/>
        <v>42150.662500000006</v>
      </c>
      <c r="T2556" s="10">
        <f t="shared" si="356"/>
        <v>42090.662500000006</v>
      </c>
      <c r="U2556">
        <f t="shared" si="357"/>
        <v>2015</v>
      </c>
      <c r="V2556" s="11">
        <f t="shared" si="358"/>
        <v>42150.662500000006</v>
      </c>
      <c r="W2556" s="15">
        <f t="shared" si="359"/>
        <v>60</v>
      </c>
    </row>
    <row r="2557" spans="1:23" ht="43.2" x14ac:dyDescent="0.3">
      <c r="A2557">
        <v>2997</v>
      </c>
      <c r="B2557" s="3" t="s">
        <v>2997</v>
      </c>
      <c r="C2557" s="3" t="s">
        <v>7107</v>
      </c>
      <c r="D2557">
        <v>10000</v>
      </c>
      <c r="E2557">
        <v>10373</v>
      </c>
      <c r="F2557" t="s">
        <v>8219</v>
      </c>
      <c r="G2557" t="s">
        <v>8224</v>
      </c>
      <c r="H2557" t="s">
        <v>8246</v>
      </c>
      <c r="I2557">
        <v>1488171540</v>
      </c>
      <c r="J2557">
        <v>1486661793</v>
      </c>
      <c r="K2557" t="b">
        <v>0</v>
      </c>
      <c r="L2557">
        <v>115</v>
      </c>
      <c r="M2557" t="b">
        <v>1</v>
      </c>
      <c r="N2557" t="s">
        <v>8303</v>
      </c>
      <c r="O2557" s="5">
        <f t="shared" si="351"/>
        <v>0.96404126096596932</v>
      </c>
      <c r="P2557" s="7">
        <f t="shared" si="352"/>
        <v>90.2</v>
      </c>
      <c r="Q2557" t="str">
        <f t="shared" si="353"/>
        <v>theater</v>
      </c>
      <c r="R2557" t="str">
        <f t="shared" si="354"/>
        <v>spaces</v>
      </c>
      <c r="S2557" s="10">
        <f t="shared" si="355"/>
        <v>42792.957638888889</v>
      </c>
      <c r="T2557" s="10">
        <f t="shared" si="356"/>
        <v>42775.483715277776</v>
      </c>
      <c r="U2557">
        <f t="shared" si="357"/>
        <v>2017</v>
      </c>
      <c r="V2557" s="11">
        <f t="shared" si="358"/>
        <v>42792.957638888889</v>
      </c>
      <c r="W2557" s="15">
        <f t="shared" si="359"/>
        <v>17.473923611112696</v>
      </c>
    </row>
    <row r="2558" spans="1:23" ht="43.2" x14ac:dyDescent="0.3">
      <c r="A2558">
        <v>2998</v>
      </c>
      <c r="B2558" s="3" t="s">
        <v>2998</v>
      </c>
      <c r="C2558" s="3" t="s">
        <v>7108</v>
      </c>
      <c r="D2558">
        <v>50000</v>
      </c>
      <c r="E2558">
        <v>51514.5</v>
      </c>
      <c r="F2558" t="s">
        <v>8219</v>
      </c>
      <c r="G2558" t="s">
        <v>8224</v>
      </c>
      <c r="H2558" t="s">
        <v>8246</v>
      </c>
      <c r="I2558">
        <v>1402892700</v>
      </c>
      <c r="J2558">
        <v>1400474329</v>
      </c>
      <c r="K2558" t="b">
        <v>0</v>
      </c>
      <c r="L2558">
        <v>433</v>
      </c>
      <c r="M2558" t="b">
        <v>1</v>
      </c>
      <c r="N2558" t="s">
        <v>8303</v>
      </c>
      <c r="O2558" s="5">
        <f t="shared" si="351"/>
        <v>0.97060051053586849</v>
      </c>
      <c r="P2558" s="7">
        <f t="shared" si="352"/>
        <v>118.97113163972287</v>
      </c>
      <c r="Q2558" t="str">
        <f t="shared" si="353"/>
        <v>theater</v>
      </c>
      <c r="R2558" t="str">
        <f t="shared" si="354"/>
        <v>spaces</v>
      </c>
      <c r="S2558" s="10">
        <f t="shared" si="355"/>
        <v>41805.934027777781</v>
      </c>
      <c r="T2558" s="10">
        <f t="shared" si="356"/>
        <v>41777.943622685183</v>
      </c>
      <c r="U2558">
        <f t="shared" si="357"/>
        <v>2014</v>
      </c>
      <c r="V2558" s="11">
        <f t="shared" si="358"/>
        <v>41805.934027777781</v>
      </c>
      <c r="W2558" s="15">
        <f t="shared" si="359"/>
        <v>27.990405092597939</v>
      </c>
    </row>
    <row r="2559" spans="1:23" ht="43.2" x14ac:dyDescent="0.3">
      <c r="A2559">
        <v>2999</v>
      </c>
      <c r="B2559" s="3" t="s">
        <v>2999</v>
      </c>
      <c r="C2559" s="3" t="s">
        <v>7109</v>
      </c>
      <c r="D2559">
        <v>1350</v>
      </c>
      <c r="E2559">
        <v>1605</v>
      </c>
      <c r="F2559" t="s">
        <v>8219</v>
      </c>
      <c r="G2559" t="s">
        <v>8224</v>
      </c>
      <c r="H2559" t="s">
        <v>8246</v>
      </c>
      <c r="I2559">
        <v>1488333600</v>
      </c>
      <c r="J2559">
        <v>1487094360</v>
      </c>
      <c r="K2559" t="b">
        <v>0</v>
      </c>
      <c r="L2559">
        <v>20</v>
      </c>
      <c r="M2559" t="b">
        <v>1</v>
      </c>
      <c r="N2559" t="s">
        <v>8303</v>
      </c>
      <c r="O2559" s="5">
        <f t="shared" si="351"/>
        <v>0.84112149532710279</v>
      </c>
      <c r="P2559" s="7">
        <f t="shared" si="352"/>
        <v>80.25</v>
      </c>
      <c r="Q2559" t="str">
        <f t="shared" si="353"/>
        <v>theater</v>
      </c>
      <c r="R2559" t="str">
        <f t="shared" si="354"/>
        <v>spaces</v>
      </c>
      <c r="S2559" s="10">
        <f t="shared" si="355"/>
        <v>42794.833333333328</v>
      </c>
      <c r="T2559" s="10">
        <f t="shared" si="356"/>
        <v>42780.490277777775</v>
      </c>
      <c r="U2559">
        <f t="shared" si="357"/>
        <v>2017</v>
      </c>
      <c r="V2559" s="11">
        <f t="shared" si="358"/>
        <v>42794.833333333328</v>
      </c>
      <c r="W2559" s="15">
        <f t="shared" si="359"/>
        <v>14.343055555553292</v>
      </c>
    </row>
    <row r="2560" spans="1:23" ht="43.2" x14ac:dyDescent="0.3">
      <c r="A2560">
        <v>3000</v>
      </c>
      <c r="B2560" s="3" t="s">
        <v>3000</v>
      </c>
      <c r="C2560" s="3" t="s">
        <v>7110</v>
      </c>
      <c r="D2560">
        <v>500</v>
      </c>
      <c r="E2560">
        <v>500</v>
      </c>
      <c r="F2560" t="s">
        <v>8219</v>
      </c>
      <c r="G2560" t="s">
        <v>8224</v>
      </c>
      <c r="H2560" t="s">
        <v>8246</v>
      </c>
      <c r="I2560">
        <v>1485885600</v>
      </c>
      <c r="J2560">
        <v>1484682670</v>
      </c>
      <c r="K2560" t="b">
        <v>0</v>
      </c>
      <c r="L2560">
        <v>8</v>
      </c>
      <c r="M2560" t="b">
        <v>1</v>
      </c>
      <c r="N2560" t="s">
        <v>8303</v>
      </c>
      <c r="O2560" s="5">
        <f t="shared" si="351"/>
        <v>1</v>
      </c>
      <c r="P2560" s="7">
        <f t="shared" si="352"/>
        <v>62.5</v>
      </c>
      <c r="Q2560" t="str">
        <f t="shared" si="353"/>
        <v>theater</v>
      </c>
      <c r="R2560" t="str">
        <f t="shared" si="354"/>
        <v>spaces</v>
      </c>
      <c r="S2560" s="10">
        <f t="shared" si="355"/>
        <v>42766.5</v>
      </c>
      <c r="T2560" s="10">
        <f t="shared" si="356"/>
        <v>42752.577199074076</v>
      </c>
      <c r="U2560">
        <f t="shared" si="357"/>
        <v>2017</v>
      </c>
      <c r="V2560" s="11">
        <f t="shared" si="358"/>
        <v>42766.5</v>
      </c>
      <c r="W2560" s="15">
        <f t="shared" si="359"/>
        <v>13.922800925924093</v>
      </c>
    </row>
    <row r="2561" spans="1:23" ht="43.2" x14ac:dyDescent="0.3">
      <c r="A2561">
        <v>3001</v>
      </c>
      <c r="B2561" s="3" t="s">
        <v>3001</v>
      </c>
      <c r="C2561" s="3" t="s">
        <v>7111</v>
      </c>
      <c r="D2561">
        <v>7214</v>
      </c>
      <c r="E2561">
        <v>22991.01</v>
      </c>
      <c r="F2561" t="s">
        <v>8219</v>
      </c>
      <c r="G2561" t="s">
        <v>8224</v>
      </c>
      <c r="H2561" t="s">
        <v>8246</v>
      </c>
      <c r="I2561">
        <v>1468445382</v>
      </c>
      <c r="J2561">
        <v>1465853382</v>
      </c>
      <c r="K2561" t="b">
        <v>0</v>
      </c>
      <c r="L2561">
        <v>175</v>
      </c>
      <c r="M2561" t="b">
        <v>1</v>
      </c>
      <c r="N2561" t="s">
        <v>8303</v>
      </c>
      <c r="O2561" s="5">
        <f t="shared" si="351"/>
        <v>0.31377481894009879</v>
      </c>
      <c r="P2561" s="7">
        <f t="shared" si="352"/>
        <v>131.37719999999999</v>
      </c>
      <c r="Q2561" t="str">
        <f t="shared" si="353"/>
        <v>theater</v>
      </c>
      <c r="R2561" t="str">
        <f t="shared" si="354"/>
        <v>spaces</v>
      </c>
      <c r="S2561" s="10">
        <f t="shared" si="355"/>
        <v>42564.645625000005</v>
      </c>
      <c r="T2561" s="10">
        <f t="shared" si="356"/>
        <v>42534.645625000005</v>
      </c>
      <c r="U2561">
        <f t="shared" si="357"/>
        <v>2016</v>
      </c>
      <c r="V2561" s="11">
        <f t="shared" si="358"/>
        <v>42564.645625000005</v>
      </c>
      <c r="W2561" s="15">
        <f t="shared" si="359"/>
        <v>30</v>
      </c>
    </row>
    <row r="2562" spans="1:23" ht="28.8" x14ac:dyDescent="0.3">
      <c r="A2562">
        <v>3002</v>
      </c>
      <c r="B2562" s="3" t="s">
        <v>3002</v>
      </c>
      <c r="C2562" s="3" t="s">
        <v>7112</v>
      </c>
      <c r="D2562">
        <v>7000</v>
      </c>
      <c r="E2562">
        <v>7595.43</v>
      </c>
      <c r="F2562" t="s">
        <v>8219</v>
      </c>
      <c r="G2562" t="s">
        <v>8224</v>
      </c>
      <c r="H2562" t="s">
        <v>8246</v>
      </c>
      <c r="I2562">
        <v>1356552252</v>
      </c>
      <c r="J2562">
        <v>1353960252</v>
      </c>
      <c r="K2562" t="b">
        <v>0</v>
      </c>
      <c r="L2562">
        <v>104</v>
      </c>
      <c r="M2562" t="b">
        <v>1</v>
      </c>
      <c r="N2562" t="s">
        <v>8303</v>
      </c>
      <c r="O2562" s="5">
        <f t="shared" ref="O2562:O2625" si="360">$D2562/$E2562</f>
        <v>0.92160680830446728</v>
      </c>
      <c r="P2562" s="7">
        <f t="shared" ref="P2562:P2625" si="361">$E2562/$L2562</f>
        <v>73.032980769230775</v>
      </c>
      <c r="Q2562" t="str">
        <f t="shared" ref="Q2562:Q2625" si="362">LEFT($N2562,SEARCH("/",$N2562,1)-1)</f>
        <v>theater</v>
      </c>
      <c r="R2562" t="str">
        <f t="shared" ref="R2562:R2625" si="363">MID($N2562,FIND("/",$N2562)+1,256)</f>
        <v>spaces</v>
      </c>
      <c r="S2562" s="10">
        <f t="shared" ref="S2562:S2625" si="364">((($I2562/60)/60)/24)+DATE(1970,1,1)+(-6/24)</f>
        <v>41269.58625</v>
      </c>
      <c r="T2562" s="10">
        <f t="shared" ref="T2562:T2625" si="365">((($J2562/60)/60)/24)+DATE(1970,1,1)+(-6/24)</f>
        <v>41239.58625</v>
      </c>
      <c r="U2562">
        <f t="shared" ref="U2562:U2625" si="366">YEAR(S2562)</f>
        <v>2012</v>
      </c>
      <c r="V2562" s="11">
        <f t="shared" ref="V2562:V2625" si="367">S2562</f>
        <v>41269.58625</v>
      </c>
      <c r="W2562" s="15">
        <f t="shared" si="359"/>
        <v>30</v>
      </c>
    </row>
    <row r="2563" spans="1:23" ht="43.2" x14ac:dyDescent="0.3">
      <c r="A2563">
        <v>3003</v>
      </c>
      <c r="B2563" s="3" t="s">
        <v>3003</v>
      </c>
      <c r="C2563" s="3" t="s">
        <v>7113</v>
      </c>
      <c r="D2563">
        <v>3000</v>
      </c>
      <c r="E2563">
        <v>3035</v>
      </c>
      <c r="F2563" t="s">
        <v>8219</v>
      </c>
      <c r="G2563" t="s">
        <v>8224</v>
      </c>
      <c r="H2563" t="s">
        <v>8246</v>
      </c>
      <c r="I2563">
        <v>1456811940</v>
      </c>
      <c r="J2563">
        <v>1454098976</v>
      </c>
      <c r="K2563" t="b">
        <v>0</v>
      </c>
      <c r="L2563">
        <v>17</v>
      </c>
      <c r="M2563" t="b">
        <v>1</v>
      </c>
      <c r="N2563" t="s">
        <v>8303</v>
      </c>
      <c r="O2563" s="5">
        <f t="shared" si="360"/>
        <v>0.98846787479406917</v>
      </c>
      <c r="P2563" s="7">
        <f t="shared" si="361"/>
        <v>178.52941176470588</v>
      </c>
      <c r="Q2563" t="str">
        <f t="shared" si="362"/>
        <v>theater</v>
      </c>
      <c r="R2563" t="str">
        <f t="shared" si="363"/>
        <v>spaces</v>
      </c>
      <c r="S2563" s="10">
        <f t="shared" si="364"/>
        <v>42429.999305555553</v>
      </c>
      <c r="T2563" s="10">
        <f t="shared" si="365"/>
        <v>42398.599259259259</v>
      </c>
      <c r="U2563">
        <f t="shared" si="366"/>
        <v>2016</v>
      </c>
      <c r="V2563" s="11">
        <f t="shared" si="367"/>
        <v>42429.999305555553</v>
      </c>
      <c r="W2563" s="15">
        <f t="shared" ref="W2563:W2626" si="368">S2563-T2563</f>
        <v>31.400046296294022</v>
      </c>
    </row>
    <row r="2564" spans="1:23" ht="57.6" x14ac:dyDescent="0.3">
      <c r="A2564">
        <v>3004</v>
      </c>
      <c r="B2564" s="3" t="s">
        <v>3004</v>
      </c>
      <c r="C2564" s="3" t="s">
        <v>7114</v>
      </c>
      <c r="D2564">
        <v>40000</v>
      </c>
      <c r="E2564">
        <v>45126</v>
      </c>
      <c r="F2564" t="s">
        <v>8219</v>
      </c>
      <c r="G2564" t="s">
        <v>8224</v>
      </c>
      <c r="H2564" t="s">
        <v>8246</v>
      </c>
      <c r="I2564">
        <v>1416089324</v>
      </c>
      <c r="J2564">
        <v>1413493724</v>
      </c>
      <c r="K2564" t="b">
        <v>0</v>
      </c>
      <c r="L2564">
        <v>277</v>
      </c>
      <c r="M2564" t="b">
        <v>1</v>
      </c>
      <c r="N2564" t="s">
        <v>8303</v>
      </c>
      <c r="O2564" s="5">
        <f t="shared" si="360"/>
        <v>0.88640694943048348</v>
      </c>
      <c r="P2564" s="7">
        <f t="shared" si="361"/>
        <v>162.90974729241879</v>
      </c>
      <c r="Q2564" t="str">
        <f t="shared" si="362"/>
        <v>theater</v>
      </c>
      <c r="R2564" t="str">
        <f t="shared" si="363"/>
        <v>spaces</v>
      </c>
      <c r="S2564" s="10">
        <f t="shared" si="364"/>
        <v>41958.672731481478</v>
      </c>
      <c r="T2564" s="10">
        <f t="shared" si="365"/>
        <v>41928.631064814814</v>
      </c>
      <c r="U2564">
        <f t="shared" si="366"/>
        <v>2014</v>
      </c>
      <c r="V2564" s="11">
        <f t="shared" si="367"/>
        <v>41958.672731481478</v>
      </c>
      <c r="W2564" s="15">
        <f t="shared" si="368"/>
        <v>30.041666666664241</v>
      </c>
    </row>
    <row r="2565" spans="1:23" ht="43.2" x14ac:dyDescent="0.3">
      <c r="A2565">
        <v>3005</v>
      </c>
      <c r="B2565" s="3" t="s">
        <v>3005</v>
      </c>
      <c r="C2565" s="3" t="s">
        <v>7115</v>
      </c>
      <c r="D2565">
        <v>10600</v>
      </c>
      <c r="E2565">
        <v>12772.6</v>
      </c>
      <c r="F2565" t="s">
        <v>8219</v>
      </c>
      <c r="G2565" t="s">
        <v>8224</v>
      </c>
      <c r="H2565" t="s">
        <v>8246</v>
      </c>
      <c r="I2565">
        <v>1412611905</v>
      </c>
      <c r="J2565">
        <v>1410019905</v>
      </c>
      <c r="K2565" t="b">
        <v>0</v>
      </c>
      <c r="L2565">
        <v>118</v>
      </c>
      <c r="M2565" t="b">
        <v>1</v>
      </c>
      <c r="N2565" t="s">
        <v>8303</v>
      </c>
      <c r="O2565" s="5">
        <f t="shared" si="360"/>
        <v>0.82990150791538131</v>
      </c>
      <c r="P2565" s="7">
        <f t="shared" si="361"/>
        <v>108.24237288135593</v>
      </c>
      <c r="Q2565" t="str">
        <f t="shared" si="362"/>
        <v>theater</v>
      </c>
      <c r="R2565" t="str">
        <f t="shared" si="363"/>
        <v>spaces</v>
      </c>
      <c r="S2565" s="10">
        <f t="shared" si="364"/>
        <v>41918.424826388888</v>
      </c>
      <c r="T2565" s="10">
        <f t="shared" si="365"/>
        <v>41888.424826388888</v>
      </c>
      <c r="U2565">
        <f t="shared" si="366"/>
        <v>2014</v>
      </c>
      <c r="V2565" s="11">
        <f t="shared" si="367"/>
        <v>41918.424826388888</v>
      </c>
      <c r="W2565" s="15">
        <f t="shared" si="368"/>
        <v>30</v>
      </c>
    </row>
    <row r="2566" spans="1:23" ht="28.8" x14ac:dyDescent="0.3">
      <c r="A2566">
        <v>3006</v>
      </c>
      <c r="B2566" s="3" t="s">
        <v>3006</v>
      </c>
      <c r="C2566" s="3" t="s">
        <v>7116</v>
      </c>
      <c r="D2566">
        <v>8000</v>
      </c>
      <c r="E2566">
        <v>8620</v>
      </c>
      <c r="F2566" t="s">
        <v>8219</v>
      </c>
      <c r="G2566" t="s">
        <v>8229</v>
      </c>
      <c r="H2566" t="s">
        <v>8251</v>
      </c>
      <c r="I2566">
        <v>1418580591</v>
      </c>
      <c r="J2566">
        <v>1415988591</v>
      </c>
      <c r="K2566" t="b">
        <v>0</v>
      </c>
      <c r="L2566">
        <v>97</v>
      </c>
      <c r="M2566" t="b">
        <v>1</v>
      </c>
      <c r="N2566" t="s">
        <v>8303</v>
      </c>
      <c r="O2566" s="5">
        <f t="shared" si="360"/>
        <v>0.92807424593967514</v>
      </c>
      <c r="P2566" s="7">
        <f t="shared" si="361"/>
        <v>88.865979381443296</v>
      </c>
      <c r="Q2566" t="str">
        <f t="shared" si="362"/>
        <v>theater</v>
      </c>
      <c r="R2566" t="str">
        <f t="shared" si="363"/>
        <v>spaces</v>
      </c>
      <c r="S2566" s="10">
        <f t="shared" si="364"/>
        <v>41987.506840277783</v>
      </c>
      <c r="T2566" s="10">
        <f t="shared" si="365"/>
        <v>41957.506840277783</v>
      </c>
      <c r="U2566">
        <f t="shared" si="366"/>
        <v>2014</v>
      </c>
      <c r="V2566" s="11">
        <f t="shared" si="367"/>
        <v>41987.506840277783</v>
      </c>
      <c r="W2566" s="15">
        <f t="shared" si="368"/>
        <v>30</v>
      </c>
    </row>
    <row r="2567" spans="1:23" ht="28.8" x14ac:dyDescent="0.3">
      <c r="A2567">
        <v>3007</v>
      </c>
      <c r="B2567" s="3" t="s">
        <v>3007</v>
      </c>
      <c r="C2567" s="3" t="s">
        <v>7117</v>
      </c>
      <c r="D2567">
        <v>600</v>
      </c>
      <c r="E2567">
        <v>1080</v>
      </c>
      <c r="F2567" t="s">
        <v>8219</v>
      </c>
      <c r="G2567" t="s">
        <v>8224</v>
      </c>
      <c r="H2567" t="s">
        <v>8246</v>
      </c>
      <c r="I2567">
        <v>1429938683</v>
      </c>
      <c r="J2567">
        <v>1428124283</v>
      </c>
      <c r="K2567" t="b">
        <v>0</v>
      </c>
      <c r="L2567">
        <v>20</v>
      </c>
      <c r="M2567" t="b">
        <v>1</v>
      </c>
      <c r="N2567" t="s">
        <v>8303</v>
      </c>
      <c r="O2567" s="5">
        <f t="shared" si="360"/>
        <v>0.55555555555555558</v>
      </c>
      <c r="P2567" s="7">
        <f t="shared" si="361"/>
        <v>54</v>
      </c>
      <c r="Q2567" t="str">
        <f t="shared" si="362"/>
        <v>theater</v>
      </c>
      <c r="R2567" t="str">
        <f t="shared" si="363"/>
        <v>spaces</v>
      </c>
      <c r="S2567" s="10">
        <f t="shared" si="364"/>
        <v>42118.966238425928</v>
      </c>
      <c r="T2567" s="10">
        <f t="shared" si="365"/>
        <v>42097.966238425928</v>
      </c>
      <c r="U2567">
        <f t="shared" si="366"/>
        <v>2015</v>
      </c>
      <c r="V2567" s="11">
        <f t="shared" si="367"/>
        <v>42118.966238425928</v>
      </c>
      <c r="W2567" s="15">
        <f t="shared" si="368"/>
        <v>21</v>
      </c>
    </row>
    <row r="2568" spans="1:23" ht="43.2" x14ac:dyDescent="0.3">
      <c r="A2568">
        <v>3008</v>
      </c>
      <c r="B2568" s="3" t="s">
        <v>3008</v>
      </c>
      <c r="C2568" s="3" t="s">
        <v>7118</v>
      </c>
      <c r="D2568">
        <v>3000</v>
      </c>
      <c r="E2568">
        <v>3035</v>
      </c>
      <c r="F2568" t="s">
        <v>8219</v>
      </c>
      <c r="G2568" t="s">
        <v>8224</v>
      </c>
      <c r="H2568" t="s">
        <v>8246</v>
      </c>
      <c r="I2568">
        <v>1453352719</v>
      </c>
      <c r="J2568">
        <v>1450760719</v>
      </c>
      <c r="K2568" t="b">
        <v>0</v>
      </c>
      <c r="L2568">
        <v>26</v>
      </c>
      <c r="M2568" t="b">
        <v>1</v>
      </c>
      <c r="N2568" t="s">
        <v>8303</v>
      </c>
      <c r="O2568" s="5">
        <f t="shared" si="360"/>
        <v>0.98846787479406917</v>
      </c>
      <c r="P2568" s="7">
        <f t="shared" si="361"/>
        <v>116.73076923076923</v>
      </c>
      <c r="Q2568" t="str">
        <f t="shared" si="362"/>
        <v>theater</v>
      </c>
      <c r="R2568" t="str">
        <f t="shared" si="363"/>
        <v>spaces</v>
      </c>
      <c r="S2568" s="10">
        <f t="shared" si="364"/>
        <v>42389.962025462963</v>
      </c>
      <c r="T2568" s="10">
        <f t="shared" si="365"/>
        <v>42359.962025462963</v>
      </c>
      <c r="U2568">
        <f t="shared" si="366"/>
        <v>2016</v>
      </c>
      <c r="V2568" s="11">
        <f t="shared" si="367"/>
        <v>42389.962025462963</v>
      </c>
      <c r="W2568" s="15">
        <f t="shared" si="368"/>
        <v>30</v>
      </c>
    </row>
    <row r="2569" spans="1:23" ht="43.2" x14ac:dyDescent="0.3">
      <c r="A2569">
        <v>3009</v>
      </c>
      <c r="B2569" s="3" t="s">
        <v>3009</v>
      </c>
      <c r="C2569" s="3" t="s">
        <v>7119</v>
      </c>
      <c r="D2569">
        <v>25000</v>
      </c>
      <c r="E2569">
        <v>29939</v>
      </c>
      <c r="F2569" t="s">
        <v>8219</v>
      </c>
      <c r="G2569" t="s">
        <v>8224</v>
      </c>
      <c r="H2569" t="s">
        <v>8246</v>
      </c>
      <c r="I2569">
        <v>1417012840</v>
      </c>
      <c r="J2569">
        <v>1414417240</v>
      </c>
      <c r="K2569" t="b">
        <v>0</v>
      </c>
      <c r="L2569">
        <v>128</v>
      </c>
      <c r="M2569" t="b">
        <v>1</v>
      </c>
      <c r="N2569" t="s">
        <v>8303</v>
      </c>
      <c r="O2569" s="5">
        <f t="shared" si="360"/>
        <v>0.83503123016800829</v>
      </c>
      <c r="P2569" s="7">
        <f t="shared" si="361"/>
        <v>233.8984375</v>
      </c>
      <c r="Q2569" t="str">
        <f t="shared" si="362"/>
        <v>theater</v>
      </c>
      <c r="R2569" t="str">
        <f t="shared" si="363"/>
        <v>spaces</v>
      </c>
      <c r="S2569" s="10">
        <f t="shared" si="364"/>
        <v>41969.361574074079</v>
      </c>
      <c r="T2569" s="10">
        <f t="shared" si="365"/>
        <v>41939.319907407407</v>
      </c>
      <c r="U2569">
        <f t="shared" si="366"/>
        <v>2014</v>
      </c>
      <c r="V2569" s="11">
        <f t="shared" si="367"/>
        <v>41969.361574074079</v>
      </c>
      <c r="W2569" s="15">
        <f t="shared" si="368"/>
        <v>30.041666666671517</v>
      </c>
    </row>
    <row r="2570" spans="1:23" ht="43.2" x14ac:dyDescent="0.3">
      <c r="A2570">
        <v>3010</v>
      </c>
      <c r="B2570" s="3" t="s">
        <v>3010</v>
      </c>
      <c r="C2570" s="3" t="s">
        <v>7120</v>
      </c>
      <c r="D2570">
        <v>1500</v>
      </c>
      <c r="E2570">
        <v>2370</v>
      </c>
      <c r="F2570" t="s">
        <v>8219</v>
      </c>
      <c r="G2570" t="s">
        <v>8224</v>
      </c>
      <c r="H2570" t="s">
        <v>8246</v>
      </c>
      <c r="I2570">
        <v>1424548719</v>
      </c>
      <c r="J2570">
        <v>1419364719</v>
      </c>
      <c r="K2570" t="b">
        <v>0</v>
      </c>
      <c r="L2570">
        <v>15</v>
      </c>
      <c r="M2570" t="b">
        <v>1</v>
      </c>
      <c r="N2570" t="s">
        <v>8303</v>
      </c>
      <c r="O2570" s="5">
        <f t="shared" si="360"/>
        <v>0.63291139240506333</v>
      </c>
      <c r="P2570" s="7">
        <f t="shared" si="361"/>
        <v>158</v>
      </c>
      <c r="Q2570" t="str">
        <f t="shared" si="362"/>
        <v>theater</v>
      </c>
      <c r="R2570" t="str">
        <f t="shared" si="363"/>
        <v>spaces</v>
      </c>
      <c r="S2570" s="10">
        <f t="shared" si="364"/>
        <v>42056.582395833335</v>
      </c>
      <c r="T2570" s="10">
        <f t="shared" si="365"/>
        <v>41996.582395833335</v>
      </c>
      <c r="U2570">
        <f t="shared" si="366"/>
        <v>2015</v>
      </c>
      <c r="V2570" s="11">
        <f t="shared" si="367"/>
        <v>42056.582395833335</v>
      </c>
      <c r="W2570" s="15">
        <f t="shared" si="368"/>
        <v>60</v>
      </c>
    </row>
    <row r="2571" spans="1:23" ht="43.2" x14ac:dyDescent="0.3">
      <c r="A2571">
        <v>3011</v>
      </c>
      <c r="B2571" s="3" t="s">
        <v>3011</v>
      </c>
      <c r="C2571" s="3" t="s">
        <v>7121</v>
      </c>
      <c r="D2571">
        <v>300</v>
      </c>
      <c r="E2571">
        <v>371</v>
      </c>
      <c r="F2571" t="s">
        <v>8219</v>
      </c>
      <c r="G2571" t="s">
        <v>8227</v>
      </c>
      <c r="H2571" t="s">
        <v>8249</v>
      </c>
      <c r="I2571">
        <v>1450911540</v>
      </c>
      <c r="J2571">
        <v>1448536516</v>
      </c>
      <c r="K2571" t="b">
        <v>0</v>
      </c>
      <c r="L2571">
        <v>25</v>
      </c>
      <c r="M2571" t="b">
        <v>1</v>
      </c>
      <c r="N2571" t="s">
        <v>8303</v>
      </c>
      <c r="O2571" s="5">
        <f t="shared" si="360"/>
        <v>0.80862533692722371</v>
      </c>
      <c r="P2571" s="7">
        <f t="shared" si="361"/>
        <v>14.84</v>
      </c>
      <c r="Q2571" t="str">
        <f t="shared" si="362"/>
        <v>theater</v>
      </c>
      <c r="R2571" t="str">
        <f t="shared" si="363"/>
        <v>spaces</v>
      </c>
      <c r="S2571" s="10">
        <f t="shared" si="364"/>
        <v>42361.707638888889</v>
      </c>
      <c r="T2571" s="10">
        <f t="shared" si="365"/>
        <v>42334.218935185185</v>
      </c>
      <c r="U2571">
        <f t="shared" si="366"/>
        <v>2015</v>
      </c>
      <c r="V2571" s="11">
        <f t="shared" si="367"/>
        <v>42361.707638888889</v>
      </c>
      <c r="W2571" s="15">
        <f t="shared" si="368"/>
        <v>27.488703703704232</v>
      </c>
    </row>
    <row r="2572" spans="1:23" ht="43.2" x14ac:dyDescent="0.3">
      <c r="A2572">
        <v>3012</v>
      </c>
      <c r="B2572" s="3" t="s">
        <v>3012</v>
      </c>
      <c r="C2572" s="3" t="s">
        <v>7122</v>
      </c>
      <c r="D2572">
        <v>4000</v>
      </c>
      <c r="E2572">
        <v>4685</v>
      </c>
      <c r="F2572" t="s">
        <v>8219</v>
      </c>
      <c r="G2572" t="s">
        <v>8224</v>
      </c>
      <c r="H2572" t="s">
        <v>8246</v>
      </c>
      <c r="I2572">
        <v>1423587130</v>
      </c>
      <c r="J2572">
        <v>1421772730</v>
      </c>
      <c r="K2572" t="b">
        <v>0</v>
      </c>
      <c r="L2572">
        <v>55</v>
      </c>
      <c r="M2572" t="b">
        <v>1</v>
      </c>
      <c r="N2572" t="s">
        <v>8303</v>
      </c>
      <c r="O2572" s="5">
        <f t="shared" si="360"/>
        <v>0.85378868729989332</v>
      </c>
      <c r="P2572" s="7">
        <f t="shared" si="361"/>
        <v>85.181818181818187</v>
      </c>
      <c r="Q2572" t="str">
        <f t="shared" si="362"/>
        <v>theater</v>
      </c>
      <c r="R2572" t="str">
        <f t="shared" si="363"/>
        <v>spaces</v>
      </c>
      <c r="S2572" s="10">
        <f t="shared" si="364"/>
        <v>42045.452893518523</v>
      </c>
      <c r="T2572" s="10">
        <f t="shared" si="365"/>
        <v>42024.452893518523</v>
      </c>
      <c r="U2572">
        <f t="shared" si="366"/>
        <v>2015</v>
      </c>
      <c r="V2572" s="11">
        <f t="shared" si="367"/>
        <v>42045.452893518523</v>
      </c>
      <c r="W2572" s="15">
        <f t="shared" si="368"/>
        <v>21</v>
      </c>
    </row>
    <row r="2573" spans="1:23" ht="43.2" x14ac:dyDescent="0.3">
      <c r="A2573">
        <v>3013</v>
      </c>
      <c r="B2573" s="3" t="s">
        <v>3013</v>
      </c>
      <c r="C2573" s="3" t="s">
        <v>7123</v>
      </c>
      <c r="D2573">
        <v>10000</v>
      </c>
      <c r="E2573">
        <v>15696</v>
      </c>
      <c r="F2573" t="s">
        <v>8219</v>
      </c>
      <c r="G2573" t="s">
        <v>8224</v>
      </c>
      <c r="H2573" t="s">
        <v>8246</v>
      </c>
      <c r="I2573">
        <v>1434917049</v>
      </c>
      <c r="J2573">
        <v>1432325049</v>
      </c>
      <c r="K2573" t="b">
        <v>0</v>
      </c>
      <c r="L2573">
        <v>107</v>
      </c>
      <c r="M2573" t="b">
        <v>1</v>
      </c>
      <c r="N2573" t="s">
        <v>8303</v>
      </c>
      <c r="O2573" s="5">
        <f t="shared" si="360"/>
        <v>0.63710499490316008</v>
      </c>
      <c r="P2573" s="7">
        <f t="shared" si="361"/>
        <v>146.69158878504672</v>
      </c>
      <c r="Q2573" t="str">
        <f t="shared" si="362"/>
        <v>theater</v>
      </c>
      <c r="R2573" t="str">
        <f t="shared" si="363"/>
        <v>spaces</v>
      </c>
      <c r="S2573" s="10">
        <f t="shared" si="364"/>
        <v>42176.586215277777</v>
      </c>
      <c r="T2573" s="10">
        <f t="shared" si="365"/>
        <v>42146.586215277777</v>
      </c>
      <c r="U2573">
        <f t="shared" si="366"/>
        <v>2015</v>
      </c>
      <c r="V2573" s="11">
        <f t="shared" si="367"/>
        <v>42176.586215277777</v>
      </c>
      <c r="W2573" s="15">
        <f t="shared" si="368"/>
        <v>30</v>
      </c>
    </row>
    <row r="2574" spans="1:23" ht="43.2" x14ac:dyDescent="0.3">
      <c r="A2574">
        <v>3014</v>
      </c>
      <c r="B2574" s="3" t="s">
        <v>3014</v>
      </c>
      <c r="C2574" s="3" t="s">
        <v>7124</v>
      </c>
      <c r="D2574">
        <v>25000</v>
      </c>
      <c r="E2574">
        <v>28276</v>
      </c>
      <c r="F2574" t="s">
        <v>8219</v>
      </c>
      <c r="G2574" t="s">
        <v>8224</v>
      </c>
      <c r="H2574" t="s">
        <v>8246</v>
      </c>
      <c r="I2574">
        <v>1415163600</v>
      </c>
      <c r="J2574">
        <v>1412737080</v>
      </c>
      <c r="K2574" t="b">
        <v>0</v>
      </c>
      <c r="L2574">
        <v>557</v>
      </c>
      <c r="M2574" t="b">
        <v>1</v>
      </c>
      <c r="N2574" t="s">
        <v>8303</v>
      </c>
      <c r="O2574" s="5">
        <f t="shared" si="360"/>
        <v>0.88414202857547042</v>
      </c>
      <c r="P2574" s="7">
        <f t="shared" si="361"/>
        <v>50.764811490125673</v>
      </c>
      <c r="Q2574" t="str">
        <f t="shared" si="362"/>
        <v>theater</v>
      </c>
      <c r="R2574" t="str">
        <f t="shared" si="363"/>
        <v>spaces</v>
      </c>
      <c r="S2574" s="10">
        <f t="shared" si="364"/>
        <v>41947.958333333336</v>
      </c>
      <c r="T2574" s="10">
        <f t="shared" si="365"/>
        <v>41919.873611111114</v>
      </c>
      <c r="U2574">
        <f t="shared" si="366"/>
        <v>2014</v>
      </c>
      <c r="V2574" s="11">
        <f t="shared" si="367"/>
        <v>41947.958333333336</v>
      </c>
      <c r="W2574" s="15">
        <f t="shared" si="368"/>
        <v>28.084722222221899</v>
      </c>
    </row>
    <row r="2575" spans="1:23" ht="43.2" x14ac:dyDescent="0.3">
      <c r="A2575">
        <v>3015</v>
      </c>
      <c r="B2575" s="3" t="s">
        <v>3015</v>
      </c>
      <c r="C2575" s="3" t="s">
        <v>7125</v>
      </c>
      <c r="D2575">
        <v>3400</v>
      </c>
      <c r="E2575">
        <v>3508</v>
      </c>
      <c r="F2575" t="s">
        <v>8219</v>
      </c>
      <c r="G2575" t="s">
        <v>8224</v>
      </c>
      <c r="H2575" t="s">
        <v>8246</v>
      </c>
      <c r="I2575">
        <v>1402459200</v>
      </c>
      <c r="J2575">
        <v>1401125238</v>
      </c>
      <c r="K2575" t="b">
        <v>0</v>
      </c>
      <c r="L2575">
        <v>40</v>
      </c>
      <c r="M2575" t="b">
        <v>1</v>
      </c>
      <c r="N2575" t="s">
        <v>8303</v>
      </c>
      <c r="O2575" s="5">
        <f t="shared" si="360"/>
        <v>0.96921322690992018</v>
      </c>
      <c r="P2575" s="7">
        <f t="shared" si="361"/>
        <v>87.7</v>
      </c>
      <c r="Q2575" t="str">
        <f t="shared" si="362"/>
        <v>theater</v>
      </c>
      <c r="R2575" t="str">
        <f t="shared" si="363"/>
        <v>spaces</v>
      </c>
      <c r="S2575" s="10">
        <f t="shared" si="364"/>
        <v>41800.916666666664</v>
      </c>
      <c r="T2575" s="10">
        <f t="shared" si="365"/>
        <v>41785.47729166667</v>
      </c>
      <c r="U2575">
        <f t="shared" si="366"/>
        <v>2014</v>
      </c>
      <c r="V2575" s="11">
        <f t="shared" si="367"/>
        <v>41800.916666666664</v>
      </c>
      <c r="W2575" s="15">
        <f t="shared" si="368"/>
        <v>15.43937499999447</v>
      </c>
    </row>
    <row r="2576" spans="1:23" ht="57.6" x14ac:dyDescent="0.3">
      <c r="A2576">
        <v>3016</v>
      </c>
      <c r="B2576" s="3" t="s">
        <v>3016</v>
      </c>
      <c r="C2576" s="3" t="s">
        <v>7126</v>
      </c>
      <c r="D2576">
        <v>8500</v>
      </c>
      <c r="E2576">
        <v>8722</v>
      </c>
      <c r="F2576" t="s">
        <v>8219</v>
      </c>
      <c r="G2576" t="s">
        <v>8224</v>
      </c>
      <c r="H2576" t="s">
        <v>8246</v>
      </c>
      <c r="I2576">
        <v>1405688952</v>
      </c>
      <c r="J2576">
        <v>1400504952</v>
      </c>
      <c r="K2576" t="b">
        <v>0</v>
      </c>
      <c r="L2576">
        <v>36</v>
      </c>
      <c r="M2576" t="b">
        <v>1</v>
      </c>
      <c r="N2576" t="s">
        <v>8303</v>
      </c>
      <c r="O2576" s="5">
        <f t="shared" si="360"/>
        <v>0.97454712221967443</v>
      </c>
      <c r="P2576" s="7">
        <f t="shared" si="361"/>
        <v>242.27777777777777</v>
      </c>
      <c r="Q2576" t="str">
        <f t="shared" si="362"/>
        <v>theater</v>
      </c>
      <c r="R2576" t="str">
        <f t="shared" si="363"/>
        <v>spaces</v>
      </c>
      <c r="S2576" s="10">
        <f t="shared" si="364"/>
        <v>41838.298055555555</v>
      </c>
      <c r="T2576" s="10">
        <f t="shared" si="365"/>
        <v>41778.298055555555</v>
      </c>
      <c r="U2576">
        <f t="shared" si="366"/>
        <v>2014</v>
      </c>
      <c r="V2576" s="11">
        <f t="shared" si="367"/>
        <v>41838.298055555555</v>
      </c>
      <c r="W2576" s="15">
        <f t="shared" si="368"/>
        <v>60</v>
      </c>
    </row>
    <row r="2577" spans="1:23" ht="43.2" x14ac:dyDescent="0.3">
      <c r="A2577">
        <v>3017</v>
      </c>
      <c r="B2577" s="3" t="s">
        <v>3017</v>
      </c>
      <c r="C2577" s="3" t="s">
        <v>7127</v>
      </c>
      <c r="D2577">
        <v>22000</v>
      </c>
      <c r="E2577">
        <v>23285</v>
      </c>
      <c r="F2577" t="s">
        <v>8219</v>
      </c>
      <c r="G2577" t="s">
        <v>8224</v>
      </c>
      <c r="H2577" t="s">
        <v>8246</v>
      </c>
      <c r="I2577">
        <v>1408566243</v>
      </c>
      <c r="J2577">
        <v>1405974243</v>
      </c>
      <c r="K2577" t="b">
        <v>0</v>
      </c>
      <c r="L2577">
        <v>159</v>
      </c>
      <c r="M2577" t="b">
        <v>1</v>
      </c>
      <c r="N2577" t="s">
        <v>8303</v>
      </c>
      <c r="O2577" s="5">
        <f t="shared" si="360"/>
        <v>0.94481425810607689</v>
      </c>
      <c r="P2577" s="7">
        <f t="shared" si="361"/>
        <v>146.44654088050314</v>
      </c>
      <c r="Q2577" t="str">
        <f t="shared" si="362"/>
        <v>theater</v>
      </c>
      <c r="R2577" t="str">
        <f t="shared" si="363"/>
        <v>spaces</v>
      </c>
      <c r="S2577" s="10">
        <f t="shared" si="364"/>
        <v>41871.600034722222</v>
      </c>
      <c r="T2577" s="10">
        <f t="shared" si="365"/>
        <v>41841.600034722222</v>
      </c>
      <c r="U2577">
        <f t="shared" si="366"/>
        <v>2014</v>
      </c>
      <c r="V2577" s="11">
        <f t="shared" si="367"/>
        <v>41871.600034722222</v>
      </c>
      <c r="W2577" s="15">
        <f t="shared" si="368"/>
        <v>30</v>
      </c>
    </row>
    <row r="2578" spans="1:23" ht="43.2" x14ac:dyDescent="0.3">
      <c r="A2578">
        <v>3018</v>
      </c>
      <c r="B2578" s="3" t="s">
        <v>3018</v>
      </c>
      <c r="C2578" s="3" t="s">
        <v>7128</v>
      </c>
      <c r="D2578">
        <v>4200</v>
      </c>
      <c r="E2578">
        <v>4230</v>
      </c>
      <c r="F2578" t="s">
        <v>8219</v>
      </c>
      <c r="G2578" t="s">
        <v>8230</v>
      </c>
      <c r="H2578" t="s">
        <v>8249</v>
      </c>
      <c r="I2578">
        <v>1437429600</v>
      </c>
      <c r="J2578">
        <v>1433747376</v>
      </c>
      <c r="K2578" t="b">
        <v>0</v>
      </c>
      <c r="L2578">
        <v>41</v>
      </c>
      <c r="M2578" t="b">
        <v>1</v>
      </c>
      <c r="N2578" t="s">
        <v>8303</v>
      </c>
      <c r="O2578" s="5">
        <f t="shared" si="360"/>
        <v>0.99290780141843971</v>
      </c>
      <c r="P2578" s="7">
        <f t="shared" si="361"/>
        <v>103.17073170731707</v>
      </c>
      <c r="Q2578" t="str">
        <f t="shared" si="362"/>
        <v>theater</v>
      </c>
      <c r="R2578" t="str">
        <f t="shared" si="363"/>
        <v>spaces</v>
      </c>
      <c r="S2578" s="10">
        <f t="shared" si="364"/>
        <v>42205.666666666672</v>
      </c>
      <c r="T2578" s="10">
        <f t="shared" si="365"/>
        <v>42163.04833333334</v>
      </c>
      <c r="U2578">
        <f t="shared" si="366"/>
        <v>2015</v>
      </c>
      <c r="V2578" s="11">
        <f t="shared" si="367"/>
        <v>42205.666666666672</v>
      </c>
      <c r="W2578" s="15">
        <f t="shared" si="368"/>
        <v>42.618333333331975</v>
      </c>
    </row>
    <row r="2579" spans="1:23" ht="43.2" x14ac:dyDescent="0.3">
      <c r="A2579">
        <v>3019</v>
      </c>
      <c r="B2579" s="3" t="s">
        <v>3019</v>
      </c>
      <c r="C2579" s="3" t="s">
        <v>7129</v>
      </c>
      <c r="D2579">
        <v>15000</v>
      </c>
      <c r="E2579">
        <v>18185</v>
      </c>
      <c r="F2579" t="s">
        <v>8219</v>
      </c>
      <c r="G2579" t="s">
        <v>8224</v>
      </c>
      <c r="H2579" t="s">
        <v>8246</v>
      </c>
      <c r="I2579">
        <v>1401159600</v>
      </c>
      <c r="J2579">
        <v>1398801620</v>
      </c>
      <c r="K2579" t="b">
        <v>0</v>
      </c>
      <c r="L2579">
        <v>226</v>
      </c>
      <c r="M2579" t="b">
        <v>1</v>
      </c>
      <c r="N2579" t="s">
        <v>8303</v>
      </c>
      <c r="O2579" s="5">
        <f t="shared" si="360"/>
        <v>0.82485565026120433</v>
      </c>
      <c r="P2579" s="7">
        <f t="shared" si="361"/>
        <v>80.464601769911511</v>
      </c>
      <c r="Q2579" t="str">
        <f t="shared" si="362"/>
        <v>theater</v>
      </c>
      <c r="R2579" t="str">
        <f t="shared" si="363"/>
        <v>spaces</v>
      </c>
      <c r="S2579" s="10">
        <f t="shared" si="364"/>
        <v>41785.875</v>
      </c>
      <c r="T2579" s="10">
        <f t="shared" si="365"/>
        <v>41758.583564814813</v>
      </c>
      <c r="U2579">
        <f t="shared" si="366"/>
        <v>2014</v>
      </c>
      <c r="V2579" s="11">
        <f t="shared" si="367"/>
        <v>41785.875</v>
      </c>
      <c r="W2579" s="15">
        <f t="shared" si="368"/>
        <v>27.291435185186856</v>
      </c>
    </row>
    <row r="2580" spans="1:23" ht="43.2" x14ac:dyDescent="0.3">
      <c r="A2580">
        <v>3020</v>
      </c>
      <c r="B2580" s="3" t="s">
        <v>3020</v>
      </c>
      <c r="C2580" s="3" t="s">
        <v>7130</v>
      </c>
      <c r="D2580">
        <v>7000</v>
      </c>
      <c r="E2580">
        <v>7040</v>
      </c>
      <c r="F2580" t="s">
        <v>8219</v>
      </c>
      <c r="G2580" t="s">
        <v>8224</v>
      </c>
      <c r="H2580" t="s">
        <v>8246</v>
      </c>
      <c r="I2580">
        <v>1439583533</v>
      </c>
      <c r="J2580">
        <v>1434399533</v>
      </c>
      <c r="K2580" t="b">
        <v>0</v>
      </c>
      <c r="L2580">
        <v>30</v>
      </c>
      <c r="M2580" t="b">
        <v>1</v>
      </c>
      <c r="N2580" t="s">
        <v>8303</v>
      </c>
      <c r="O2580" s="5">
        <f t="shared" si="360"/>
        <v>0.99431818181818177</v>
      </c>
      <c r="P2580" s="7">
        <f t="shared" si="361"/>
        <v>234.66666666666666</v>
      </c>
      <c r="Q2580" t="str">
        <f t="shared" si="362"/>
        <v>theater</v>
      </c>
      <c r="R2580" t="str">
        <f t="shared" si="363"/>
        <v>spaces</v>
      </c>
      <c r="S2580" s="10">
        <f t="shared" si="364"/>
        <v>42230.596446759257</v>
      </c>
      <c r="T2580" s="10">
        <f t="shared" si="365"/>
        <v>42170.596446759257</v>
      </c>
      <c r="U2580">
        <f t="shared" si="366"/>
        <v>2015</v>
      </c>
      <c r="V2580" s="11">
        <f t="shared" si="367"/>
        <v>42230.596446759257</v>
      </c>
      <c r="W2580" s="15">
        <f t="shared" si="368"/>
        <v>60</v>
      </c>
    </row>
    <row r="2581" spans="1:23" ht="43.2" x14ac:dyDescent="0.3">
      <c r="A2581">
        <v>3021</v>
      </c>
      <c r="B2581" s="3" t="s">
        <v>3021</v>
      </c>
      <c r="C2581" s="3" t="s">
        <v>7131</v>
      </c>
      <c r="D2581">
        <v>4500</v>
      </c>
      <c r="E2581">
        <v>5221</v>
      </c>
      <c r="F2581" t="s">
        <v>8219</v>
      </c>
      <c r="G2581" t="s">
        <v>8224</v>
      </c>
      <c r="H2581" t="s">
        <v>8246</v>
      </c>
      <c r="I2581">
        <v>1479794340</v>
      </c>
      <c r="J2581">
        <v>1476715869</v>
      </c>
      <c r="K2581" t="b">
        <v>0</v>
      </c>
      <c r="L2581">
        <v>103</v>
      </c>
      <c r="M2581" t="b">
        <v>1</v>
      </c>
      <c r="N2581" t="s">
        <v>8303</v>
      </c>
      <c r="O2581" s="5">
        <f t="shared" si="360"/>
        <v>0.86190384983719592</v>
      </c>
      <c r="P2581" s="7">
        <f t="shared" si="361"/>
        <v>50.689320388349515</v>
      </c>
      <c r="Q2581" t="str">
        <f t="shared" si="362"/>
        <v>theater</v>
      </c>
      <c r="R2581" t="str">
        <f t="shared" si="363"/>
        <v>spaces</v>
      </c>
      <c r="S2581" s="10">
        <f t="shared" si="364"/>
        <v>42695.999305555553</v>
      </c>
      <c r="T2581" s="10">
        <f t="shared" si="365"/>
        <v>42660.368854166663</v>
      </c>
      <c r="U2581">
        <f t="shared" si="366"/>
        <v>2016</v>
      </c>
      <c r="V2581" s="11">
        <f t="shared" si="367"/>
        <v>42695.999305555553</v>
      </c>
      <c r="W2581" s="15">
        <f t="shared" si="368"/>
        <v>35.630451388889924</v>
      </c>
    </row>
    <row r="2582" spans="1:23" ht="43.2" x14ac:dyDescent="0.3">
      <c r="A2582">
        <v>3022</v>
      </c>
      <c r="B2582" s="3" t="s">
        <v>3022</v>
      </c>
      <c r="C2582" s="3" t="s">
        <v>7132</v>
      </c>
      <c r="D2582">
        <v>10000</v>
      </c>
      <c r="E2582">
        <v>10088</v>
      </c>
      <c r="F2582" t="s">
        <v>8219</v>
      </c>
      <c r="G2582" t="s">
        <v>8224</v>
      </c>
      <c r="H2582" t="s">
        <v>8246</v>
      </c>
      <c r="I2582">
        <v>1472338409</v>
      </c>
      <c r="J2582">
        <v>1468450409</v>
      </c>
      <c r="K2582" t="b">
        <v>0</v>
      </c>
      <c r="L2582">
        <v>62</v>
      </c>
      <c r="M2582" t="b">
        <v>1</v>
      </c>
      <c r="N2582" t="s">
        <v>8303</v>
      </c>
      <c r="O2582" s="5">
        <f t="shared" si="360"/>
        <v>0.99127676447264079</v>
      </c>
      <c r="P2582" s="7">
        <f t="shared" si="361"/>
        <v>162.70967741935485</v>
      </c>
      <c r="Q2582" t="str">
        <f t="shared" si="362"/>
        <v>theater</v>
      </c>
      <c r="R2582" t="str">
        <f t="shared" si="363"/>
        <v>spaces</v>
      </c>
      <c r="S2582" s="10">
        <f t="shared" si="364"/>
        <v>42609.70380787037</v>
      </c>
      <c r="T2582" s="10">
        <f t="shared" si="365"/>
        <v>42564.70380787037</v>
      </c>
      <c r="U2582">
        <f t="shared" si="366"/>
        <v>2016</v>
      </c>
      <c r="V2582" s="11">
        <f t="shared" si="367"/>
        <v>42609.70380787037</v>
      </c>
      <c r="W2582" s="15">
        <f t="shared" si="368"/>
        <v>45</v>
      </c>
    </row>
    <row r="2583" spans="1:23" ht="57.6" x14ac:dyDescent="0.3">
      <c r="A2583">
        <v>3023</v>
      </c>
      <c r="B2583" s="3" t="s">
        <v>3023</v>
      </c>
      <c r="C2583" s="3" t="s">
        <v>7133</v>
      </c>
      <c r="D2583">
        <v>700</v>
      </c>
      <c r="E2583">
        <v>721</v>
      </c>
      <c r="F2583" t="s">
        <v>8219</v>
      </c>
      <c r="G2583" t="s">
        <v>8225</v>
      </c>
      <c r="H2583" t="s">
        <v>8247</v>
      </c>
      <c r="I2583">
        <v>1434039186</v>
      </c>
      <c r="J2583">
        <v>1430151186</v>
      </c>
      <c r="K2583" t="b">
        <v>0</v>
      </c>
      <c r="L2583">
        <v>6</v>
      </c>
      <c r="M2583" t="b">
        <v>1</v>
      </c>
      <c r="N2583" t="s">
        <v>8303</v>
      </c>
      <c r="O2583" s="5">
        <f t="shared" si="360"/>
        <v>0.970873786407767</v>
      </c>
      <c r="P2583" s="7">
        <f t="shared" si="361"/>
        <v>120.16666666666667</v>
      </c>
      <c r="Q2583" t="str">
        <f t="shared" si="362"/>
        <v>theater</v>
      </c>
      <c r="R2583" t="str">
        <f t="shared" si="363"/>
        <v>spaces</v>
      </c>
      <c r="S2583" s="10">
        <f t="shared" si="364"/>
        <v>42166.425763888896</v>
      </c>
      <c r="T2583" s="10">
        <f t="shared" si="365"/>
        <v>42121.425763888896</v>
      </c>
      <c r="U2583">
        <f t="shared" si="366"/>
        <v>2015</v>
      </c>
      <c r="V2583" s="11">
        <f t="shared" si="367"/>
        <v>42166.425763888896</v>
      </c>
      <c r="W2583" s="15">
        <f t="shared" si="368"/>
        <v>45</v>
      </c>
    </row>
    <row r="2584" spans="1:23" ht="43.2" x14ac:dyDescent="0.3">
      <c r="A2584">
        <v>3024</v>
      </c>
      <c r="B2584" s="3" t="s">
        <v>3024</v>
      </c>
      <c r="C2584" s="3" t="s">
        <v>7134</v>
      </c>
      <c r="D2584">
        <v>5000</v>
      </c>
      <c r="E2584">
        <v>12321</v>
      </c>
      <c r="F2584" t="s">
        <v>8219</v>
      </c>
      <c r="G2584" t="s">
        <v>8224</v>
      </c>
      <c r="H2584" t="s">
        <v>8246</v>
      </c>
      <c r="I2584">
        <v>1349567475</v>
      </c>
      <c r="J2584">
        <v>1346975475</v>
      </c>
      <c r="K2584" t="b">
        <v>0</v>
      </c>
      <c r="L2584">
        <v>182</v>
      </c>
      <c r="M2584" t="b">
        <v>1</v>
      </c>
      <c r="N2584" t="s">
        <v>8303</v>
      </c>
      <c r="O2584" s="5">
        <f t="shared" si="360"/>
        <v>0.40581121662202746</v>
      </c>
      <c r="P2584" s="7">
        <f t="shared" si="361"/>
        <v>67.697802197802204</v>
      </c>
      <c r="Q2584" t="str">
        <f t="shared" si="362"/>
        <v>theater</v>
      </c>
      <c r="R2584" t="str">
        <f t="shared" si="363"/>
        <v>spaces</v>
      </c>
      <c r="S2584" s="10">
        <f t="shared" si="364"/>
        <v>41188.743923611109</v>
      </c>
      <c r="T2584" s="10">
        <f t="shared" si="365"/>
        <v>41158.743923611109</v>
      </c>
      <c r="U2584">
        <f t="shared" si="366"/>
        <v>2012</v>
      </c>
      <c r="V2584" s="11">
        <f t="shared" si="367"/>
        <v>41188.743923611109</v>
      </c>
      <c r="W2584" s="15">
        <f t="shared" si="368"/>
        <v>30</v>
      </c>
    </row>
    <row r="2585" spans="1:23" ht="43.2" x14ac:dyDescent="0.3">
      <c r="A2585">
        <v>3025</v>
      </c>
      <c r="B2585" s="3" t="s">
        <v>3025</v>
      </c>
      <c r="C2585" s="3" t="s">
        <v>7135</v>
      </c>
      <c r="D2585">
        <v>2500</v>
      </c>
      <c r="E2585">
        <v>7555</v>
      </c>
      <c r="F2585" t="s">
        <v>8219</v>
      </c>
      <c r="G2585" t="s">
        <v>8225</v>
      </c>
      <c r="H2585" t="s">
        <v>8247</v>
      </c>
      <c r="I2585">
        <v>1401465600</v>
      </c>
      <c r="J2585">
        <v>1399032813</v>
      </c>
      <c r="K2585" t="b">
        <v>0</v>
      </c>
      <c r="L2585">
        <v>145</v>
      </c>
      <c r="M2585" t="b">
        <v>1</v>
      </c>
      <c r="N2585" t="s">
        <v>8303</v>
      </c>
      <c r="O2585" s="5">
        <f t="shared" si="360"/>
        <v>0.33090668431502318</v>
      </c>
      <c r="P2585" s="7">
        <f t="shared" si="361"/>
        <v>52.103448275862071</v>
      </c>
      <c r="Q2585" t="str">
        <f t="shared" si="362"/>
        <v>theater</v>
      </c>
      <c r="R2585" t="str">
        <f t="shared" si="363"/>
        <v>spaces</v>
      </c>
      <c r="S2585" s="10">
        <f t="shared" si="364"/>
        <v>41789.416666666664</v>
      </c>
      <c r="T2585" s="10">
        <f t="shared" si="365"/>
        <v>41761.259409722225</v>
      </c>
      <c r="U2585">
        <f t="shared" si="366"/>
        <v>2014</v>
      </c>
      <c r="V2585" s="11">
        <f t="shared" si="367"/>
        <v>41789.416666666664</v>
      </c>
      <c r="W2585" s="15">
        <f t="shared" si="368"/>
        <v>28.157256944439723</v>
      </c>
    </row>
    <row r="2586" spans="1:23" ht="57.6" x14ac:dyDescent="0.3">
      <c r="A2586">
        <v>3026</v>
      </c>
      <c r="B2586" s="3" t="s">
        <v>3026</v>
      </c>
      <c r="C2586" s="3" t="s">
        <v>7136</v>
      </c>
      <c r="D2586">
        <v>900</v>
      </c>
      <c r="E2586">
        <v>1290</v>
      </c>
      <c r="F2586" t="s">
        <v>8219</v>
      </c>
      <c r="G2586" t="s">
        <v>8225</v>
      </c>
      <c r="H2586" t="s">
        <v>8247</v>
      </c>
      <c r="I2586">
        <v>1488538892</v>
      </c>
      <c r="J2586">
        <v>1487329292</v>
      </c>
      <c r="K2586" t="b">
        <v>0</v>
      </c>
      <c r="L2586">
        <v>25</v>
      </c>
      <c r="M2586" t="b">
        <v>1</v>
      </c>
      <c r="N2586" t="s">
        <v>8303</v>
      </c>
      <c r="O2586" s="5">
        <f t="shared" si="360"/>
        <v>0.69767441860465118</v>
      </c>
      <c r="P2586" s="7">
        <f t="shared" si="361"/>
        <v>51.6</v>
      </c>
      <c r="Q2586" t="str">
        <f t="shared" si="362"/>
        <v>theater</v>
      </c>
      <c r="R2586" t="str">
        <f t="shared" si="363"/>
        <v>spaces</v>
      </c>
      <c r="S2586" s="10">
        <f t="shared" si="364"/>
        <v>42797.209398148145</v>
      </c>
      <c r="T2586" s="10">
        <f t="shared" si="365"/>
        <v>42783.209398148145</v>
      </c>
      <c r="U2586">
        <f t="shared" si="366"/>
        <v>2017</v>
      </c>
      <c r="V2586" s="11">
        <f t="shared" si="367"/>
        <v>42797.209398148145</v>
      </c>
      <c r="W2586" s="15">
        <f t="shared" si="368"/>
        <v>14</v>
      </c>
    </row>
    <row r="2587" spans="1:23" ht="43.2" x14ac:dyDescent="0.3">
      <c r="A2587">
        <v>3027</v>
      </c>
      <c r="B2587" s="3" t="s">
        <v>3027</v>
      </c>
      <c r="C2587" s="3" t="s">
        <v>7137</v>
      </c>
      <c r="D2587">
        <v>40000</v>
      </c>
      <c r="E2587">
        <v>52576</v>
      </c>
      <c r="F2587" t="s">
        <v>8219</v>
      </c>
      <c r="G2587" t="s">
        <v>8224</v>
      </c>
      <c r="H2587" t="s">
        <v>8246</v>
      </c>
      <c r="I2587">
        <v>1426866851</v>
      </c>
      <c r="J2587">
        <v>1424278451</v>
      </c>
      <c r="K2587" t="b">
        <v>0</v>
      </c>
      <c r="L2587">
        <v>320</v>
      </c>
      <c r="M2587" t="b">
        <v>1</v>
      </c>
      <c r="N2587" t="s">
        <v>8303</v>
      </c>
      <c r="O2587" s="5">
        <f t="shared" si="360"/>
        <v>0.76080340839926963</v>
      </c>
      <c r="P2587" s="7">
        <f t="shared" si="361"/>
        <v>164.3</v>
      </c>
      <c r="Q2587" t="str">
        <f t="shared" si="362"/>
        <v>theater</v>
      </c>
      <c r="R2587" t="str">
        <f t="shared" si="363"/>
        <v>spaces</v>
      </c>
      <c r="S2587" s="10">
        <f t="shared" si="364"/>
        <v>42083.412627314814</v>
      </c>
      <c r="T2587" s="10">
        <f t="shared" si="365"/>
        <v>42053.454293981486</v>
      </c>
      <c r="U2587">
        <f t="shared" si="366"/>
        <v>2015</v>
      </c>
      <c r="V2587" s="11">
        <f t="shared" si="367"/>
        <v>42083.412627314814</v>
      </c>
      <c r="W2587" s="15">
        <f t="shared" si="368"/>
        <v>29.958333333328483</v>
      </c>
    </row>
    <row r="2588" spans="1:23" ht="28.8" x14ac:dyDescent="0.3">
      <c r="A2588">
        <v>3028</v>
      </c>
      <c r="B2588" s="3" t="s">
        <v>3028</v>
      </c>
      <c r="C2588" s="3" t="s">
        <v>7138</v>
      </c>
      <c r="D2588">
        <v>5000</v>
      </c>
      <c r="E2588">
        <v>8401</v>
      </c>
      <c r="F2588" t="s">
        <v>8219</v>
      </c>
      <c r="G2588" t="s">
        <v>8224</v>
      </c>
      <c r="H2588" t="s">
        <v>8246</v>
      </c>
      <c r="I2588">
        <v>1471242025</v>
      </c>
      <c r="J2588">
        <v>1468650025</v>
      </c>
      <c r="K2588" t="b">
        <v>0</v>
      </c>
      <c r="L2588">
        <v>99</v>
      </c>
      <c r="M2588" t="b">
        <v>1</v>
      </c>
      <c r="N2588" t="s">
        <v>8303</v>
      </c>
      <c r="O2588" s="5">
        <f t="shared" si="360"/>
        <v>0.5951672419950006</v>
      </c>
      <c r="P2588" s="7">
        <f t="shared" si="361"/>
        <v>84.858585858585855</v>
      </c>
      <c r="Q2588" t="str">
        <f t="shared" si="362"/>
        <v>theater</v>
      </c>
      <c r="R2588" t="str">
        <f t="shared" si="363"/>
        <v>spaces</v>
      </c>
      <c r="S2588" s="10">
        <f t="shared" si="364"/>
        <v>42597.014178240745</v>
      </c>
      <c r="T2588" s="10">
        <f t="shared" si="365"/>
        <v>42567.014178240745</v>
      </c>
      <c r="U2588">
        <f t="shared" si="366"/>
        <v>2016</v>
      </c>
      <c r="V2588" s="11">
        <f t="shared" si="367"/>
        <v>42597.014178240745</v>
      </c>
      <c r="W2588" s="15">
        <f t="shared" si="368"/>
        <v>30</v>
      </c>
    </row>
    <row r="2589" spans="1:23" ht="43.2" x14ac:dyDescent="0.3">
      <c r="A2589">
        <v>3029</v>
      </c>
      <c r="B2589" s="3" t="s">
        <v>3029</v>
      </c>
      <c r="C2589" s="3" t="s">
        <v>7139</v>
      </c>
      <c r="D2589">
        <v>30000</v>
      </c>
      <c r="E2589">
        <v>32903</v>
      </c>
      <c r="F2589" t="s">
        <v>8219</v>
      </c>
      <c r="G2589" t="s">
        <v>8224</v>
      </c>
      <c r="H2589" t="s">
        <v>8246</v>
      </c>
      <c r="I2589">
        <v>1416285300</v>
      </c>
      <c r="J2589">
        <v>1413824447</v>
      </c>
      <c r="K2589" t="b">
        <v>0</v>
      </c>
      <c r="L2589">
        <v>348</v>
      </c>
      <c r="M2589" t="b">
        <v>1</v>
      </c>
      <c r="N2589" t="s">
        <v>8303</v>
      </c>
      <c r="O2589" s="5">
        <f t="shared" si="360"/>
        <v>0.9117709631340607</v>
      </c>
      <c r="P2589" s="7">
        <f t="shared" si="361"/>
        <v>94.548850574712645</v>
      </c>
      <c r="Q2589" t="str">
        <f t="shared" si="362"/>
        <v>theater</v>
      </c>
      <c r="R2589" t="str">
        <f t="shared" si="363"/>
        <v>spaces</v>
      </c>
      <c r="S2589" s="10">
        <f t="shared" si="364"/>
        <v>41960.940972222219</v>
      </c>
      <c r="T2589" s="10">
        <f t="shared" si="365"/>
        <v>41932.458877314813</v>
      </c>
      <c r="U2589">
        <f t="shared" si="366"/>
        <v>2014</v>
      </c>
      <c r="V2589" s="11">
        <f t="shared" si="367"/>
        <v>41960.940972222219</v>
      </c>
      <c r="W2589" s="15">
        <f t="shared" si="368"/>
        <v>28.482094907405553</v>
      </c>
    </row>
    <row r="2590" spans="1:23" ht="43.2" x14ac:dyDescent="0.3">
      <c r="A2590">
        <v>3030</v>
      </c>
      <c r="B2590" s="3" t="s">
        <v>3030</v>
      </c>
      <c r="C2590" s="3" t="s">
        <v>7140</v>
      </c>
      <c r="D2590">
        <v>1750</v>
      </c>
      <c r="E2590">
        <v>1867</v>
      </c>
      <c r="F2590" t="s">
        <v>8219</v>
      </c>
      <c r="G2590" t="s">
        <v>8224</v>
      </c>
      <c r="H2590" t="s">
        <v>8246</v>
      </c>
      <c r="I2590">
        <v>1442426171</v>
      </c>
      <c r="J2590">
        <v>1439834171</v>
      </c>
      <c r="K2590" t="b">
        <v>0</v>
      </c>
      <c r="L2590">
        <v>41</v>
      </c>
      <c r="M2590" t="b">
        <v>1</v>
      </c>
      <c r="N2590" t="s">
        <v>8303</v>
      </c>
      <c r="O2590" s="5">
        <f t="shared" si="360"/>
        <v>0.93733261917514732</v>
      </c>
      <c r="P2590" s="7">
        <f t="shared" si="361"/>
        <v>45.536585365853661</v>
      </c>
      <c r="Q2590" t="str">
        <f t="shared" si="362"/>
        <v>theater</v>
      </c>
      <c r="R2590" t="str">
        <f t="shared" si="363"/>
        <v>spaces</v>
      </c>
      <c r="S2590" s="10">
        <f t="shared" si="364"/>
        <v>42263.497349537036</v>
      </c>
      <c r="T2590" s="10">
        <f t="shared" si="365"/>
        <v>42233.497349537036</v>
      </c>
      <c r="U2590">
        <f t="shared" si="366"/>
        <v>2015</v>
      </c>
      <c r="V2590" s="11">
        <f t="shared" si="367"/>
        <v>42263.497349537036</v>
      </c>
      <c r="W2590" s="15">
        <f t="shared" si="368"/>
        <v>30</v>
      </c>
    </row>
    <row r="2591" spans="1:23" ht="72" x14ac:dyDescent="0.3">
      <c r="A2591">
        <v>3031</v>
      </c>
      <c r="B2591" s="3" t="s">
        <v>3031</v>
      </c>
      <c r="C2591" s="3" t="s">
        <v>7141</v>
      </c>
      <c r="D2591">
        <v>1500</v>
      </c>
      <c r="E2591">
        <v>1500</v>
      </c>
      <c r="F2591" t="s">
        <v>8219</v>
      </c>
      <c r="G2591" t="s">
        <v>8224</v>
      </c>
      <c r="H2591" t="s">
        <v>8246</v>
      </c>
      <c r="I2591">
        <v>1476479447</v>
      </c>
      <c r="J2591">
        <v>1471295447</v>
      </c>
      <c r="K2591" t="b">
        <v>0</v>
      </c>
      <c r="L2591">
        <v>29</v>
      </c>
      <c r="M2591" t="b">
        <v>1</v>
      </c>
      <c r="N2591" t="s">
        <v>8303</v>
      </c>
      <c r="O2591" s="5">
        <f t="shared" si="360"/>
        <v>1</v>
      </c>
      <c r="P2591" s="7">
        <f t="shared" si="361"/>
        <v>51.724137931034484</v>
      </c>
      <c r="Q2591" t="str">
        <f t="shared" si="362"/>
        <v>theater</v>
      </c>
      <c r="R2591" t="str">
        <f t="shared" si="363"/>
        <v>spaces</v>
      </c>
      <c r="S2591" s="10">
        <f t="shared" si="364"/>
        <v>42657.632488425923</v>
      </c>
      <c r="T2591" s="10">
        <f t="shared" si="365"/>
        <v>42597.632488425923</v>
      </c>
      <c r="U2591">
        <f t="shared" si="366"/>
        <v>2016</v>
      </c>
      <c r="V2591" s="11">
        <f t="shared" si="367"/>
        <v>42657.632488425923</v>
      </c>
      <c r="W2591" s="15">
        <f t="shared" si="368"/>
        <v>60</v>
      </c>
    </row>
    <row r="2592" spans="1:23" ht="43.2" x14ac:dyDescent="0.3">
      <c r="A2592">
        <v>3032</v>
      </c>
      <c r="B2592" s="3" t="s">
        <v>3032</v>
      </c>
      <c r="C2592" s="3" t="s">
        <v>7142</v>
      </c>
      <c r="D2592">
        <v>1000</v>
      </c>
      <c r="E2592">
        <v>1272</v>
      </c>
      <c r="F2592" t="s">
        <v>8219</v>
      </c>
      <c r="G2592" t="s">
        <v>8224</v>
      </c>
      <c r="H2592" t="s">
        <v>8246</v>
      </c>
      <c r="I2592">
        <v>1441933459</v>
      </c>
      <c r="J2592">
        <v>1439341459</v>
      </c>
      <c r="K2592" t="b">
        <v>0</v>
      </c>
      <c r="L2592">
        <v>25</v>
      </c>
      <c r="M2592" t="b">
        <v>1</v>
      </c>
      <c r="N2592" t="s">
        <v>8303</v>
      </c>
      <c r="O2592" s="5">
        <f t="shared" si="360"/>
        <v>0.78616352201257866</v>
      </c>
      <c r="P2592" s="7">
        <f t="shared" si="361"/>
        <v>50.88</v>
      </c>
      <c r="Q2592" t="str">
        <f t="shared" si="362"/>
        <v>theater</v>
      </c>
      <c r="R2592" t="str">
        <f t="shared" si="363"/>
        <v>spaces</v>
      </c>
      <c r="S2592" s="10">
        <f t="shared" si="364"/>
        <v>42257.794664351852</v>
      </c>
      <c r="T2592" s="10">
        <f t="shared" si="365"/>
        <v>42227.794664351852</v>
      </c>
      <c r="U2592">
        <f t="shared" si="366"/>
        <v>2015</v>
      </c>
      <c r="V2592" s="11">
        <f t="shared" si="367"/>
        <v>42257.794664351852</v>
      </c>
      <c r="W2592" s="15">
        <f t="shared" si="368"/>
        <v>30</v>
      </c>
    </row>
    <row r="2593" spans="1:23" ht="43.2" x14ac:dyDescent="0.3">
      <c r="A2593">
        <v>3033</v>
      </c>
      <c r="B2593" s="3" t="s">
        <v>3033</v>
      </c>
      <c r="C2593" s="3" t="s">
        <v>7143</v>
      </c>
      <c r="D2593">
        <v>3000</v>
      </c>
      <c r="E2593">
        <v>4396</v>
      </c>
      <c r="F2593" t="s">
        <v>8219</v>
      </c>
      <c r="G2593" t="s">
        <v>8224</v>
      </c>
      <c r="H2593" t="s">
        <v>8246</v>
      </c>
      <c r="I2593">
        <v>1471487925</v>
      </c>
      <c r="J2593">
        <v>1468895925</v>
      </c>
      <c r="K2593" t="b">
        <v>0</v>
      </c>
      <c r="L2593">
        <v>23</v>
      </c>
      <c r="M2593" t="b">
        <v>1</v>
      </c>
      <c r="N2593" t="s">
        <v>8303</v>
      </c>
      <c r="O2593" s="5">
        <f t="shared" si="360"/>
        <v>0.68243858052775253</v>
      </c>
      <c r="P2593" s="7">
        <f t="shared" si="361"/>
        <v>191.13043478260869</v>
      </c>
      <c r="Q2593" t="str">
        <f t="shared" si="362"/>
        <v>theater</v>
      </c>
      <c r="R2593" t="str">
        <f t="shared" si="363"/>
        <v>spaces</v>
      </c>
      <c r="S2593" s="10">
        <f t="shared" si="364"/>
        <v>42599.860243055555</v>
      </c>
      <c r="T2593" s="10">
        <f t="shared" si="365"/>
        <v>42569.860243055555</v>
      </c>
      <c r="U2593">
        <f t="shared" si="366"/>
        <v>2016</v>
      </c>
      <c r="V2593" s="11">
        <f t="shared" si="367"/>
        <v>42599.860243055555</v>
      </c>
      <c r="W2593" s="15">
        <f t="shared" si="368"/>
        <v>30</v>
      </c>
    </row>
    <row r="2594" spans="1:23" ht="72" x14ac:dyDescent="0.3">
      <c r="A2594">
        <v>3034</v>
      </c>
      <c r="B2594" s="3" t="s">
        <v>3034</v>
      </c>
      <c r="C2594" s="3" t="s">
        <v>7144</v>
      </c>
      <c r="D2594">
        <v>100000</v>
      </c>
      <c r="E2594">
        <v>112536</v>
      </c>
      <c r="F2594" t="s">
        <v>8219</v>
      </c>
      <c r="G2594" t="s">
        <v>8224</v>
      </c>
      <c r="H2594" t="s">
        <v>8246</v>
      </c>
      <c r="I2594">
        <v>1477972740</v>
      </c>
      <c r="J2594">
        <v>1475326255</v>
      </c>
      <c r="K2594" t="b">
        <v>0</v>
      </c>
      <c r="L2594">
        <v>1260</v>
      </c>
      <c r="M2594" t="b">
        <v>1</v>
      </c>
      <c r="N2594" t="s">
        <v>8303</v>
      </c>
      <c r="O2594" s="5">
        <f t="shared" si="360"/>
        <v>0.88860453543754891</v>
      </c>
      <c r="P2594" s="7">
        <f t="shared" si="361"/>
        <v>89.314285714285717</v>
      </c>
      <c r="Q2594" t="str">
        <f t="shared" si="362"/>
        <v>theater</v>
      </c>
      <c r="R2594" t="str">
        <f t="shared" si="363"/>
        <v>spaces</v>
      </c>
      <c r="S2594" s="10">
        <f t="shared" si="364"/>
        <v>42674.915972222225</v>
      </c>
      <c r="T2594" s="10">
        <f t="shared" si="365"/>
        <v>42644.285358796296</v>
      </c>
      <c r="U2594">
        <f t="shared" si="366"/>
        <v>2016</v>
      </c>
      <c r="V2594" s="11">
        <f t="shared" si="367"/>
        <v>42674.915972222225</v>
      </c>
      <c r="W2594" s="15">
        <f t="shared" si="368"/>
        <v>30.630613425928459</v>
      </c>
    </row>
    <row r="2595" spans="1:23" ht="28.8" x14ac:dyDescent="0.3">
      <c r="A2595">
        <v>3035</v>
      </c>
      <c r="B2595" s="3" t="s">
        <v>3035</v>
      </c>
      <c r="C2595" s="3" t="s">
        <v>7145</v>
      </c>
      <c r="D2595">
        <v>25000</v>
      </c>
      <c r="E2595">
        <v>27196.71</v>
      </c>
      <c r="F2595" t="s">
        <v>8219</v>
      </c>
      <c r="G2595" t="s">
        <v>8224</v>
      </c>
      <c r="H2595" t="s">
        <v>8246</v>
      </c>
      <c r="I2595">
        <v>1367674009</v>
      </c>
      <c r="J2595">
        <v>1365082009</v>
      </c>
      <c r="K2595" t="b">
        <v>0</v>
      </c>
      <c r="L2595">
        <v>307</v>
      </c>
      <c r="M2595" t="b">
        <v>1</v>
      </c>
      <c r="N2595" t="s">
        <v>8303</v>
      </c>
      <c r="O2595" s="5">
        <f t="shared" si="360"/>
        <v>0.91922883319342674</v>
      </c>
      <c r="P2595" s="7">
        <f t="shared" si="361"/>
        <v>88.588631921824103</v>
      </c>
      <c r="Q2595" t="str">
        <f t="shared" si="362"/>
        <v>theater</v>
      </c>
      <c r="R2595" t="str">
        <f t="shared" si="363"/>
        <v>spaces</v>
      </c>
      <c r="S2595" s="10">
        <f t="shared" si="364"/>
        <v>41398.310289351852</v>
      </c>
      <c r="T2595" s="10">
        <f t="shared" si="365"/>
        <v>41368.310289351852</v>
      </c>
      <c r="U2595">
        <f t="shared" si="366"/>
        <v>2013</v>
      </c>
      <c r="V2595" s="11">
        <f t="shared" si="367"/>
        <v>41398.310289351852</v>
      </c>
      <c r="W2595" s="15">
        <f t="shared" si="368"/>
        <v>30</v>
      </c>
    </row>
    <row r="2596" spans="1:23" ht="43.2" x14ac:dyDescent="0.3">
      <c r="A2596">
        <v>3036</v>
      </c>
      <c r="B2596" s="3" t="s">
        <v>3036</v>
      </c>
      <c r="C2596" s="3" t="s">
        <v>7146</v>
      </c>
      <c r="D2596">
        <v>25000</v>
      </c>
      <c r="E2596">
        <v>31683</v>
      </c>
      <c r="F2596" t="s">
        <v>8219</v>
      </c>
      <c r="G2596" t="s">
        <v>8224</v>
      </c>
      <c r="H2596" t="s">
        <v>8246</v>
      </c>
      <c r="I2596">
        <v>1376654340</v>
      </c>
      <c r="J2596">
        <v>1373568644</v>
      </c>
      <c r="K2596" t="b">
        <v>0</v>
      </c>
      <c r="L2596">
        <v>329</v>
      </c>
      <c r="M2596" t="b">
        <v>1</v>
      </c>
      <c r="N2596" t="s">
        <v>8303</v>
      </c>
      <c r="O2596" s="5">
        <f t="shared" si="360"/>
        <v>0.78906669191680079</v>
      </c>
      <c r="P2596" s="7">
        <f t="shared" si="361"/>
        <v>96.300911854103347</v>
      </c>
      <c r="Q2596" t="str">
        <f t="shared" si="362"/>
        <v>theater</v>
      </c>
      <c r="R2596" t="str">
        <f t="shared" si="363"/>
        <v>spaces</v>
      </c>
      <c r="S2596" s="10">
        <f t="shared" si="364"/>
        <v>41502.249305555553</v>
      </c>
      <c r="T2596" s="10">
        <f t="shared" si="365"/>
        <v>41466.535231481481</v>
      </c>
      <c r="U2596">
        <f t="shared" si="366"/>
        <v>2013</v>
      </c>
      <c r="V2596" s="11">
        <f t="shared" si="367"/>
        <v>41502.249305555553</v>
      </c>
      <c r="W2596" s="15">
        <f t="shared" si="368"/>
        <v>35.714074074072414</v>
      </c>
    </row>
    <row r="2597" spans="1:23" ht="57.6" x14ac:dyDescent="0.3">
      <c r="A2597">
        <v>3037</v>
      </c>
      <c r="B2597" s="3" t="s">
        <v>3037</v>
      </c>
      <c r="C2597" s="3" t="s">
        <v>7147</v>
      </c>
      <c r="D2597">
        <v>500</v>
      </c>
      <c r="E2597">
        <v>1066</v>
      </c>
      <c r="F2597" t="s">
        <v>8219</v>
      </c>
      <c r="G2597" t="s">
        <v>8224</v>
      </c>
      <c r="H2597" t="s">
        <v>8246</v>
      </c>
      <c r="I2597">
        <v>1285995540</v>
      </c>
      <c r="J2597">
        <v>1279574773</v>
      </c>
      <c r="K2597" t="b">
        <v>0</v>
      </c>
      <c r="L2597">
        <v>32</v>
      </c>
      <c r="M2597" t="b">
        <v>1</v>
      </c>
      <c r="N2597" t="s">
        <v>8303</v>
      </c>
      <c r="O2597" s="5">
        <f t="shared" si="360"/>
        <v>0.46904315196998125</v>
      </c>
      <c r="P2597" s="7">
        <f t="shared" si="361"/>
        <v>33.3125</v>
      </c>
      <c r="Q2597" t="str">
        <f t="shared" si="362"/>
        <v>theater</v>
      </c>
      <c r="R2597" t="str">
        <f t="shared" si="363"/>
        <v>spaces</v>
      </c>
      <c r="S2597" s="10">
        <f t="shared" si="364"/>
        <v>40452.957638888889</v>
      </c>
      <c r="T2597" s="10">
        <f t="shared" si="365"/>
        <v>40378.643206018518</v>
      </c>
      <c r="U2597">
        <f t="shared" si="366"/>
        <v>2010</v>
      </c>
      <c r="V2597" s="11">
        <f t="shared" si="367"/>
        <v>40452.957638888889</v>
      </c>
      <c r="W2597" s="15">
        <f t="shared" si="368"/>
        <v>74.314432870371093</v>
      </c>
    </row>
    <row r="2598" spans="1:23" ht="43.2" x14ac:dyDescent="0.3">
      <c r="A2598">
        <v>3038</v>
      </c>
      <c r="B2598" s="3" t="s">
        <v>3038</v>
      </c>
      <c r="C2598" s="3" t="s">
        <v>7148</v>
      </c>
      <c r="D2598">
        <v>1000</v>
      </c>
      <c r="E2598">
        <v>1005</v>
      </c>
      <c r="F2598" t="s">
        <v>8219</v>
      </c>
      <c r="G2598" t="s">
        <v>8224</v>
      </c>
      <c r="H2598" t="s">
        <v>8246</v>
      </c>
      <c r="I2598">
        <v>1457071397</v>
      </c>
      <c r="J2598">
        <v>1451887397</v>
      </c>
      <c r="K2598" t="b">
        <v>0</v>
      </c>
      <c r="L2598">
        <v>27</v>
      </c>
      <c r="M2598" t="b">
        <v>1</v>
      </c>
      <c r="N2598" t="s">
        <v>8303</v>
      </c>
      <c r="O2598" s="5">
        <f t="shared" si="360"/>
        <v>0.99502487562189057</v>
      </c>
      <c r="P2598" s="7">
        <f t="shared" si="361"/>
        <v>37.222222222222221</v>
      </c>
      <c r="Q2598" t="str">
        <f t="shared" si="362"/>
        <v>theater</v>
      </c>
      <c r="R2598" t="str">
        <f t="shared" si="363"/>
        <v>spaces</v>
      </c>
      <c r="S2598" s="10">
        <f t="shared" si="364"/>
        <v>42433.002280092594</v>
      </c>
      <c r="T2598" s="10">
        <f t="shared" si="365"/>
        <v>42373.002280092594</v>
      </c>
      <c r="U2598">
        <f t="shared" si="366"/>
        <v>2016</v>
      </c>
      <c r="V2598" s="11">
        <f t="shared" si="367"/>
        <v>42433.002280092594</v>
      </c>
      <c r="W2598" s="15">
        <f t="shared" si="368"/>
        <v>60</v>
      </c>
    </row>
    <row r="2599" spans="1:23" ht="43.2" x14ac:dyDescent="0.3">
      <c r="A2599">
        <v>3039</v>
      </c>
      <c r="B2599" s="3" t="s">
        <v>3039</v>
      </c>
      <c r="C2599" s="3" t="s">
        <v>7149</v>
      </c>
      <c r="D2599">
        <v>20000</v>
      </c>
      <c r="E2599">
        <v>21742.78</v>
      </c>
      <c r="F2599" t="s">
        <v>8219</v>
      </c>
      <c r="G2599" t="s">
        <v>8224</v>
      </c>
      <c r="H2599" t="s">
        <v>8246</v>
      </c>
      <c r="I2599">
        <v>1388303940</v>
      </c>
      <c r="J2599">
        <v>1386011038</v>
      </c>
      <c r="K2599" t="b">
        <v>0</v>
      </c>
      <c r="L2599">
        <v>236</v>
      </c>
      <c r="M2599" t="b">
        <v>1</v>
      </c>
      <c r="N2599" t="s">
        <v>8303</v>
      </c>
      <c r="O2599" s="5">
        <f t="shared" si="360"/>
        <v>0.9198455763246467</v>
      </c>
      <c r="P2599" s="7">
        <f t="shared" si="361"/>
        <v>92.130423728813554</v>
      </c>
      <c r="Q2599" t="str">
        <f t="shared" si="362"/>
        <v>theater</v>
      </c>
      <c r="R2599" t="str">
        <f t="shared" si="363"/>
        <v>spaces</v>
      </c>
      <c r="S2599" s="10">
        <f t="shared" si="364"/>
        <v>41637.082638888889</v>
      </c>
      <c r="T2599" s="10">
        <f t="shared" si="365"/>
        <v>41610.544421296298</v>
      </c>
      <c r="U2599">
        <f t="shared" si="366"/>
        <v>2013</v>
      </c>
      <c r="V2599" s="11">
        <f t="shared" si="367"/>
        <v>41637.082638888889</v>
      </c>
      <c r="W2599" s="15">
        <f t="shared" si="368"/>
        <v>26.538217592591536</v>
      </c>
    </row>
    <row r="2600" spans="1:23" ht="43.2" x14ac:dyDescent="0.3">
      <c r="A2600">
        <v>3040</v>
      </c>
      <c r="B2600" s="3" t="s">
        <v>3040</v>
      </c>
      <c r="C2600" s="3" t="s">
        <v>7150</v>
      </c>
      <c r="D2600">
        <v>3000</v>
      </c>
      <c r="E2600">
        <v>3225</v>
      </c>
      <c r="F2600" t="s">
        <v>8219</v>
      </c>
      <c r="G2600" t="s">
        <v>8224</v>
      </c>
      <c r="H2600" t="s">
        <v>8246</v>
      </c>
      <c r="I2600">
        <v>1435359600</v>
      </c>
      <c r="J2600">
        <v>1434999621</v>
      </c>
      <c r="K2600" t="b">
        <v>0</v>
      </c>
      <c r="L2600">
        <v>42</v>
      </c>
      <c r="M2600" t="b">
        <v>1</v>
      </c>
      <c r="N2600" t="s">
        <v>8303</v>
      </c>
      <c r="O2600" s="5">
        <f t="shared" si="360"/>
        <v>0.93023255813953487</v>
      </c>
      <c r="P2600" s="7">
        <f t="shared" si="361"/>
        <v>76.785714285714292</v>
      </c>
      <c r="Q2600" t="str">
        <f t="shared" si="362"/>
        <v>theater</v>
      </c>
      <c r="R2600" t="str">
        <f t="shared" si="363"/>
        <v>spaces</v>
      </c>
      <c r="S2600" s="10">
        <f t="shared" si="364"/>
        <v>42181.708333333328</v>
      </c>
      <c r="T2600" s="10">
        <f t="shared" si="365"/>
        <v>42177.541909722218</v>
      </c>
      <c r="U2600">
        <f t="shared" si="366"/>
        <v>2015</v>
      </c>
      <c r="V2600" s="11">
        <f t="shared" si="367"/>
        <v>42181.708333333328</v>
      </c>
      <c r="W2600" s="15">
        <f t="shared" si="368"/>
        <v>4.1664236111100763</v>
      </c>
    </row>
    <row r="2601" spans="1:23" ht="28.8" x14ac:dyDescent="0.3">
      <c r="A2601">
        <v>3041</v>
      </c>
      <c r="B2601" s="3" t="s">
        <v>3041</v>
      </c>
      <c r="C2601" s="3" t="s">
        <v>7151</v>
      </c>
      <c r="D2601">
        <v>8300</v>
      </c>
      <c r="E2601">
        <v>9170</v>
      </c>
      <c r="F2601" t="s">
        <v>8219</v>
      </c>
      <c r="G2601" t="s">
        <v>8224</v>
      </c>
      <c r="H2601" t="s">
        <v>8246</v>
      </c>
      <c r="I2601">
        <v>1453323048</v>
      </c>
      <c r="J2601">
        <v>1450731048</v>
      </c>
      <c r="K2601" t="b">
        <v>0</v>
      </c>
      <c r="L2601">
        <v>95</v>
      </c>
      <c r="M2601" t="b">
        <v>1</v>
      </c>
      <c r="N2601" t="s">
        <v>8303</v>
      </c>
      <c r="O2601" s="5">
        <f t="shared" si="360"/>
        <v>0.90512540894220284</v>
      </c>
      <c r="P2601" s="7">
        <f t="shared" si="361"/>
        <v>96.526315789473685</v>
      </c>
      <c r="Q2601" t="str">
        <f t="shared" si="362"/>
        <v>theater</v>
      </c>
      <c r="R2601" t="str">
        <f t="shared" si="363"/>
        <v>spaces</v>
      </c>
      <c r="S2601" s="10">
        <f t="shared" si="364"/>
        <v>42389.618611111116</v>
      </c>
      <c r="T2601" s="10">
        <f t="shared" si="365"/>
        <v>42359.618611111116</v>
      </c>
      <c r="U2601">
        <f t="shared" si="366"/>
        <v>2016</v>
      </c>
      <c r="V2601" s="11">
        <f t="shared" si="367"/>
        <v>42389.618611111116</v>
      </c>
      <c r="W2601" s="15">
        <f t="shared" si="368"/>
        <v>30</v>
      </c>
    </row>
    <row r="2602" spans="1:23" ht="57.6" x14ac:dyDescent="0.3">
      <c r="A2602">
        <v>3042</v>
      </c>
      <c r="B2602" s="3" t="s">
        <v>3042</v>
      </c>
      <c r="C2602" s="3" t="s">
        <v>7152</v>
      </c>
      <c r="D2602">
        <v>1500</v>
      </c>
      <c r="E2602">
        <v>1920</v>
      </c>
      <c r="F2602" t="s">
        <v>8219</v>
      </c>
      <c r="G2602" t="s">
        <v>8225</v>
      </c>
      <c r="H2602" t="s">
        <v>8247</v>
      </c>
      <c r="I2602">
        <v>1444149047</v>
      </c>
      <c r="J2602">
        <v>1441557047</v>
      </c>
      <c r="K2602" t="b">
        <v>0</v>
      </c>
      <c r="L2602">
        <v>37</v>
      </c>
      <c r="M2602" t="b">
        <v>1</v>
      </c>
      <c r="N2602" t="s">
        <v>8303</v>
      </c>
      <c r="O2602" s="5">
        <f t="shared" si="360"/>
        <v>0.78125</v>
      </c>
      <c r="P2602" s="7">
        <f t="shared" si="361"/>
        <v>51.891891891891895</v>
      </c>
      <c r="Q2602" t="str">
        <f t="shared" si="362"/>
        <v>theater</v>
      </c>
      <c r="R2602" t="str">
        <f t="shared" si="363"/>
        <v>spaces</v>
      </c>
      <c r="S2602" s="10">
        <f t="shared" si="364"/>
        <v>42283.438043981485</v>
      </c>
      <c r="T2602" s="10">
        <f t="shared" si="365"/>
        <v>42253.438043981485</v>
      </c>
      <c r="U2602">
        <f t="shared" si="366"/>
        <v>2015</v>
      </c>
      <c r="V2602" s="11">
        <f t="shared" si="367"/>
        <v>42283.438043981485</v>
      </c>
      <c r="W2602" s="15">
        <f t="shared" si="368"/>
        <v>30</v>
      </c>
    </row>
    <row r="2603" spans="1:23" ht="43.2" x14ac:dyDescent="0.3">
      <c r="A2603">
        <v>3043</v>
      </c>
      <c r="B2603" s="3" t="s">
        <v>3043</v>
      </c>
      <c r="C2603" s="3" t="s">
        <v>7153</v>
      </c>
      <c r="D2603">
        <v>15000</v>
      </c>
      <c r="E2603">
        <v>16501</v>
      </c>
      <c r="F2603" t="s">
        <v>8219</v>
      </c>
      <c r="G2603" t="s">
        <v>8229</v>
      </c>
      <c r="H2603" t="s">
        <v>8251</v>
      </c>
      <c r="I2603">
        <v>1429152600</v>
      </c>
      <c r="J2603">
        <v>1426815699</v>
      </c>
      <c r="K2603" t="b">
        <v>0</v>
      </c>
      <c r="L2603">
        <v>128</v>
      </c>
      <c r="M2603" t="b">
        <v>1</v>
      </c>
      <c r="N2603" t="s">
        <v>8303</v>
      </c>
      <c r="O2603" s="5">
        <f t="shared" si="360"/>
        <v>0.9090358160111508</v>
      </c>
      <c r="P2603" s="7">
        <f t="shared" si="361"/>
        <v>128.9140625</v>
      </c>
      <c r="Q2603" t="str">
        <f t="shared" si="362"/>
        <v>theater</v>
      </c>
      <c r="R2603" t="str">
        <f t="shared" si="363"/>
        <v>spaces</v>
      </c>
      <c r="S2603" s="10">
        <f t="shared" si="364"/>
        <v>42109.868055555555</v>
      </c>
      <c r="T2603" s="10">
        <f t="shared" si="365"/>
        <v>42082.820590277777</v>
      </c>
      <c r="U2603">
        <f t="shared" si="366"/>
        <v>2015</v>
      </c>
      <c r="V2603" s="11">
        <f t="shared" si="367"/>
        <v>42109.868055555555</v>
      </c>
      <c r="W2603" s="15">
        <f t="shared" si="368"/>
        <v>27.047465277777519</v>
      </c>
    </row>
    <row r="2604" spans="1:23" ht="43.2" x14ac:dyDescent="0.3">
      <c r="A2604">
        <v>3044</v>
      </c>
      <c r="B2604" s="3" t="s">
        <v>3044</v>
      </c>
      <c r="C2604" s="3" t="s">
        <v>7154</v>
      </c>
      <c r="D2604">
        <v>12000</v>
      </c>
      <c r="E2604">
        <v>13121</v>
      </c>
      <c r="F2604" t="s">
        <v>8219</v>
      </c>
      <c r="G2604" t="s">
        <v>8224</v>
      </c>
      <c r="H2604" t="s">
        <v>8246</v>
      </c>
      <c r="I2604">
        <v>1454433998</v>
      </c>
      <c r="J2604">
        <v>1453137998</v>
      </c>
      <c r="K2604" t="b">
        <v>0</v>
      </c>
      <c r="L2604">
        <v>156</v>
      </c>
      <c r="M2604" t="b">
        <v>1</v>
      </c>
      <c r="N2604" t="s">
        <v>8303</v>
      </c>
      <c r="O2604" s="5">
        <f t="shared" si="360"/>
        <v>0.91456443868607573</v>
      </c>
      <c r="P2604" s="7">
        <f t="shared" si="361"/>
        <v>84.108974358974365</v>
      </c>
      <c r="Q2604" t="str">
        <f t="shared" si="362"/>
        <v>theater</v>
      </c>
      <c r="R2604" t="str">
        <f t="shared" si="363"/>
        <v>spaces</v>
      </c>
      <c r="S2604" s="10">
        <f t="shared" si="364"/>
        <v>42402.4768287037</v>
      </c>
      <c r="T2604" s="10">
        <f t="shared" si="365"/>
        <v>42387.4768287037</v>
      </c>
      <c r="U2604">
        <f t="shared" si="366"/>
        <v>2016</v>
      </c>
      <c r="V2604" s="11">
        <f t="shared" si="367"/>
        <v>42402.4768287037</v>
      </c>
      <c r="W2604" s="15">
        <f t="shared" si="368"/>
        <v>15</v>
      </c>
    </row>
    <row r="2605" spans="1:23" ht="43.2" x14ac:dyDescent="0.3">
      <c r="A2605">
        <v>3045</v>
      </c>
      <c r="B2605" s="3" t="s">
        <v>3045</v>
      </c>
      <c r="C2605" s="3" t="s">
        <v>7155</v>
      </c>
      <c r="D2605">
        <v>4000</v>
      </c>
      <c r="E2605">
        <v>5308.26</v>
      </c>
      <c r="F2605" t="s">
        <v>8219</v>
      </c>
      <c r="G2605" t="s">
        <v>8224</v>
      </c>
      <c r="H2605" t="s">
        <v>8246</v>
      </c>
      <c r="I2605">
        <v>1408679055</v>
      </c>
      <c r="J2605">
        <v>1406087055</v>
      </c>
      <c r="K2605" t="b">
        <v>0</v>
      </c>
      <c r="L2605">
        <v>64</v>
      </c>
      <c r="M2605" t="b">
        <v>1</v>
      </c>
      <c r="N2605" t="s">
        <v>8303</v>
      </c>
      <c r="O2605" s="5">
        <f t="shared" si="360"/>
        <v>0.75354259211116259</v>
      </c>
      <c r="P2605" s="7">
        <f t="shared" si="361"/>
        <v>82.941562500000003</v>
      </c>
      <c r="Q2605" t="str">
        <f t="shared" si="362"/>
        <v>theater</v>
      </c>
      <c r="R2605" t="str">
        <f t="shared" si="363"/>
        <v>spaces</v>
      </c>
      <c r="S2605" s="10">
        <f t="shared" si="364"/>
        <v>41872.905729166669</v>
      </c>
      <c r="T2605" s="10">
        <f t="shared" si="365"/>
        <v>41842.905729166669</v>
      </c>
      <c r="U2605">
        <f t="shared" si="366"/>
        <v>2014</v>
      </c>
      <c r="V2605" s="11">
        <f t="shared" si="367"/>
        <v>41872.905729166669</v>
      </c>
      <c r="W2605" s="15">
        <f t="shared" si="368"/>
        <v>30</v>
      </c>
    </row>
    <row r="2606" spans="1:23" ht="57.6" x14ac:dyDescent="0.3">
      <c r="A2606">
        <v>3046</v>
      </c>
      <c r="B2606" s="3" t="s">
        <v>3046</v>
      </c>
      <c r="C2606" s="3" t="s">
        <v>7156</v>
      </c>
      <c r="D2606">
        <v>7900</v>
      </c>
      <c r="E2606">
        <v>15077</v>
      </c>
      <c r="F2606" t="s">
        <v>8219</v>
      </c>
      <c r="G2606" t="s">
        <v>8224</v>
      </c>
      <c r="H2606" t="s">
        <v>8246</v>
      </c>
      <c r="I2606">
        <v>1410324720</v>
      </c>
      <c r="J2606">
        <v>1407784586</v>
      </c>
      <c r="K2606" t="b">
        <v>0</v>
      </c>
      <c r="L2606">
        <v>58</v>
      </c>
      <c r="M2606" t="b">
        <v>1</v>
      </c>
      <c r="N2606" t="s">
        <v>8303</v>
      </c>
      <c r="O2606" s="5">
        <f t="shared" si="360"/>
        <v>0.52397691848510974</v>
      </c>
      <c r="P2606" s="7">
        <f t="shared" si="361"/>
        <v>259.94827586206895</v>
      </c>
      <c r="Q2606" t="str">
        <f t="shared" si="362"/>
        <v>theater</v>
      </c>
      <c r="R2606" t="str">
        <f t="shared" si="363"/>
        <v>spaces</v>
      </c>
      <c r="S2606" s="10">
        <f t="shared" si="364"/>
        <v>41891.952777777777</v>
      </c>
      <c r="T2606" s="10">
        <f t="shared" si="365"/>
        <v>41862.553078703706</v>
      </c>
      <c r="U2606">
        <f t="shared" si="366"/>
        <v>2014</v>
      </c>
      <c r="V2606" s="11">
        <f t="shared" si="367"/>
        <v>41891.952777777777</v>
      </c>
      <c r="W2606" s="15">
        <f t="shared" si="368"/>
        <v>29.399699074070668</v>
      </c>
    </row>
    <row r="2607" spans="1:23" ht="43.2" x14ac:dyDescent="0.3">
      <c r="A2607">
        <v>3047</v>
      </c>
      <c r="B2607" s="3" t="s">
        <v>3047</v>
      </c>
      <c r="C2607" s="3" t="s">
        <v>7157</v>
      </c>
      <c r="D2607">
        <v>500</v>
      </c>
      <c r="E2607">
        <v>745</v>
      </c>
      <c r="F2607" t="s">
        <v>8219</v>
      </c>
      <c r="G2607" t="s">
        <v>8224</v>
      </c>
      <c r="H2607" t="s">
        <v>8246</v>
      </c>
      <c r="I2607">
        <v>1461762960</v>
      </c>
      <c r="J2607">
        <v>1457999054</v>
      </c>
      <c r="K2607" t="b">
        <v>0</v>
      </c>
      <c r="L2607">
        <v>20</v>
      </c>
      <c r="M2607" t="b">
        <v>1</v>
      </c>
      <c r="N2607" t="s">
        <v>8303</v>
      </c>
      <c r="O2607" s="5">
        <f t="shared" si="360"/>
        <v>0.67114093959731547</v>
      </c>
      <c r="P2607" s="7">
        <f t="shared" si="361"/>
        <v>37.25</v>
      </c>
      <c r="Q2607" t="str">
        <f t="shared" si="362"/>
        <v>theater</v>
      </c>
      <c r="R2607" t="str">
        <f t="shared" si="363"/>
        <v>spaces</v>
      </c>
      <c r="S2607" s="10">
        <f t="shared" si="364"/>
        <v>42487.302777777775</v>
      </c>
      <c r="T2607" s="10">
        <f t="shared" si="365"/>
        <v>42443.739050925928</v>
      </c>
      <c r="U2607">
        <f t="shared" si="366"/>
        <v>2016</v>
      </c>
      <c r="V2607" s="11">
        <f t="shared" si="367"/>
        <v>42487.302777777775</v>
      </c>
      <c r="W2607" s="15">
        <f t="shared" si="368"/>
        <v>43.563726851847605</v>
      </c>
    </row>
    <row r="2608" spans="1:23" ht="43.2" x14ac:dyDescent="0.3">
      <c r="A2608">
        <v>3048</v>
      </c>
      <c r="B2608" s="3" t="s">
        <v>3048</v>
      </c>
      <c r="C2608" s="3" t="s">
        <v>7158</v>
      </c>
      <c r="D2608">
        <v>5000</v>
      </c>
      <c r="E2608">
        <v>8320</v>
      </c>
      <c r="F2608" t="s">
        <v>8219</v>
      </c>
      <c r="G2608" t="s">
        <v>8224</v>
      </c>
      <c r="H2608" t="s">
        <v>8246</v>
      </c>
      <c r="I2608">
        <v>1420060920</v>
      </c>
      <c r="J2608">
        <v>1417556262</v>
      </c>
      <c r="K2608" t="b">
        <v>0</v>
      </c>
      <c r="L2608">
        <v>47</v>
      </c>
      <c r="M2608" t="b">
        <v>1</v>
      </c>
      <c r="N2608" t="s">
        <v>8303</v>
      </c>
      <c r="O2608" s="5">
        <f t="shared" si="360"/>
        <v>0.60096153846153844</v>
      </c>
      <c r="P2608" s="7">
        <f t="shared" si="361"/>
        <v>177.02127659574469</v>
      </c>
      <c r="Q2608" t="str">
        <f t="shared" si="362"/>
        <v>theater</v>
      </c>
      <c r="R2608" t="str">
        <f t="shared" si="363"/>
        <v>spaces</v>
      </c>
      <c r="S2608" s="10">
        <f t="shared" si="364"/>
        <v>42004.640277777777</v>
      </c>
      <c r="T2608" s="10">
        <f t="shared" si="365"/>
        <v>41975.651180555549</v>
      </c>
      <c r="U2608">
        <f t="shared" si="366"/>
        <v>2014</v>
      </c>
      <c r="V2608" s="11">
        <f t="shared" si="367"/>
        <v>42004.640277777777</v>
      </c>
      <c r="W2608" s="15">
        <f t="shared" si="368"/>
        <v>28.989097222227429</v>
      </c>
    </row>
    <row r="2609" spans="1:23" ht="57.6" x14ac:dyDescent="0.3">
      <c r="A2609">
        <v>3049</v>
      </c>
      <c r="B2609" s="3" t="s">
        <v>3049</v>
      </c>
      <c r="C2609" s="3" t="s">
        <v>7159</v>
      </c>
      <c r="D2609">
        <v>3750</v>
      </c>
      <c r="E2609">
        <v>4000</v>
      </c>
      <c r="F2609" t="s">
        <v>8219</v>
      </c>
      <c r="G2609" t="s">
        <v>8224</v>
      </c>
      <c r="H2609" t="s">
        <v>8246</v>
      </c>
      <c r="I2609">
        <v>1434241255</v>
      </c>
      <c r="J2609">
        <v>1431649255</v>
      </c>
      <c r="K2609" t="b">
        <v>0</v>
      </c>
      <c r="L2609">
        <v>54</v>
      </c>
      <c r="M2609" t="b">
        <v>1</v>
      </c>
      <c r="N2609" t="s">
        <v>8303</v>
      </c>
      <c r="O2609" s="5">
        <f t="shared" si="360"/>
        <v>0.9375</v>
      </c>
      <c r="P2609" s="7">
        <f t="shared" si="361"/>
        <v>74.074074074074076</v>
      </c>
      <c r="Q2609" t="str">
        <f t="shared" si="362"/>
        <v>theater</v>
      </c>
      <c r="R2609" t="str">
        <f t="shared" si="363"/>
        <v>spaces</v>
      </c>
      <c r="S2609" s="10">
        <f t="shared" si="364"/>
        <v>42168.764525462961</v>
      </c>
      <c r="T2609" s="10">
        <f t="shared" si="365"/>
        <v>42138.764525462961</v>
      </c>
      <c r="U2609">
        <f t="shared" si="366"/>
        <v>2015</v>
      </c>
      <c r="V2609" s="11">
        <f t="shared" si="367"/>
        <v>42168.764525462961</v>
      </c>
      <c r="W2609" s="15">
        <f t="shared" si="368"/>
        <v>30</v>
      </c>
    </row>
    <row r="2610" spans="1:23" ht="28.8" x14ac:dyDescent="0.3">
      <c r="A2610">
        <v>3050</v>
      </c>
      <c r="B2610" s="3" t="s">
        <v>3050</v>
      </c>
      <c r="C2610" s="3" t="s">
        <v>7160</v>
      </c>
      <c r="D2610">
        <v>600</v>
      </c>
      <c r="E2610">
        <v>636</v>
      </c>
      <c r="F2610" t="s">
        <v>8219</v>
      </c>
      <c r="G2610" t="s">
        <v>8224</v>
      </c>
      <c r="H2610" t="s">
        <v>8246</v>
      </c>
      <c r="I2610">
        <v>1462420960</v>
      </c>
      <c r="J2610">
        <v>1459828960</v>
      </c>
      <c r="K2610" t="b">
        <v>0</v>
      </c>
      <c r="L2610">
        <v>9</v>
      </c>
      <c r="M2610" t="b">
        <v>1</v>
      </c>
      <c r="N2610" t="s">
        <v>8303</v>
      </c>
      <c r="O2610" s="5">
        <f t="shared" si="360"/>
        <v>0.94339622641509435</v>
      </c>
      <c r="P2610" s="7">
        <f t="shared" si="361"/>
        <v>70.666666666666671</v>
      </c>
      <c r="Q2610" t="str">
        <f t="shared" si="362"/>
        <v>theater</v>
      </c>
      <c r="R2610" t="str">
        <f t="shared" si="363"/>
        <v>spaces</v>
      </c>
      <c r="S2610" s="10">
        <f t="shared" si="364"/>
        <v>42494.91851851852</v>
      </c>
      <c r="T2610" s="10">
        <f t="shared" si="365"/>
        <v>42464.91851851852</v>
      </c>
      <c r="U2610">
        <f t="shared" si="366"/>
        <v>2016</v>
      </c>
      <c r="V2610" s="11">
        <f t="shared" si="367"/>
        <v>42494.91851851852</v>
      </c>
      <c r="W2610" s="15">
        <f t="shared" si="368"/>
        <v>30</v>
      </c>
    </row>
    <row r="2611" spans="1:23" ht="43.2" x14ac:dyDescent="0.3">
      <c r="A2611">
        <v>3052</v>
      </c>
      <c r="B2611" s="3" t="s">
        <v>3052</v>
      </c>
      <c r="C2611" s="3" t="s">
        <v>7162</v>
      </c>
      <c r="D2611">
        <v>50000</v>
      </c>
      <c r="E2611">
        <v>75</v>
      </c>
      <c r="F2611" t="s">
        <v>8221</v>
      </c>
      <c r="G2611" t="s">
        <v>8224</v>
      </c>
      <c r="H2611" t="s">
        <v>8246</v>
      </c>
      <c r="I2611">
        <v>1432828740</v>
      </c>
      <c r="J2611">
        <v>1430237094</v>
      </c>
      <c r="K2611" t="b">
        <v>0</v>
      </c>
      <c r="L2611">
        <v>2</v>
      </c>
      <c r="M2611" t="b">
        <v>0</v>
      </c>
      <c r="N2611" t="s">
        <v>8303</v>
      </c>
      <c r="O2611" s="5">
        <f t="shared" si="360"/>
        <v>666.66666666666663</v>
      </c>
      <c r="P2611" s="7">
        <f t="shared" si="361"/>
        <v>37.5</v>
      </c>
      <c r="Q2611" t="str">
        <f t="shared" si="362"/>
        <v>theater</v>
      </c>
      <c r="R2611" t="str">
        <f t="shared" si="363"/>
        <v>spaces</v>
      </c>
      <c r="S2611" s="10">
        <f t="shared" si="364"/>
        <v>42152.415972222225</v>
      </c>
      <c r="T2611" s="10">
        <f t="shared" si="365"/>
        <v>42122.420069444444</v>
      </c>
      <c r="U2611">
        <f t="shared" si="366"/>
        <v>2015</v>
      </c>
      <c r="V2611" s="11">
        <f t="shared" si="367"/>
        <v>42152.415972222225</v>
      </c>
      <c r="W2611" s="15">
        <f t="shared" si="368"/>
        <v>29.995902777780429</v>
      </c>
    </row>
    <row r="2612" spans="1:23" ht="57.6" x14ac:dyDescent="0.3">
      <c r="A2612">
        <v>3053</v>
      </c>
      <c r="B2612" s="3" t="s">
        <v>3053</v>
      </c>
      <c r="C2612" s="3" t="s">
        <v>7163</v>
      </c>
      <c r="D2612">
        <v>10000</v>
      </c>
      <c r="E2612">
        <v>40</v>
      </c>
      <c r="F2612" t="s">
        <v>8221</v>
      </c>
      <c r="G2612" t="s">
        <v>8224</v>
      </c>
      <c r="H2612" t="s">
        <v>8246</v>
      </c>
      <c r="I2612">
        <v>1412222340</v>
      </c>
      <c r="J2612">
        <v>1407781013</v>
      </c>
      <c r="K2612" t="b">
        <v>0</v>
      </c>
      <c r="L2612">
        <v>3</v>
      </c>
      <c r="M2612" t="b">
        <v>0</v>
      </c>
      <c r="N2612" t="s">
        <v>8303</v>
      </c>
      <c r="O2612" s="5">
        <f t="shared" si="360"/>
        <v>250</v>
      </c>
      <c r="P2612" s="7">
        <f t="shared" si="361"/>
        <v>13.333333333333334</v>
      </c>
      <c r="Q2612" t="str">
        <f t="shared" si="362"/>
        <v>theater</v>
      </c>
      <c r="R2612" t="str">
        <f t="shared" si="363"/>
        <v>spaces</v>
      </c>
      <c r="S2612" s="10">
        <f t="shared" si="364"/>
        <v>41913.915972222225</v>
      </c>
      <c r="T2612" s="10">
        <f t="shared" si="365"/>
        <v>41862.511724537035</v>
      </c>
      <c r="U2612">
        <f t="shared" si="366"/>
        <v>2014</v>
      </c>
      <c r="V2612" s="11">
        <f t="shared" si="367"/>
        <v>41913.915972222225</v>
      </c>
      <c r="W2612" s="15">
        <f t="shared" si="368"/>
        <v>51.404247685190057</v>
      </c>
    </row>
    <row r="2613" spans="1:23" ht="43.2" x14ac:dyDescent="0.3">
      <c r="A2613">
        <v>3054</v>
      </c>
      <c r="B2613" s="3" t="s">
        <v>3054</v>
      </c>
      <c r="C2613" s="3" t="s">
        <v>7164</v>
      </c>
      <c r="D2613">
        <v>300</v>
      </c>
      <c r="E2613">
        <v>0</v>
      </c>
      <c r="F2613" t="s">
        <v>8221</v>
      </c>
      <c r="G2613" t="s">
        <v>8224</v>
      </c>
      <c r="H2613" t="s">
        <v>8246</v>
      </c>
      <c r="I2613">
        <v>1425258240</v>
      </c>
      <c r="J2613">
        <v>1422043154</v>
      </c>
      <c r="K2613" t="b">
        <v>0</v>
      </c>
      <c r="L2613">
        <v>0</v>
      </c>
      <c r="M2613" t="b">
        <v>0</v>
      </c>
      <c r="N2613" t="s">
        <v>8303</v>
      </c>
      <c r="O2613" s="5" t="e">
        <f t="shared" si="360"/>
        <v>#DIV/0!</v>
      </c>
      <c r="P2613" s="7" t="e">
        <f t="shared" si="361"/>
        <v>#DIV/0!</v>
      </c>
      <c r="Q2613" t="str">
        <f t="shared" si="362"/>
        <v>theater</v>
      </c>
      <c r="R2613" t="str">
        <f t="shared" si="363"/>
        <v>spaces</v>
      </c>
      <c r="S2613" s="10">
        <f t="shared" si="364"/>
        <v>42064.794444444444</v>
      </c>
      <c r="T2613" s="10">
        <f t="shared" si="365"/>
        <v>42027.582800925928</v>
      </c>
      <c r="U2613">
        <f t="shared" si="366"/>
        <v>2015</v>
      </c>
      <c r="V2613" s="11">
        <f t="shared" si="367"/>
        <v>42064.794444444444</v>
      </c>
      <c r="W2613" s="15">
        <f t="shared" si="368"/>
        <v>37.211643518516212</v>
      </c>
    </row>
    <row r="2614" spans="1:23" ht="43.2" x14ac:dyDescent="0.3">
      <c r="A2614">
        <v>3055</v>
      </c>
      <c r="B2614" s="3" t="s">
        <v>3055</v>
      </c>
      <c r="C2614" s="3" t="s">
        <v>7165</v>
      </c>
      <c r="D2614">
        <v>20000</v>
      </c>
      <c r="E2614">
        <v>1</v>
      </c>
      <c r="F2614" t="s">
        <v>8221</v>
      </c>
      <c r="G2614" t="s">
        <v>8224</v>
      </c>
      <c r="H2614" t="s">
        <v>8246</v>
      </c>
      <c r="I2614">
        <v>1420844390</v>
      </c>
      <c r="J2614">
        <v>1415660390</v>
      </c>
      <c r="K2614" t="b">
        <v>0</v>
      </c>
      <c r="L2614">
        <v>1</v>
      </c>
      <c r="M2614" t="b">
        <v>0</v>
      </c>
      <c r="N2614" t="s">
        <v>8303</v>
      </c>
      <c r="O2614" s="5">
        <f t="shared" si="360"/>
        <v>20000</v>
      </c>
      <c r="P2614" s="7">
        <f t="shared" si="361"/>
        <v>1</v>
      </c>
      <c r="Q2614" t="str">
        <f t="shared" si="362"/>
        <v>theater</v>
      </c>
      <c r="R2614" t="str">
        <f t="shared" si="363"/>
        <v>spaces</v>
      </c>
      <c r="S2614" s="10">
        <f t="shared" si="364"/>
        <v>42013.70821759259</v>
      </c>
      <c r="T2614" s="10">
        <f t="shared" si="365"/>
        <v>41953.70821759259</v>
      </c>
      <c r="U2614">
        <f t="shared" si="366"/>
        <v>2015</v>
      </c>
      <c r="V2614" s="11">
        <f t="shared" si="367"/>
        <v>42013.70821759259</v>
      </c>
      <c r="W2614" s="15">
        <f t="shared" si="368"/>
        <v>60</v>
      </c>
    </row>
    <row r="2615" spans="1:23" ht="43.2" x14ac:dyDescent="0.3">
      <c r="A2615">
        <v>3056</v>
      </c>
      <c r="B2615" s="3" t="s">
        <v>3056</v>
      </c>
      <c r="C2615" s="3" t="s">
        <v>7166</v>
      </c>
      <c r="D2615">
        <v>25000</v>
      </c>
      <c r="E2615">
        <v>0</v>
      </c>
      <c r="F2615" t="s">
        <v>8221</v>
      </c>
      <c r="G2615" t="s">
        <v>8224</v>
      </c>
      <c r="H2615" t="s">
        <v>8246</v>
      </c>
      <c r="I2615">
        <v>1412003784</v>
      </c>
      <c r="J2615">
        <v>1406819784</v>
      </c>
      <c r="K2615" t="b">
        <v>0</v>
      </c>
      <c r="L2615">
        <v>0</v>
      </c>
      <c r="M2615" t="b">
        <v>0</v>
      </c>
      <c r="N2615" t="s">
        <v>8303</v>
      </c>
      <c r="O2615" s="5" t="e">
        <f t="shared" si="360"/>
        <v>#DIV/0!</v>
      </c>
      <c r="P2615" s="7" t="e">
        <f t="shared" si="361"/>
        <v>#DIV/0!</v>
      </c>
      <c r="Q2615" t="str">
        <f t="shared" si="362"/>
        <v>theater</v>
      </c>
      <c r="R2615" t="str">
        <f t="shared" si="363"/>
        <v>spaces</v>
      </c>
      <c r="S2615" s="10">
        <f t="shared" si="364"/>
        <v>41911.386388888888</v>
      </c>
      <c r="T2615" s="10">
        <f t="shared" si="365"/>
        <v>41851.386388888888</v>
      </c>
      <c r="U2615">
        <f t="shared" si="366"/>
        <v>2014</v>
      </c>
      <c r="V2615" s="11">
        <f t="shared" si="367"/>
        <v>41911.386388888888</v>
      </c>
      <c r="W2615" s="15">
        <f t="shared" si="368"/>
        <v>60</v>
      </c>
    </row>
    <row r="2616" spans="1:23" ht="43.2" x14ac:dyDescent="0.3">
      <c r="A2616">
        <v>3057</v>
      </c>
      <c r="B2616" s="3" t="s">
        <v>3057</v>
      </c>
      <c r="C2616" s="3" t="s">
        <v>7167</v>
      </c>
      <c r="D2616">
        <v>50000</v>
      </c>
      <c r="E2616">
        <v>0</v>
      </c>
      <c r="F2616" t="s">
        <v>8221</v>
      </c>
      <c r="G2616" t="s">
        <v>8225</v>
      </c>
      <c r="H2616" t="s">
        <v>8247</v>
      </c>
      <c r="I2616">
        <v>1459694211</v>
      </c>
      <c r="J2616">
        <v>1457105811</v>
      </c>
      <c r="K2616" t="b">
        <v>0</v>
      </c>
      <c r="L2616">
        <v>0</v>
      </c>
      <c r="M2616" t="b">
        <v>0</v>
      </c>
      <c r="N2616" t="s">
        <v>8303</v>
      </c>
      <c r="O2616" s="5" t="e">
        <f t="shared" si="360"/>
        <v>#DIV/0!</v>
      </c>
      <c r="P2616" s="7" t="e">
        <f t="shared" si="361"/>
        <v>#DIV/0!</v>
      </c>
      <c r="Q2616" t="str">
        <f t="shared" si="362"/>
        <v>theater</v>
      </c>
      <c r="R2616" t="str">
        <f t="shared" si="363"/>
        <v>spaces</v>
      </c>
      <c r="S2616" s="10">
        <f t="shared" si="364"/>
        <v>42463.358923611115</v>
      </c>
      <c r="T2616" s="10">
        <f t="shared" si="365"/>
        <v>42433.400590277779</v>
      </c>
      <c r="U2616">
        <f t="shared" si="366"/>
        <v>2016</v>
      </c>
      <c r="V2616" s="11">
        <f t="shared" si="367"/>
        <v>42463.358923611115</v>
      </c>
      <c r="W2616" s="15">
        <f t="shared" si="368"/>
        <v>29.958333333335759</v>
      </c>
    </row>
    <row r="2617" spans="1:23" ht="57.6" x14ac:dyDescent="0.3">
      <c r="A2617">
        <v>3058</v>
      </c>
      <c r="B2617" s="3" t="s">
        <v>3058</v>
      </c>
      <c r="C2617" s="3" t="s">
        <v>7168</v>
      </c>
      <c r="D2617">
        <v>18000</v>
      </c>
      <c r="E2617">
        <v>3</v>
      </c>
      <c r="F2617" t="s">
        <v>8221</v>
      </c>
      <c r="G2617" t="s">
        <v>8237</v>
      </c>
      <c r="H2617" t="s">
        <v>8249</v>
      </c>
      <c r="I2617">
        <v>1463734740</v>
      </c>
      <c r="J2617">
        <v>1459414740</v>
      </c>
      <c r="K2617" t="b">
        <v>0</v>
      </c>
      <c r="L2617">
        <v>3</v>
      </c>
      <c r="M2617" t="b">
        <v>0</v>
      </c>
      <c r="N2617" t="s">
        <v>8303</v>
      </c>
      <c r="O2617" s="5">
        <f t="shared" si="360"/>
        <v>6000</v>
      </c>
      <c r="P2617" s="7">
        <f t="shared" si="361"/>
        <v>1</v>
      </c>
      <c r="Q2617" t="str">
        <f t="shared" si="362"/>
        <v>theater</v>
      </c>
      <c r="R2617" t="str">
        <f t="shared" si="363"/>
        <v>spaces</v>
      </c>
      <c r="S2617" s="10">
        <f t="shared" si="364"/>
        <v>42510.124305555553</v>
      </c>
      <c r="T2617" s="10">
        <f t="shared" si="365"/>
        <v>42460.124305555553</v>
      </c>
      <c r="U2617">
        <f t="shared" si="366"/>
        <v>2016</v>
      </c>
      <c r="V2617" s="11">
        <f t="shared" si="367"/>
        <v>42510.124305555553</v>
      </c>
      <c r="W2617" s="15">
        <f t="shared" si="368"/>
        <v>50</v>
      </c>
    </row>
    <row r="2618" spans="1:23" ht="43.2" x14ac:dyDescent="0.3">
      <c r="A2618">
        <v>3059</v>
      </c>
      <c r="B2618" s="3" t="s">
        <v>3059</v>
      </c>
      <c r="C2618" s="3" t="s">
        <v>7169</v>
      </c>
      <c r="D2618">
        <v>15000</v>
      </c>
      <c r="E2618">
        <v>451</v>
      </c>
      <c r="F2618" t="s">
        <v>8221</v>
      </c>
      <c r="G2618" t="s">
        <v>8224</v>
      </c>
      <c r="H2618" t="s">
        <v>8246</v>
      </c>
      <c r="I2618">
        <v>1407536846</v>
      </c>
      <c r="J2618">
        <v>1404944846</v>
      </c>
      <c r="K2618" t="b">
        <v>0</v>
      </c>
      <c r="L2618">
        <v>11</v>
      </c>
      <c r="M2618" t="b">
        <v>0</v>
      </c>
      <c r="N2618" t="s">
        <v>8303</v>
      </c>
      <c r="O2618" s="5">
        <f t="shared" si="360"/>
        <v>33.259423503325941</v>
      </c>
      <c r="P2618" s="7">
        <f t="shared" si="361"/>
        <v>41</v>
      </c>
      <c r="Q2618" t="str">
        <f t="shared" si="362"/>
        <v>theater</v>
      </c>
      <c r="R2618" t="str">
        <f t="shared" si="363"/>
        <v>spaces</v>
      </c>
      <c r="S2618" s="10">
        <f t="shared" si="364"/>
        <v>41859.685717592591</v>
      </c>
      <c r="T2618" s="10">
        <f t="shared" si="365"/>
        <v>41829.685717592591</v>
      </c>
      <c r="U2618">
        <f t="shared" si="366"/>
        <v>2014</v>
      </c>
      <c r="V2618" s="11">
        <f t="shared" si="367"/>
        <v>41859.685717592591</v>
      </c>
      <c r="W2618" s="15">
        <f t="shared" si="368"/>
        <v>30</v>
      </c>
    </row>
    <row r="2619" spans="1:23" ht="28.8" x14ac:dyDescent="0.3">
      <c r="A2619">
        <v>3060</v>
      </c>
      <c r="B2619" s="3" t="s">
        <v>3060</v>
      </c>
      <c r="C2619" s="3" t="s">
        <v>7170</v>
      </c>
      <c r="D2619">
        <v>220000</v>
      </c>
      <c r="E2619">
        <v>335</v>
      </c>
      <c r="F2619" t="s">
        <v>8221</v>
      </c>
      <c r="G2619" t="s">
        <v>8224</v>
      </c>
      <c r="H2619" t="s">
        <v>8246</v>
      </c>
      <c r="I2619">
        <v>1443422134</v>
      </c>
      <c r="J2619">
        <v>1440830134</v>
      </c>
      <c r="K2619" t="b">
        <v>0</v>
      </c>
      <c r="L2619">
        <v>6</v>
      </c>
      <c r="M2619" t="b">
        <v>0</v>
      </c>
      <c r="N2619" t="s">
        <v>8303</v>
      </c>
      <c r="O2619" s="5">
        <f t="shared" si="360"/>
        <v>656.71641791044772</v>
      </c>
      <c r="P2619" s="7">
        <f t="shared" si="361"/>
        <v>55.833333333333336</v>
      </c>
      <c r="Q2619" t="str">
        <f t="shared" si="362"/>
        <v>theater</v>
      </c>
      <c r="R2619" t="str">
        <f t="shared" si="363"/>
        <v>spaces</v>
      </c>
      <c r="S2619" s="10">
        <f t="shared" si="364"/>
        <v>42275.024699074071</v>
      </c>
      <c r="T2619" s="10">
        <f t="shared" si="365"/>
        <v>42245.024699074071</v>
      </c>
      <c r="U2619">
        <f t="shared" si="366"/>
        <v>2015</v>
      </c>
      <c r="V2619" s="11">
        <f t="shared" si="367"/>
        <v>42275.024699074071</v>
      </c>
      <c r="W2619" s="15">
        <f t="shared" si="368"/>
        <v>30</v>
      </c>
    </row>
    <row r="2620" spans="1:23" x14ac:dyDescent="0.3">
      <c r="A2620">
        <v>3061</v>
      </c>
      <c r="B2620" s="3" t="s">
        <v>3061</v>
      </c>
      <c r="C2620" s="3" t="s">
        <v>7171</v>
      </c>
      <c r="D2620">
        <v>1000000</v>
      </c>
      <c r="E2620">
        <v>0</v>
      </c>
      <c r="F2620" t="s">
        <v>8221</v>
      </c>
      <c r="G2620" t="s">
        <v>8224</v>
      </c>
      <c r="H2620" t="s">
        <v>8246</v>
      </c>
      <c r="I2620">
        <v>1407955748</v>
      </c>
      <c r="J2620">
        <v>1405363748</v>
      </c>
      <c r="K2620" t="b">
        <v>0</v>
      </c>
      <c r="L2620">
        <v>0</v>
      </c>
      <c r="M2620" t="b">
        <v>0</v>
      </c>
      <c r="N2620" t="s">
        <v>8303</v>
      </c>
      <c r="O2620" s="5" t="e">
        <f t="shared" si="360"/>
        <v>#DIV/0!</v>
      </c>
      <c r="P2620" s="7" t="e">
        <f t="shared" si="361"/>
        <v>#DIV/0!</v>
      </c>
      <c r="Q2620" t="str">
        <f t="shared" si="362"/>
        <v>theater</v>
      </c>
      <c r="R2620" t="str">
        <f t="shared" si="363"/>
        <v>spaces</v>
      </c>
      <c r="S2620" s="10">
        <f t="shared" si="364"/>
        <v>41864.534120370372</v>
      </c>
      <c r="T2620" s="10">
        <f t="shared" si="365"/>
        <v>41834.534120370372</v>
      </c>
      <c r="U2620">
        <f t="shared" si="366"/>
        <v>2014</v>
      </c>
      <c r="V2620" s="11">
        <f t="shared" si="367"/>
        <v>41864.534120370372</v>
      </c>
      <c r="W2620" s="15">
        <f t="shared" si="368"/>
        <v>30</v>
      </c>
    </row>
    <row r="2621" spans="1:23" ht="43.2" x14ac:dyDescent="0.3">
      <c r="A2621">
        <v>3062</v>
      </c>
      <c r="B2621" s="3" t="s">
        <v>3062</v>
      </c>
      <c r="C2621" s="3" t="s">
        <v>7172</v>
      </c>
      <c r="D2621">
        <v>10000</v>
      </c>
      <c r="E2621">
        <v>6684</v>
      </c>
      <c r="F2621" t="s">
        <v>8221</v>
      </c>
      <c r="G2621" t="s">
        <v>8224</v>
      </c>
      <c r="H2621" t="s">
        <v>8246</v>
      </c>
      <c r="I2621">
        <v>1443636000</v>
      </c>
      <c r="J2621">
        <v>1441111892</v>
      </c>
      <c r="K2621" t="b">
        <v>0</v>
      </c>
      <c r="L2621">
        <v>67</v>
      </c>
      <c r="M2621" t="b">
        <v>0</v>
      </c>
      <c r="N2621" t="s">
        <v>8303</v>
      </c>
      <c r="O2621" s="5">
        <f t="shared" si="360"/>
        <v>1.4961101137043686</v>
      </c>
      <c r="P2621" s="7">
        <f t="shared" si="361"/>
        <v>99.761194029850742</v>
      </c>
      <c r="Q2621" t="str">
        <f t="shared" si="362"/>
        <v>theater</v>
      </c>
      <c r="R2621" t="str">
        <f t="shared" si="363"/>
        <v>spaces</v>
      </c>
      <c r="S2621" s="10">
        <f t="shared" si="364"/>
        <v>42277.5</v>
      </c>
      <c r="T2621" s="10">
        <f t="shared" si="365"/>
        <v>42248.285787037035</v>
      </c>
      <c r="U2621">
        <f t="shared" si="366"/>
        <v>2015</v>
      </c>
      <c r="V2621" s="11">
        <f t="shared" si="367"/>
        <v>42277.5</v>
      </c>
      <c r="W2621" s="15">
        <f t="shared" si="368"/>
        <v>29.214212962964666</v>
      </c>
    </row>
    <row r="2622" spans="1:23" ht="43.2" x14ac:dyDescent="0.3">
      <c r="A2622">
        <v>3063</v>
      </c>
      <c r="B2622" s="3" t="s">
        <v>3063</v>
      </c>
      <c r="C2622" s="3" t="s">
        <v>7173</v>
      </c>
      <c r="D2622">
        <v>3000</v>
      </c>
      <c r="E2622">
        <v>587</v>
      </c>
      <c r="F2622" t="s">
        <v>8221</v>
      </c>
      <c r="G2622" t="s">
        <v>8224</v>
      </c>
      <c r="H2622" t="s">
        <v>8246</v>
      </c>
      <c r="I2622">
        <v>1477174138</v>
      </c>
      <c r="J2622">
        <v>1474150138</v>
      </c>
      <c r="K2622" t="b">
        <v>0</v>
      </c>
      <c r="L2622">
        <v>23</v>
      </c>
      <c r="M2622" t="b">
        <v>0</v>
      </c>
      <c r="N2622" t="s">
        <v>8303</v>
      </c>
      <c r="O2622" s="5">
        <f t="shared" si="360"/>
        <v>5.1107325383304945</v>
      </c>
      <c r="P2622" s="7">
        <f t="shared" si="361"/>
        <v>25.521739130434781</v>
      </c>
      <c r="Q2622" t="str">
        <f t="shared" si="362"/>
        <v>theater</v>
      </c>
      <c r="R2622" t="str">
        <f t="shared" si="363"/>
        <v>spaces</v>
      </c>
      <c r="S2622" s="10">
        <f t="shared" si="364"/>
        <v>42665.672893518517</v>
      </c>
      <c r="T2622" s="10">
        <f t="shared" si="365"/>
        <v>42630.672893518517</v>
      </c>
      <c r="U2622">
        <f t="shared" si="366"/>
        <v>2016</v>
      </c>
      <c r="V2622" s="11">
        <f t="shared" si="367"/>
        <v>42665.672893518517</v>
      </c>
      <c r="W2622" s="15">
        <f t="shared" si="368"/>
        <v>35</v>
      </c>
    </row>
    <row r="2623" spans="1:23" ht="28.8" x14ac:dyDescent="0.3">
      <c r="A2623">
        <v>3064</v>
      </c>
      <c r="B2623" s="3" t="s">
        <v>3064</v>
      </c>
      <c r="C2623" s="3" t="s">
        <v>7174</v>
      </c>
      <c r="D2623">
        <v>75000</v>
      </c>
      <c r="E2623">
        <v>8471</v>
      </c>
      <c r="F2623" t="s">
        <v>8221</v>
      </c>
      <c r="G2623" t="s">
        <v>8224</v>
      </c>
      <c r="H2623" t="s">
        <v>8246</v>
      </c>
      <c r="I2623">
        <v>1448175540</v>
      </c>
      <c r="J2623">
        <v>1445483246</v>
      </c>
      <c r="K2623" t="b">
        <v>0</v>
      </c>
      <c r="L2623">
        <v>72</v>
      </c>
      <c r="M2623" t="b">
        <v>0</v>
      </c>
      <c r="N2623" t="s">
        <v>8303</v>
      </c>
      <c r="O2623" s="5">
        <f t="shared" si="360"/>
        <v>8.8537362767087711</v>
      </c>
      <c r="P2623" s="7">
        <f t="shared" si="361"/>
        <v>117.65277777777777</v>
      </c>
      <c r="Q2623" t="str">
        <f t="shared" si="362"/>
        <v>theater</v>
      </c>
      <c r="R2623" t="str">
        <f t="shared" si="363"/>
        <v>spaces</v>
      </c>
      <c r="S2623" s="10">
        <f t="shared" si="364"/>
        <v>42330.040972222225</v>
      </c>
      <c r="T2623" s="10">
        <f t="shared" si="365"/>
        <v>42298.880162037036</v>
      </c>
      <c r="U2623">
        <f t="shared" si="366"/>
        <v>2015</v>
      </c>
      <c r="V2623" s="11">
        <f t="shared" si="367"/>
        <v>42330.040972222225</v>
      </c>
      <c r="W2623" s="15">
        <f t="shared" si="368"/>
        <v>31.160810185188893</v>
      </c>
    </row>
    <row r="2624" spans="1:23" ht="43.2" x14ac:dyDescent="0.3">
      <c r="A2624">
        <v>3065</v>
      </c>
      <c r="B2624" s="3" t="s">
        <v>3065</v>
      </c>
      <c r="C2624" s="3" t="s">
        <v>7175</v>
      </c>
      <c r="D2624">
        <v>25000</v>
      </c>
      <c r="E2624">
        <v>10</v>
      </c>
      <c r="F2624" t="s">
        <v>8221</v>
      </c>
      <c r="G2624" t="s">
        <v>8224</v>
      </c>
      <c r="H2624" t="s">
        <v>8246</v>
      </c>
      <c r="I2624">
        <v>1406683172</v>
      </c>
      <c r="J2624">
        <v>1404523172</v>
      </c>
      <c r="K2624" t="b">
        <v>0</v>
      </c>
      <c r="L2624">
        <v>2</v>
      </c>
      <c r="M2624" t="b">
        <v>0</v>
      </c>
      <c r="N2624" t="s">
        <v>8303</v>
      </c>
      <c r="O2624" s="5">
        <f t="shared" si="360"/>
        <v>2500</v>
      </c>
      <c r="P2624" s="7">
        <f t="shared" si="361"/>
        <v>5</v>
      </c>
      <c r="Q2624" t="str">
        <f t="shared" si="362"/>
        <v>theater</v>
      </c>
      <c r="R2624" t="str">
        <f t="shared" si="363"/>
        <v>spaces</v>
      </c>
      <c r="S2624" s="10">
        <f t="shared" si="364"/>
        <v>41849.805231481485</v>
      </c>
      <c r="T2624" s="10">
        <f t="shared" si="365"/>
        <v>41824.805231481485</v>
      </c>
      <c r="U2624">
        <f t="shared" si="366"/>
        <v>2014</v>
      </c>
      <c r="V2624" s="11">
        <f t="shared" si="367"/>
        <v>41849.805231481485</v>
      </c>
      <c r="W2624" s="15">
        <f t="shared" si="368"/>
        <v>25</v>
      </c>
    </row>
    <row r="2625" spans="1:23" ht="43.2" x14ac:dyDescent="0.3">
      <c r="A2625">
        <v>3066</v>
      </c>
      <c r="B2625" s="3" t="s">
        <v>3066</v>
      </c>
      <c r="C2625" s="3" t="s">
        <v>7176</v>
      </c>
      <c r="D2625">
        <v>350000</v>
      </c>
      <c r="E2625">
        <v>41950</v>
      </c>
      <c r="F2625" t="s">
        <v>8221</v>
      </c>
      <c r="G2625" t="s">
        <v>8226</v>
      </c>
      <c r="H2625" t="s">
        <v>8248</v>
      </c>
      <c r="I2625">
        <v>1468128537</v>
      </c>
      <c r="J2625">
        <v>1465536537</v>
      </c>
      <c r="K2625" t="b">
        <v>0</v>
      </c>
      <c r="L2625">
        <v>15</v>
      </c>
      <c r="M2625" t="b">
        <v>0</v>
      </c>
      <c r="N2625" t="s">
        <v>8303</v>
      </c>
      <c r="O2625" s="5">
        <f t="shared" si="360"/>
        <v>8.34326579261025</v>
      </c>
      <c r="P2625" s="7">
        <f t="shared" si="361"/>
        <v>2796.6666666666665</v>
      </c>
      <c r="Q2625" t="str">
        <f t="shared" si="362"/>
        <v>theater</v>
      </c>
      <c r="R2625" t="str">
        <f t="shared" si="363"/>
        <v>spaces</v>
      </c>
      <c r="S2625" s="10">
        <f t="shared" si="364"/>
        <v>42560.978437500002</v>
      </c>
      <c r="T2625" s="10">
        <f t="shared" si="365"/>
        <v>42530.978437500002</v>
      </c>
      <c r="U2625">
        <f t="shared" si="366"/>
        <v>2016</v>
      </c>
      <c r="V2625" s="11">
        <f t="shared" si="367"/>
        <v>42560.978437500002</v>
      </c>
      <c r="W2625" s="15">
        <f t="shared" si="368"/>
        <v>30</v>
      </c>
    </row>
    <row r="2626" spans="1:23" ht="43.2" x14ac:dyDescent="0.3">
      <c r="A2626">
        <v>3067</v>
      </c>
      <c r="B2626" s="3" t="s">
        <v>3067</v>
      </c>
      <c r="C2626" s="3" t="s">
        <v>7177</v>
      </c>
      <c r="D2626">
        <v>8000</v>
      </c>
      <c r="E2626">
        <v>200</v>
      </c>
      <c r="F2626" t="s">
        <v>8221</v>
      </c>
      <c r="G2626" t="s">
        <v>8228</v>
      </c>
      <c r="H2626" t="s">
        <v>8250</v>
      </c>
      <c r="I2626">
        <v>1441837879</v>
      </c>
      <c r="J2626">
        <v>1439245879</v>
      </c>
      <c r="K2626" t="b">
        <v>0</v>
      </c>
      <c r="L2626">
        <v>1</v>
      </c>
      <c r="M2626" t="b">
        <v>0</v>
      </c>
      <c r="N2626" t="s">
        <v>8303</v>
      </c>
      <c r="O2626" s="5">
        <f t="shared" ref="O2626:O2689" si="369">$D2626/$E2626</f>
        <v>40</v>
      </c>
      <c r="P2626" s="7">
        <f t="shared" ref="P2626:P2689" si="370">$E2626/$L2626</f>
        <v>200</v>
      </c>
      <c r="Q2626" t="str">
        <f t="shared" ref="Q2626:Q2689" si="371">LEFT($N2626,SEARCH("/",$N2626,1)-1)</f>
        <v>theater</v>
      </c>
      <c r="R2626" t="str">
        <f t="shared" ref="R2626:R2689" si="372">MID($N2626,FIND("/",$N2626)+1,256)</f>
        <v>spaces</v>
      </c>
      <c r="S2626" s="10">
        <f t="shared" ref="S2626:S2689" si="373">((($I2626/60)/60)/24)+DATE(1970,1,1)+(-6/24)</f>
        <v>42256.688414351855</v>
      </c>
      <c r="T2626" s="10">
        <f t="shared" ref="T2626:T2689" si="374">((($J2626/60)/60)/24)+DATE(1970,1,1)+(-6/24)</f>
        <v>42226.688414351855</v>
      </c>
      <c r="U2626">
        <f t="shared" ref="U2626:U2689" si="375">YEAR(S2626)</f>
        <v>2015</v>
      </c>
      <c r="V2626" s="11">
        <f t="shared" ref="V2626:V2689" si="376">S2626</f>
        <v>42256.688414351855</v>
      </c>
      <c r="W2626" s="15">
        <f t="shared" si="368"/>
        <v>30</v>
      </c>
    </row>
    <row r="2627" spans="1:23" ht="43.2" x14ac:dyDescent="0.3">
      <c r="A2627">
        <v>3068</v>
      </c>
      <c r="B2627" s="3" t="s">
        <v>3068</v>
      </c>
      <c r="C2627" s="3" t="s">
        <v>7178</v>
      </c>
      <c r="D2627">
        <v>250000</v>
      </c>
      <c r="E2627">
        <v>175</v>
      </c>
      <c r="F2627" t="s">
        <v>8221</v>
      </c>
      <c r="G2627" t="s">
        <v>8224</v>
      </c>
      <c r="H2627" t="s">
        <v>8246</v>
      </c>
      <c r="I2627">
        <v>1445013352</v>
      </c>
      <c r="J2627">
        <v>1442421352</v>
      </c>
      <c r="K2627" t="b">
        <v>0</v>
      </c>
      <c r="L2627">
        <v>2</v>
      </c>
      <c r="M2627" t="b">
        <v>0</v>
      </c>
      <c r="N2627" t="s">
        <v>8303</v>
      </c>
      <c r="O2627" s="5">
        <f t="shared" si="369"/>
        <v>1428.5714285714287</v>
      </c>
      <c r="P2627" s="7">
        <f t="shared" si="370"/>
        <v>87.5</v>
      </c>
      <c r="Q2627" t="str">
        <f t="shared" si="371"/>
        <v>theater</v>
      </c>
      <c r="R2627" t="str">
        <f t="shared" si="372"/>
        <v>spaces</v>
      </c>
      <c r="S2627" s="10">
        <f t="shared" si="373"/>
        <v>42293.441574074073</v>
      </c>
      <c r="T2627" s="10">
        <f t="shared" si="374"/>
        <v>42263.441574074073</v>
      </c>
      <c r="U2627">
        <f t="shared" si="375"/>
        <v>2015</v>
      </c>
      <c r="V2627" s="11">
        <f t="shared" si="376"/>
        <v>42293.441574074073</v>
      </c>
      <c r="W2627" s="15">
        <f t="shared" ref="W2627:W2690" si="377">S2627-T2627</f>
        <v>30</v>
      </c>
    </row>
    <row r="2628" spans="1:23" ht="43.2" x14ac:dyDescent="0.3">
      <c r="A2628">
        <v>3069</v>
      </c>
      <c r="B2628" s="3" t="s">
        <v>3069</v>
      </c>
      <c r="C2628" s="3" t="s">
        <v>7179</v>
      </c>
      <c r="D2628">
        <v>1000</v>
      </c>
      <c r="E2628">
        <v>141</v>
      </c>
      <c r="F2628" t="s">
        <v>8221</v>
      </c>
      <c r="G2628" t="s">
        <v>8224</v>
      </c>
      <c r="H2628" t="s">
        <v>8246</v>
      </c>
      <c r="I2628">
        <v>1418587234</v>
      </c>
      <c r="J2628">
        <v>1415995234</v>
      </c>
      <c r="K2628" t="b">
        <v>0</v>
      </c>
      <c r="L2628">
        <v>7</v>
      </c>
      <c r="M2628" t="b">
        <v>0</v>
      </c>
      <c r="N2628" t="s">
        <v>8303</v>
      </c>
      <c r="O2628" s="5">
        <f t="shared" si="369"/>
        <v>7.0921985815602833</v>
      </c>
      <c r="P2628" s="7">
        <f t="shared" si="370"/>
        <v>20.142857142857142</v>
      </c>
      <c r="Q2628" t="str">
        <f t="shared" si="371"/>
        <v>theater</v>
      </c>
      <c r="R2628" t="str">
        <f t="shared" si="372"/>
        <v>spaces</v>
      </c>
      <c r="S2628" s="10">
        <f t="shared" si="373"/>
        <v>41987.583726851852</v>
      </c>
      <c r="T2628" s="10">
        <f t="shared" si="374"/>
        <v>41957.583726851852</v>
      </c>
      <c r="U2628">
        <f t="shared" si="375"/>
        <v>2014</v>
      </c>
      <c r="V2628" s="11">
        <f t="shared" si="376"/>
        <v>41987.583726851852</v>
      </c>
      <c r="W2628" s="15">
        <f t="shared" si="377"/>
        <v>30</v>
      </c>
    </row>
    <row r="2629" spans="1:23" ht="43.2" x14ac:dyDescent="0.3">
      <c r="A2629">
        <v>3070</v>
      </c>
      <c r="B2629" s="3" t="s">
        <v>3070</v>
      </c>
      <c r="C2629" s="3" t="s">
        <v>7180</v>
      </c>
      <c r="D2629">
        <v>10000</v>
      </c>
      <c r="E2629">
        <v>334</v>
      </c>
      <c r="F2629" t="s">
        <v>8221</v>
      </c>
      <c r="G2629" t="s">
        <v>8225</v>
      </c>
      <c r="H2629" t="s">
        <v>8247</v>
      </c>
      <c r="I2629">
        <v>1481132169</v>
      </c>
      <c r="J2629">
        <v>1479317769</v>
      </c>
      <c r="K2629" t="b">
        <v>0</v>
      </c>
      <c r="L2629">
        <v>16</v>
      </c>
      <c r="M2629" t="b">
        <v>0</v>
      </c>
      <c r="N2629" t="s">
        <v>8303</v>
      </c>
      <c r="O2629" s="5">
        <f t="shared" si="369"/>
        <v>29.940119760479043</v>
      </c>
      <c r="P2629" s="7">
        <f t="shared" si="370"/>
        <v>20.875</v>
      </c>
      <c r="Q2629" t="str">
        <f t="shared" si="371"/>
        <v>theater</v>
      </c>
      <c r="R2629" t="str">
        <f t="shared" si="372"/>
        <v>spaces</v>
      </c>
      <c r="S2629" s="10">
        <f t="shared" si="373"/>
        <v>42711.483437499999</v>
      </c>
      <c r="T2629" s="10">
        <f t="shared" si="374"/>
        <v>42690.483437499999</v>
      </c>
      <c r="U2629">
        <f t="shared" si="375"/>
        <v>2016</v>
      </c>
      <c r="V2629" s="11">
        <f t="shared" si="376"/>
        <v>42711.483437499999</v>
      </c>
      <c r="W2629" s="15">
        <f t="shared" si="377"/>
        <v>21</v>
      </c>
    </row>
    <row r="2630" spans="1:23" ht="43.2" x14ac:dyDescent="0.3">
      <c r="A2630">
        <v>3071</v>
      </c>
      <c r="B2630" s="3" t="s">
        <v>3071</v>
      </c>
      <c r="C2630" s="3" t="s">
        <v>7181</v>
      </c>
      <c r="D2630">
        <v>12000</v>
      </c>
      <c r="E2630">
        <v>7173</v>
      </c>
      <c r="F2630" t="s">
        <v>8221</v>
      </c>
      <c r="G2630" t="s">
        <v>8224</v>
      </c>
      <c r="H2630" t="s">
        <v>8246</v>
      </c>
      <c r="I2630">
        <v>1429595940</v>
      </c>
      <c r="J2630">
        <v>1428082481</v>
      </c>
      <c r="K2630" t="b">
        <v>0</v>
      </c>
      <c r="L2630">
        <v>117</v>
      </c>
      <c r="M2630" t="b">
        <v>0</v>
      </c>
      <c r="N2630" t="s">
        <v>8303</v>
      </c>
      <c r="O2630" s="5">
        <f t="shared" si="369"/>
        <v>1.6729401923881222</v>
      </c>
      <c r="P2630" s="7">
        <f t="shared" si="370"/>
        <v>61.307692307692307</v>
      </c>
      <c r="Q2630" t="str">
        <f t="shared" si="371"/>
        <v>theater</v>
      </c>
      <c r="R2630" t="str">
        <f t="shared" si="372"/>
        <v>spaces</v>
      </c>
      <c r="S2630" s="10">
        <f t="shared" si="373"/>
        <v>42114.999305555553</v>
      </c>
      <c r="T2630" s="10">
        <f t="shared" si="374"/>
        <v>42097.482418981483</v>
      </c>
      <c r="U2630">
        <f t="shared" si="375"/>
        <v>2015</v>
      </c>
      <c r="V2630" s="11">
        <f t="shared" si="376"/>
        <v>42114.999305555553</v>
      </c>
      <c r="W2630" s="15">
        <f t="shared" si="377"/>
        <v>17.516886574070668</v>
      </c>
    </row>
    <row r="2631" spans="1:23" ht="43.2" x14ac:dyDescent="0.3">
      <c r="A2631">
        <v>3072</v>
      </c>
      <c r="B2631" s="3" t="s">
        <v>3072</v>
      </c>
      <c r="C2631" s="3" t="s">
        <v>7182</v>
      </c>
      <c r="D2631">
        <v>12000</v>
      </c>
      <c r="E2631">
        <v>2</v>
      </c>
      <c r="F2631" t="s">
        <v>8221</v>
      </c>
      <c r="G2631" t="s">
        <v>8224</v>
      </c>
      <c r="H2631" t="s">
        <v>8246</v>
      </c>
      <c r="I2631">
        <v>1477791960</v>
      </c>
      <c r="J2631">
        <v>1476549262</v>
      </c>
      <c r="K2631" t="b">
        <v>0</v>
      </c>
      <c r="L2631">
        <v>2</v>
      </c>
      <c r="M2631" t="b">
        <v>0</v>
      </c>
      <c r="N2631" t="s">
        <v>8303</v>
      </c>
      <c r="O2631" s="5">
        <f t="shared" si="369"/>
        <v>6000</v>
      </c>
      <c r="P2631" s="7">
        <f t="shared" si="370"/>
        <v>1</v>
      </c>
      <c r="Q2631" t="str">
        <f t="shared" si="371"/>
        <v>theater</v>
      </c>
      <c r="R2631" t="str">
        <f t="shared" si="372"/>
        <v>spaces</v>
      </c>
      <c r="S2631" s="10">
        <f t="shared" si="373"/>
        <v>42672.823611111111</v>
      </c>
      <c r="T2631" s="10">
        <f t="shared" si="374"/>
        <v>42658.440532407403</v>
      </c>
      <c r="U2631">
        <f t="shared" si="375"/>
        <v>2016</v>
      </c>
      <c r="V2631" s="11">
        <f t="shared" si="376"/>
        <v>42672.823611111111</v>
      </c>
      <c r="W2631" s="15">
        <f t="shared" si="377"/>
        <v>14.383078703707724</v>
      </c>
    </row>
    <row r="2632" spans="1:23" ht="43.2" x14ac:dyDescent="0.3">
      <c r="A2632">
        <v>3073</v>
      </c>
      <c r="B2632" s="3" t="s">
        <v>3073</v>
      </c>
      <c r="C2632" s="3" t="s">
        <v>7183</v>
      </c>
      <c r="D2632">
        <v>2800000</v>
      </c>
      <c r="E2632">
        <v>645</v>
      </c>
      <c r="F2632" t="s">
        <v>8221</v>
      </c>
      <c r="G2632" t="s">
        <v>8224</v>
      </c>
      <c r="H2632" t="s">
        <v>8246</v>
      </c>
      <c r="I2632">
        <v>1434309540</v>
      </c>
      <c r="J2632">
        <v>1429287900</v>
      </c>
      <c r="K2632" t="b">
        <v>0</v>
      </c>
      <c r="L2632">
        <v>7</v>
      </c>
      <c r="M2632" t="b">
        <v>0</v>
      </c>
      <c r="N2632" t="s">
        <v>8303</v>
      </c>
      <c r="O2632" s="5">
        <f t="shared" si="369"/>
        <v>4341.0852713178292</v>
      </c>
      <c r="P2632" s="7">
        <f t="shared" si="370"/>
        <v>92.142857142857139</v>
      </c>
      <c r="Q2632" t="str">
        <f t="shared" si="371"/>
        <v>theater</v>
      </c>
      <c r="R2632" t="str">
        <f t="shared" si="372"/>
        <v>spaces</v>
      </c>
      <c r="S2632" s="10">
        <f t="shared" si="373"/>
        <v>42169.554861111115</v>
      </c>
      <c r="T2632" s="10">
        <f t="shared" si="374"/>
        <v>42111.434027777781</v>
      </c>
      <c r="U2632">
        <f t="shared" si="375"/>
        <v>2015</v>
      </c>
      <c r="V2632" s="11">
        <f t="shared" si="376"/>
        <v>42169.554861111115</v>
      </c>
      <c r="W2632" s="15">
        <f t="shared" si="377"/>
        <v>58.120833333334303</v>
      </c>
    </row>
    <row r="2633" spans="1:23" ht="57.6" x14ac:dyDescent="0.3">
      <c r="A2633">
        <v>3074</v>
      </c>
      <c r="B2633" s="3" t="s">
        <v>3074</v>
      </c>
      <c r="C2633" s="3" t="s">
        <v>7184</v>
      </c>
      <c r="D2633">
        <v>25000</v>
      </c>
      <c r="E2633">
        <v>22</v>
      </c>
      <c r="F2633" t="s">
        <v>8221</v>
      </c>
      <c r="G2633" t="s">
        <v>8230</v>
      </c>
      <c r="H2633" t="s">
        <v>8249</v>
      </c>
      <c r="I2633">
        <v>1457617359</v>
      </c>
      <c r="J2633">
        <v>1455025359</v>
      </c>
      <c r="K2633" t="b">
        <v>0</v>
      </c>
      <c r="L2633">
        <v>3</v>
      </c>
      <c r="M2633" t="b">
        <v>0</v>
      </c>
      <c r="N2633" t="s">
        <v>8303</v>
      </c>
      <c r="O2633" s="5">
        <f t="shared" si="369"/>
        <v>1136.3636363636363</v>
      </c>
      <c r="P2633" s="7">
        <f t="shared" si="370"/>
        <v>7.333333333333333</v>
      </c>
      <c r="Q2633" t="str">
        <f t="shared" si="371"/>
        <v>theater</v>
      </c>
      <c r="R2633" t="str">
        <f t="shared" si="372"/>
        <v>spaces</v>
      </c>
      <c r="S2633" s="10">
        <f t="shared" si="373"/>
        <v>42439.321284722217</v>
      </c>
      <c r="T2633" s="10">
        <f t="shared" si="374"/>
        <v>42409.321284722217</v>
      </c>
      <c r="U2633">
        <f t="shared" si="375"/>
        <v>2016</v>
      </c>
      <c r="V2633" s="11">
        <f t="shared" si="376"/>
        <v>42439.321284722217</v>
      </c>
      <c r="W2633" s="15">
        <f t="shared" si="377"/>
        <v>30</v>
      </c>
    </row>
    <row r="2634" spans="1:23" ht="43.2" x14ac:dyDescent="0.3">
      <c r="A2634">
        <v>3075</v>
      </c>
      <c r="B2634" s="3" t="s">
        <v>3075</v>
      </c>
      <c r="C2634" s="3" t="s">
        <v>7185</v>
      </c>
      <c r="D2634">
        <v>15000</v>
      </c>
      <c r="E2634">
        <v>1296</v>
      </c>
      <c r="F2634" t="s">
        <v>8221</v>
      </c>
      <c r="G2634" t="s">
        <v>8224</v>
      </c>
      <c r="H2634" t="s">
        <v>8246</v>
      </c>
      <c r="I2634">
        <v>1471573640</v>
      </c>
      <c r="J2634">
        <v>1467253640</v>
      </c>
      <c r="K2634" t="b">
        <v>0</v>
      </c>
      <c r="L2634">
        <v>20</v>
      </c>
      <c r="M2634" t="b">
        <v>0</v>
      </c>
      <c r="N2634" t="s">
        <v>8303</v>
      </c>
      <c r="O2634" s="5">
        <f t="shared" si="369"/>
        <v>11.574074074074074</v>
      </c>
      <c r="P2634" s="7">
        <f t="shared" si="370"/>
        <v>64.8</v>
      </c>
      <c r="Q2634" t="str">
        <f t="shared" si="371"/>
        <v>theater</v>
      </c>
      <c r="R2634" t="str">
        <f t="shared" si="372"/>
        <v>spaces</v>
      </c>
      <c r="S2634" s="10">
        <f t="shared" si="373"/>
        <v>42600.852314814809</v>
      </c>
      <c r="T2634" s="10">
        <f t="shared" si="374"/>
        <v>42550.852314814809</v>
      </c>
      <c r="U2634">
        <f t="shared" si="375"/>
        <v>2016</v>
      </c>
      <c r="V2634" s="11">
        <f t="shared" si="376"/>
        <v>42600.852314814809</v>
      </c>
      <c r="W2634" s="15">
        <f t="shared" si="377"/>
        <v>50</v>
      </c>
    </row>
    <row r="2635" spans="1:23" ht="28.8" x14ac:dyDescent="0.3">
      <c r="A2635">
        <v>3076</v>
      </c>
      <c r="B2635" s="3" t="s">
        <v>3076</v>
      </c>
      <c r="C2635" s="3" t="s">
        <v>7186</v>
      </c>
      <c r="D2635">
        <v>10000</v>
      </c>
      <c r="E2635">
        <v>1506</v>
      </c>
      <c r="F2635" t="s">
        <v>8221</v>
      </c>
      <c r="G2635" t="s">
        <v>8224</v>
      </c>
      <c r="H2635" t="s">
        <v>8246</v>
      </c>
      <c r="I2635">
        <v>1444405123</v>
      </c>
      <c r="J2635">
        <v>1439221123</v>
      </c>
      <c r="K2635" t="b">
        <v>0</v>
      </c>
      <c r="L2635">
        <v>50</v>
      </c>
      <c r="M2635" t="b">
        <v>0</v>
      </c>
      <c r="N2635" t="s">
        <v>8303</v>
      </c>
      <c r="O2635" s="5">
        <f t="shared" si="369"/>
        <v>6.6401062416998675</v>
      </c>
      <c r="P2635" s="7">
        <f t="shared" si="370"/>
        <v>30.12</v>
      </c>
      <c r="Q2635" t="str">
        <f t="shared" si="371"/>
        <v>theater</v>
      </c>
      <c r="R2635" t="str">
        <f t="shared" si="372"/>
        <v>spaces</v>
      </c>
      <c r="S2635" s="10">
        <f t="shared" si="373"/>
        <v>42286.401886574073</v>
      </c>
      <c r="T2635" s="10">
        <f t="shared" si="374"/>
        <v>42226.401886574073</v>
      </c>
      <c r="U2635">
        <f t="shared" si="375"/>
        <v>2015</v>
      </c>
      <c r="V2635" s="11">
        <f t="shared" si="376"/>
        <v>42286.401886574073</v>
      </c>
      <c r="W2635" s="15">
        <f t="shared" si="377"/>
        <v>60</v>
      </c>
    </row>
    <row r="2636" spans="1:23" ht="43.2" x14ac:dyDescent="0.3">
      <c r="A2636">
        <v>3077</v>
      </c>
      <c r="B2636" s="3" t="s">
        <v>3077</v>
      </c>
      <c r="C2636" s="3" t="s">
        <v>7187</v>
      </c>
      <c r="D2636">
        <v>22000</v>
      </c>
      <c r="E2636">
        <v>105</v>
      </c>
      <c r="F2636" t="s">
        <v>8221</v>
      </c>
      <c r="G2636" t="s">
        <v>8229</v>
      </c>
      <c r="H2636" t="s">
        <v>8251</v>
      </c>
      <c r="I2636">
        <v>1488495478</v>
      </c>
      <c r="J2636">
        <v>1485903478</v>
      </c>
      <c r="K2636" t="b">
        <v>0</v>
      </c>
      <c r="L2636">
        <v>2</v>
      </c>
      <c r="M2636" t="b">
        <v>0</v>
      </c>
      <c r="N2636" t="s">
        <v>8303</v>
      </c>
      <c r="O2636" s="5">
        <f t="shared" si="369"/>
        <v>209.52380952380952</v>
      </c>
      <c r="P2636" s="7">
        <f t="shared" si="370"/>
        <v>52.5</v>
      </c>
      <c r="Q2636" t="str">
        <f t="shared" si="371"/>
        <v>theater</v>
      </c>
      <c r="R2636" t="str">
        <f t="shared" si="372"/>
        <v>spaces</v>
      </c>
      <c r="S2636" s="10">
        <f t="shared" si="373"/>
        <v>42796.706921296296</v>
      </c>
      <c r="T2636" s="10">
        <f t="shared" si="374"/>
        <v>42766.706921296296</v>
      </c>
      <c r="U2636">
        <f t="shared" si="375"/>
        <v>2017</v>
      </c>
      <c r="V2636" s="11">
        <f t="shared" si="376"/>
        <v>42796.706921296296</v>
      </c>
      <c r="W2636" s="15">
        <f t="shared" si="377"/>
        <v>30</v>
      </c>
    </row>
    <row r="2637" spans="1:23" ht="43.2" x14ac:dyDescent="0.3">
      <c r="A2637">
        <v>3078</v>
      </c>
      <c r="B2637" s="3" t="s">
        <v>3078</v>
      </c>
      <c r="C2637" s="3" t="s">
        <v>7188</v>
      </c>
      <c r="D2637">
        <v>60000</v>
      </c>
      <c r="E2637">
        <v>71</v>
      </c>
      <c r="F2637" t="s">
        <v>8221</v>
      </c>
      <c r="G2637" t="s">
        <v>8224</v>
      </c>
      <c r="H2637" t="s">
        <v>8246</v>
      </c>
      <c r="I2637">
        <v>1424920795</v>
      </c>
      <c r="J2637">
        <v>1422328795</v>
      </c>
      <c r="K2637" t="b">
        <v>0</v>
      </c>
      <c r="L2637">
        <v>3</v>
      </c>
      <c r="M2637" t="b">
        <v>0</v>
      </c>
      <c r="N2637" t="s">
        <v>8303</v>
      </c>
      <c r="O2637" s="5">
        <f t="shared" si="369"/>
        <v>845.07042253521126</v>
      </c>
      <c r="P2637" s="7">
        <f t="shared" si="370"/>
        <v>23.666666666666668</v>
      </c>
      <c r="Q2637" t="str">
        <f t="shared" si="371"/>
        <v>theater</v>
      </c>
      <c r="R2637" t="str">
        <f t="shared" si="372"/>
        <v>spaces</v>
      </c>
      <c r="S2637" s="10">
        <f t="shared" si="373"/>
        <v>42060.888831018514</v>
      </c>
      <c r="T2637" s="10">
        <f t="shared" si="374"/>
        <v>42030.888831018514</v>
      </c>
      <c r="U2637">
        <f t="shared" si="375"/>
        <v>2015</v>
      </c>
      <c r="V2637" s="11">
        <f t="shared" si="376"/>
        <v>42060.888831018514</v>
      </c>
      <c r="W2637" s="15">
        <f t="shared" si="377"/>
        <v>30</v>
      </c>
    </row>
    <row r="2638" spans="1:23" ht="43.2" x14ac:dyDescent="0.3">
      <c r="A2638">
        <v>3079</v>
      </c>
      <c r="B2638" s="3" t="s">
        <v>3079</v>
      </c>
      <c r="C2638" s="3" t="s">
        <v>7189</v>
      </c>
      <c r="D2638">
        <v>1333666</v>
      </c>
      <c r="E2638">
        <v>11226</v>
      </c>
      <c r="F2638" t="s">
        <v>8221</v>
      </c>
      <c r="G2638" t="s">
        <v>8224</v>
      </c>
      <c r="H2638" t="s">
        <v>8246</v>
      </c>
      <c r="I2638">
        <v>1427040435</v>
      </c>
      <c r="J2638">
        <v>1424452035</v>
      </c>
      <c r="K2638" t="b">
        <v>0</v>
      </c>
      <c r="L2638">
        <v>27</v>
      </c>
      <c r="M2638" t="b">
        <v>0</v>
      </c>
      <c r="N2638" t="s">
        <v>8303</v>
      </c>
      <c r="O2638" s="5">
        <f t="shared" si="369"/>
        <v>118.80153215749154</v>
      </c>
      <c r="P2638" s="7">
        <f t="shared" si="370"/>
        <v>415.77777777777777</v>
      </c>
      <c r="Q2638" t="str">
        <f t="shared" si="371"/>
        <v>theater</v>
      </c>
      <c r="R2638" t="str">
        <f t="shared" si="372"/>
        <v>spaces</v>
      </c>
      <c r="S2638" s="10">
        <f t="shared" si="373"/>
        <v>42085.421701388885</v>
      </c>
      <c r="T2638" s="10">
        <f t="shared" si="374"/>
        <v>42055.463368055556</v>
      </c>
      <c r="U2638">
        <f t="shared" si="375"/>
        <v>2015</v>
      </c>
      <c r="V2638" s="11">
        <f t="shared" si="376"/>
        <v>42085.421701388885</v>
      </c>
      <c r="W2638" s="15">
        <f t="shared" si="377"/>
        <v>29.958333333328483</v>
      </c>
    </row>
    <row r="2639" spans="1:23" ht="43.2" x14ac:dyDescent="0.3">
      <c r="A2639">
        <v>3080</v>
      </c>
      <c r="B2639" s="3" t="s">
        <v>3080</v>
      </c>
      <c r="C2639" s="3" t="s">
        <v>7190</v>
      </c>
      <c r="D2639">
        <v>2000000</v>
      </c>
      <c r="E2639">
        <v>376</v>
      </c>
      <c r="F2639" t="s">
        <v>8221</v>
      </c>
      <c r="G2639" t="s">
        <v>8224</v>
      </c>
      <c r="H2639" t="s">
        <v>8246</v>
      </c>
      <c r="I2639">
        <v>1419644444</v>
      </c>
      <c r="J2639">
        <v>1414456844</v>
      </c>
      <c r="K2639" t="b">
        <v>0</v>
      </c>
      <c r="L2639">
        <v>7</v>
      </c>
      <c r="M2639" t="b">
        <v>0</v>
      </c>
      <c r="N2639" t="s">
        <v>8303</v>
      </c>
      <c r="O2639" s="5">
        <f t="shared" si="369"/>
        <v>5319.1489361702124</v>
      </c>
      <c r="P2639" s="7">
        <f t="shared" si="370"/>
        <v>53.714285714285715</v>
      </c>
      <c r="Q2639" t="str">
        <f t="shared" si="371"/>
        <v>theater</v>
      </c>
      <c r="R2639" t="str">
        <f t="shared" si="372"/>
        <v>spaces</v>
      </c>
      <c r="S2639" s="10">
        <f t="shared" si="373"/>
        <v>41999.8199537037</v>
      </c>
      <c r="T2639" s="10">
        <f t="shared" si="374"/>
        <v>41939.778287037036</v>
      </c>
      <c r="U2639">
        <f t="shared" si="375"/>
        <v>2014</v>
      </c>
      <c r="V2639" s="11">
        <f t="shared" si="376"/>
        <v>41999.8199537037</v>
      </c>
      <c r="W2639" s="15">
        <f t="shared" si="377"/>
        <v>60.041666666664241</v>
      </c>
    </row>
    <row r="2640" spans="1:23" ht="43.2" x14ac:dyDescent="0.3">
      <c r="A2640">
        <v>3081</v>
      </c>
      <c r="B2640" s="3" t="s">
        <v>3081</v>
      </c>
      <c r="C2640" s="3" t="s">
        <v>7191</v>
      </c>
      <c r="D2640">
        <v>1000000</v>
      </c>
      <c r="E2640">
        <v>2103</v>
      </c>
      <c r="F2640" t="s">
        <v>8221</v>
      </c>
      <c r="G2640" t="s">
        <v>8224</v>
      </c>
      <c r="H2640" t="s">
        <v>8246</v>
      </c>
      <c r="I2640">
        <v>1442722891</v>
      </c>
      <c r="J2640">
        <v>1440130891</v>
      </c>
      <c r="K2640" t="b">
        <v>0</v>
      </c>
      <c r="L2640">
        <v>5</v>
      </c>
      <c r="M2640" t="b">
        <v>0</v>
      </c>
      <c r="N2640" t="s">
        <v>8303</v>
      </c>
      <c r="O2640" s="5">
        <f t="shared" si="369"/>
        <v>475.51117451260103</v>
      </c>
      <c r="P2640" s="7">
        <f t="shared" si="370"/>
        <v>420.6</v>
      </c>
      <c r="Q2640" t="str">
        <f t="shared" si="371"/>
        <v>theater</v>
      </c>
      <c r="R2640" t="str">
        <f t="shared" si="372"/>
        <v>spaces</v>
      </c>
      <c r="S2640" s="10">
        <f t="shared" si="373"/>
        <v>42266.931608796294</v>
      </c>
      <c r="T2640" s="10">
        <f t="shared" si="374"/>
        <v>42236.931608796294</v>
      </c>
      <c r="U2640">
        <f t="shared" si="375"/>
        <v>2015</v>
      </c>
      <c r="V2640" s="11">
        <f t="shared" si="376"/>
        <v>42266.931608796294</v>
      </c>
      <c r="W2640" s="15">
        <f t="shared" si="377"/>
        <v>30</v>
      </c>
    </row>
    <row r="2641" spans="1:23" ht="43.2" x14ac:dyDescent="0.3">
      <c r="A2641">
        <v>3082</v>
      </c>
      <c r="B2641" s="3" t="s">
        <v>3082</v>
      </c>
      <c r="C2641" s="3" t="s">
        <v>7192</v>
      </c>
      <c r="D2641">
        <v>9000</v>
      </c>
      <c r="E2641">
        <v>0</v>
      </c>
      <c r="F2641" t="s">
        <v>8221</v>
      </c>
      <c r="G2641" t="s">
        <v>8224</v>
      </c>
      <c r="H2641" t="s">
        <v>8246</v>
      </c>
      <c r="I2641">
        <v>1447628946</v>
      </c>
      <c r="J2641">
        <v>1445033346</v>
      </c>
      <c r="K2641" t="b">
        <v>0</v>
      </c>
      <c r="L2641">
        <v>0</v>
      </c>
      <c r="M2641" t="b">
        <v>0</v>
      </c>
      <c r="N2641" t="s">
        <v>8303</v>
      </c>
      <c r="O2641" s="5" t="e">
        <f t="shared" si="369"/>
        <v>#DIV/0!</v>
      </c>
      <c r="P2641" s="7" t="e">
        <f t="shared" si="370"/>
        <v>#DIV/0!</v>
      </c>
      <c r="Q2641" t="str">
        <f t="shared" si="371"/>
        <v>theater</v>
      </c>
      <c r="R2641" t="str">
        <f t="shared" si="372"/>
        <v>spaces</v>
      </c>
      <c r="S2641" s="10">
        <f t="shared" si="373"/>
        <v>42323.71465277778</v>
      </c>
      <c r="T2641" s="10">
        <f t="shared" si="374"/>
        <v>42293.672986111109</v>
      </c>
      <c r="U2641">
        <f t="shared" si="375"/>
        <v>2015</v>
      </c>
      <c r="V2641" s="11">
        <f t="shared" si="376"/>
        <v>42323.71465277778</v>
      </c>
      <c r="W2641" s="15">
        <f t="shared" si="377"/>
        <v>30.041666666671517</v>
      </c>
    </row>
    <row r="2642" spans="1:23" ht="57.6" x14ac:dyDescent="0.3">
      <c r="A2642">
        <v>3083</v>
      </c>
      <c r="B2642" s="3" t="s">
        <v>3083</v>
      </c>
      <c r="C2642" s="3" t="s">
        <v>7193</v>
      </c>
      <c r="D2642">
        <v>20000</v>
      </c>
      <c r="E2642">
        <v>56</v>
      </c>
      <c r="F2642" t="s">
        <v>8221</v>
      </c>
      <c r="G2642" t="s">
        <v>8224</v>
      </c>
      <c r="H2642" t="s">
        <v>8246</v>
      </c>
      <c r="I2642">
        <v>1409547600</v>
      </c>
      <c r="J2642">
        <v>1406986278</v>
      </c>
      <c r="K2642" t="b">
        <v>0</v>
      </c>
      <c r="L2642">
        <v>3</v>
      </c>
      <c r="M2642" t="b">
        <v>0</v>
      </c>
      <c r="N2642" t="s">
        <v>8303</v>
      </c>
      <c r="O2642" s="5">
        <f t="shared" si="369"/>
        <v>357.14285714285717</v>
      </c>
      <c r="P2642" s="7">
        <f t="shared" si="370"/>
        <v>18.666666666666668</v>
      </c>
      <c r="Q2642" t="str">
        <f t="shared" si="371"/>
        <v>theater</v>
      </c>
      <c r="R2642" t="str">
        <f t="shared" si="372"/>
        <v>spaces</v>
      </c>
      <c r="S2642" s="10">
        <f t="shared" si="373"/>
        <v>41882.958333333336</v>
      </c>
      <c r="T2642" s="10">
        <f t="shared" si="374"/>
        <v>41853.313402777778</v>
      </c>
      <c r="U2642">
        <f t="shared" si="375"/>
        <v>2014</v>
      </c>
      <c r="V2642" s="11">
        <f t="shared" si="376"/>
        <v>41882.958333333336</v>
      </c>
      <c r="W2642" s="15">
        <f t="shared" si="377"/>
        <v>29.644930555557949</v>
      </c>
    </row>
    <row r="2643" spans="1:23" ht="57.6" x14ac:dyDescent="0.3">
      <c r="A2643">
        <v>3084</v>
      </c>
      <c r="B2643" s="3" t="s">
        <v>3084</v>
      </c>
      <c r="C2643" s="3" t="s">
        <v>7194</v>
      </c>
      <c r="D2643">
        <v>4059</v>
      </c>
      <c r="E2643">
        <v>470</v>
      </c>
      <c r="F2643" t="s">
        <v>8221</v>
      </c>
      <c r="G2643" t="s">
        <v>8224</v>
      </c>
      <c r="H2643" t="s">
        <v>8246</v>
      </c>
      <c r="I2643">
        <v>1430851680</v>
      </c>
      <c r="J2643">
        <v>1428340931</v>
      </c>
      <c r="K2643" t="b">
        <v>0</v>
      </c>
      <c r="L2643">
        <v>6</v>
      </c>
      <c r="M2643" t="b">
        <v>0</v>
      </c>
      <c r="N2643" t="s">
        <v>8303</v>
      </c>
      <c r="O2643" s="5">
        <f t="shared" si="369"/>
        <v>8.6361702127659576</v>
      </c>
      <c r="P2643" s="7">
        <f t="shared" si="370"/>
        <v>78.333333333333329</v>
      </c>
      <c r="Q2643" t="str">
        <f t="shared" si="371"/>
        <v>theater</v>
      </c>
      <c r="R2643" t="str">
        <f t="shared" si="372"/>
        <v>spaces</v>
      </c>
      <c r="S2643" s="10">
        <f t="shared" si="373"/>
        <v>42129.533333333333</v>
      </c>
      <c r="T2643" s="10">
        <f t="shared" si="374"/>
        <v>42100.473738425921</v>
      </c>
      <c r="U2643">
        <f t="shared" si="375"/>
        <v>2015</v>
      </c>
      <c r="V2643" s="11">
        <f t="shared" si="376"/>
        <v>42129.533333333333</v>
      </c>
      <c r="W2643" s="15">
        <f t="shared" si="377"/>
        <v>29.059594907412247</v>
      </c>
    </row>
    <row r="2644" spans="1:23" ht="43.2" x14ac:dyDescent="0.3">
      <c r="A2644">
        <v>3085</v>
      </c>
      <c r="B2644" s="3" t="s">
        <v>3085</v>
      </c>
      <c r="C2644" s="3" t="s">
        <v>7195</v>
      </c>
      <c r="D2644">
        <v>25000</v>
      </c>
      <c r="E2644">
        <v>610</v>
      </c>
      <c r="F2644" t="s">
        <v>8221</v>
      </c>
      <c r="G2644" t="s">
        <v>8224</v>
      </c>
      <c r="H2644" t="s">
        <v>8246</v>
      </c>
      <c r="I2644">
        <v>1443561159</v>
      </c>
      <c r="J2644">
        <v>1440969159</v>
      </c>
      <c r="K2644" t="b">
        <v>0</v>
      </c>
      <c r="L2644">
        <v>9</v>
      </c>
      <c r="M2644" t="b">
        <v>0</v>
      </c>
      <c r="N2644" t="s">
        <v>8303</v>
      </c>
      <c r="O2644" s="5">
        <f t="shared" si="369"/>
        <v>40.983606557377051</v>
      </c>
      <c r="P2644" s="7">
        <f t="shared" si="370"/>
        <v>67.777777777777771</v>
      </c>
      <c r="Q2644" t="str">
        <f t="shared" si="371"/>
        <v>theater</v>
      </c>
      <c r="R2644" t="str">
        <f t="shared" si="372"/>
        <v>spaces</v>
      </c>
      <c r="S2644" s="10">
        <f t="shared" si="373"/>
        <v>42276.633784722217</v>
      </c>
      <c r="T2644" s="10">
        <f t="shared" si="374"/>
        <v>42246.633784722217</v>
      </c>
      <c r="U2644">
        <f t="shared" si="375"/>
        <v>2015</v>
      </c>
      <c r="V2644" s="11">
        <f t="shared" si="376"/>
        <v>42276.633784722217</v>
      </c>
      <c r="W2644" s="15">
        <f t="shared" si="377"/>
        <v>30</v>
      </c>
    </row>
    <row r="2645" spans="1:23" ht="43.2" x14ac:dyDescent="0.3">
      <c r="A2645">
        <v>3086</v>
      </c>
      <c r="B2645" s="3" t="s">
        <v>3086</v>
      </c>
      <c r="C2645" s="3" t="s">
        <v>7196</v>
      </c>
      <c r="D2645">
        <v>20000</v>
      </c>
      <c r="E2645">
        <v>50</v>
      </c>
      <c r="F2645" t="s">
        <v>8221</v>
      </c>
      <c r="G2645" t="s">
        <v>8237</v>
      </c>
      <c r="H2645" t="s">
        <v>8249</v>
      </c>
      <c r="I2645">
        <v>1439827559</v>
      </c>
      <c r="J2645">
        <v>1434643559</v>
      </c>
      <c r="K2645" t="b">
        <v>0</v>
      </c>
      <c r="L2645">
        <v>3</v>
      </c>
      <c r="M2645" t="b">
        <v>0</v>
      </c>
      <c r="N2645" t="s">
        <v>8303</v>
      </c>
      <c r="O2645" s="5">
        <f t="shared" si="369"/>
        <v>400</v>
      </c>
      <c r="P2645" s="7">
        <f t="shared" si="370"/>
        <v>16.666666666666668</v>
      </c>
      <c r="Q2645" t="str">
        <f t="shared" si="371"/>
        <v>theater</v>
      </c>
      <c r="R2645" t="str">
        <f t="shared" si="372"/>
        <v>spaces</v>
      </c>
      <c r="S2645" s="10">
        <f t="shared" si="373"/>
        <v>42233.42082175926</v>
      </c>
      <c r="T2645" s="10">
        <f t="shared" si="374"/>
        <v>42173.42082175926</v>
      </c>
      <c r="U2645">
        <f t="shared" si="375"/>
        <v>2015</v>
      </c>
      <c r="V2645" s="11">
        <f t="shared" si="376"/>
        <v>42233.42082175926</v>
      </c>
      <c r="W2645" s="15">
        <f t="shared" si="377"/>
        <v>60</v>
      </c>
    </row>
    <row r="2646" spans="1:23" ht="43.2" x14ac:dyDescent="0.3">
      <c r="A2646">
        <v>3087</v>
      </c>
      <c r="B2646" s="3" t="s">
        <v>3087</v>
      </c>
      <c r="C2646" s="3" t="s">
        <v>7197</v>
      </c>
      <c r="D2646">
        <v>20000</v>
      </c>
      <c r="E2646">
        <v>125</v>
      </c>
      <c r="F2646" t="s">
        <v>8221</v>
      </c>
      <c r="G2646" t="s">
        <v>8224</v>
      </c>
      <c r="H2646" t="s">
        <v>8246</v>
      </c>
      <c r="I2646">
        <v>1482294990</v>
      </c>
      <c r="J2646">
        <v>1477107390</v>
      </c>
      <c r="K2646" t="b">
        <v>0</v>
      </c>
      <c r="L2646">
        <v>2</v>
      </c>
      <c r="M2646" t="b">
        <v>0</v>
      </c>
      <c r="N2646" t="s">
        <v>8303</v>
      </c>
      <c r="O2646" s="5">
        <f t="shared" si="369"/>
        <v>160</v>
      </c>
      <c r="P2646" s="7">
        <f t="shared" si="370"/>
        <v>62.5</v>
      </c>
      <c r="Q2646" t="str">
        <f t="shared" si="371"/>
        <v>theater</v>
      </c>
      <c r="R2646" t="str">
        <f t="shared" si="372"/>
        <v>spaces</v>
      </c>
      <c r="S2646" s="10">
        <f t="shared" si="373"/>
        <v>42724.942013888889</v>
      </c>
      <c r="T2646" s="10">
        <f t="shared" si="374"/>
        <v>42664.900347222225</v>
      </c>
      <c r="U2646">
        <f t="shared" si="375"/>
        <v>2016</v>
      </c>
      <c r="V2646" s="11">
        <f t="shared" si="376"/>
        <v>42724.942013888889</v>
      </c>
      <c r="W2646" s="15">
        <f t="shared" si="377"/>
        <v>60.041666666664241</v>
      </c>
    </row>
    <row r="2647" spans="1:23" ht="43.2" x14ac:dyDescent="0.3">
      <c r="A2647">
        <v>3088</v>
      </c>
      <c r="B2647" s="3" t="s">
        <v>3088</v>
      </c>
      <c r="C2647" s="3" t="s">
        <v>7198</v>
      </c>
      <c r="D2647">
        <v>65000</v>
      </c>
      <c r="E2647">
        <v>126</v>
      </c>
      <c r="F2647" t="s">
        <v>8221</v>
      </c>
      <c r="G2647" t="s">
        <v>8224</v>
      </c>
      <c r="H2647" t="s">
        <v>8246</v>
      </c>
      <c r="I2647">
        <v>1420724460</v>
      </c>
      <c r="J2647">
        <v>1418046247</v>
      </c>
      <c r="K2647" t="b">
        <v>0</v>
      </c>
      <c r="L2647">
        <v>3</v>
      </c>
      <c r="M2647" t="b">
        <v>0</v>
      </c>
      <c r="N2647" t="s">
        <v>8303</v>
      </c>
      <c r="O2647" s="5">
        <f t="shared" si="369"/>
        <v>515.8730158730159</v>
      </c>
      <c r="P2647" s="7">
        <f t="shared" si="370"/>
        <v>42</v>
      </c>
      <c r="Q2647" t="str">
        <f t="shared" si="371"/>
        <v>theater</v>
      </c>
      <c r="R2647" t="str">
        <f t="shared" si="372"/>
        <v>spaces</v>
      </c>
      <c r="S2647" s="10">
        <f t="shared" si="373"/>
        <v>42012.320138888885</v>
      </c>
      <c r="T2647" s="10">
        <f t="shared" si="374"/>
        <v>41981.32230324074</v>
      </c>
      <c r="U2647">
        <f t="shared" si="375"/>
        <v>2015</v>
      </c>
      <c r="V2647" s="11">
        <f t="shared" si="376"/>
        <v>42012.320138888885</v>
      </c>
      <c r="W2647" s="15">
        <f t="shared" si="377"/>
        <v>30.997835648144246</v>
      </c>
    </row>
    <row r="2648" spans="1:23" ht="43.2" x14ac:dyDescent="0.3">
      <c r="A2648">
        <v>3089</v>
      </c>
      <c r="B2648" s="3" t="s">
        <v>3089</v>
      </c>
      <c r="C2648" s="3" t="s">
        <v>7199</v>
      </c>
      <c r="D2648">
        <v>25000</v>
      </c>
      <c r="E2648">
        <v>5854</v>
      </c>
      <c r="F2648" t="s">
        <v>8221</v>
      </c>
      <c r="G2648" t="s">
        <v>8224</v>
      </c>
      <c r="H2648" t="s">
        <v>8246</v>
      </c>
      <c r="I2648">
        <v>1468029540</v>
      </c>
      <c r="J2648">
        <v>1465304483</v>
      </c>
      <c r="K2648" t="b">
        <v>0</v>
      </c>
      <c r="L2648">
        <v>45</v>
      </c>
      <c r="M2648" t="b">
        <v>0</v>
      </c>
      <c r="N2648" t="s">
        <v>8303</v>
      </c>
      <c r="O2648" s="5">
        <f t="shared" si="369"/>
        <v>4.2705842159207377</v>
      </c>
      <c r="P2648" s="7">
        <f t="shared" si="370"/>
        <v>130.0888888888889</v>
      </c>
      <c r="Q2648" t="str">
        <f t="shared" si="371"/>
        <v>theater</v>
      </c>
      <c r="R2648" t="str">
        <f t="shared" si="372"/>
        <v>spaces</v>
      </c>
      <c r="S2648" s="10">
        <f t="shared" si="373"/>
        <v>42559.832638888889</v>
      </c>
      <c r="T2648" s="10">
        <f t="shared" si="374"/>
        <v>42528.292627314819</v>
      </c>
      <c r="U2648">
        <f t="shared" si="375"/>
        <v>2016</v>
      </c>
      <c r="V2648" s="11">
        <f t="shared" si="376"/>
        <v>42559.832638888889</v>
      </c>
      <c r="W2648" s="15">
        <f t="shared" si="377"/>
        <v>31.540011574070377</v>
      </c>
    </row>
    <row r="2649" spans="1:23" ht="43.2" x14ac:dyDescent="0.3">
      <c r="A2649">
        <v>3090</v>
      </c>
      <c r="B2649" s="3" t="s">
        <v>3090</v>
      </c>
      <c r="C2649" s="3" t="s">
        <v>7200</v>
      </c>
      <c r="D2649">
        <v>225000</v>
      </c>
      <c r="E2649">
        <v>11432</v>
      </c>
      <c r="F2649" t="s">
        <v>8221</v>
      </c>
      <c r="G2649" t="s">
        <v>8224</v>
      </c>
      <c r="H2649" t="s">
        <v>8246</v>
      </c>
      <c r="I2649">
        <v>1430505545</v>
      </c>
      <c r="J2649">
        <v>1425325145</v>
      </c>
      <c r="K2649" t="b">
        <v>0</v>
      </c>
      <c r="L2649">
        <v>9</v>
      </c>
      <c r="M2649" t="b">
        <v>0</v>
      </c>
      <c r="N2649" t="s">
        <v>8303</v>
      </c>
      <c r="O2649" s="5">
        <f t="shared" si="369"/>
        <v>19.681595521343596</v>
      </c>
      <c r="P2649" s="7">
        <f t="shared" si="370"/>
        <v>1270.2222222222222</v>
      </c>
      <c r="Q2649" t="str">
        <f t="shared" si="371"/>
        <v>theater</v>
      </c>
      <c r="R2649" t="str">
        <f t="shared" si="372"/>
        <v>spaces</v>
      </c>
      <c r="S2649" s="10">
        <f t="shared" si="373"/>
        <v>42125.527141203704</v>
      </c>
      <c r="T2649" s="10">
        <f t="shared" si="374"/>
        <v>42065.568807870368</v>
      </c>
      <c r="U2649">
        <f t="shared" si="375"/>
        <v>2015</v>
      </c>
      <c r="V2649" s="11">
        <f t="shared" si="376"/>
        <v>42125.527141203704</v>
      </c>
      <c r="W2649" s="15">
        <f t="shared" si="377"/>
        <v>59.958333333335759</v>
      </c>
    </row>
    <row r="2650" spans="1:23" ht="57.6" x14ac:dyDescent="0.3">
      <c r="A2650">
        <v>3091</v>
      </c>
      <c r="B2650" s="3" t="s">
        <v>3091</v>
      </c>
      <c r="C2650" s="3" t="s">
        <v>7201</v>
      </c>
      <c r="D2650">
        <v>5000</v>
      </c>
      <c r="E2650">
        <v>796</v>
      </c>
      <c r="F2650" t="s">
        <v>8221</v>
      </c>
      <c r="G2650" t="s">
        <v>8224</v>
      </c>
      <c r="H2650" t="s">
        <v>8246</v>
      </c>
      <c r="I2650">
        <v>1471214743</v>
      </c>
      <c r="J2650">
        <v>1468622743</v>
      </c>
      <c r="K2650" t="b">
        <v>0</v>
      </c>
      <c r="L2650">
        <v>9</v>
      </c>
      <c r="M2650" t="b">
        <v>0</v>
      </c>
      <c r="N2650" t="s">
        <v>8303</v>
      </c>
      <c r="O2650" s="5">
        <f t="shared" si="369"/>
        <v>6.2814070351758797</v>
      </c>
      <c r="P2650" s="7">
        <f t="shared" si="370"/>
        <v>88.444444444444443</v>
      </c>
      <c r="Q2650" t="str">
        <f t="shared" si="371"/>
        <v>theater</v>
      </c>
      <c r="R2650" t="str">
        <f t="shared" si="372"/>
        <v>spaces</v>
      </c>
      <c r="S2650" s="10">
        <f t="shared" si="373"/>
        <v>42596.698414351849</v>
      </c>
      <c r="T2650" s="10">
        <f t="shared" si="374"/>
        <v>42566.698414351849</v>
      </c>
      <c r="U2650">
        <f t="shared" si="375"/>
        <v>2016</v>
      </c>
      <c r="V2650" s="11">
        <f t="shared" si="376"/>
        <v>42596.698414351849</v>
      </c>
      <c r="W2650" s="15">
        <f t="shared" si="377"/>
        <v>30</v>
      </c>
    </row>
    <row r="2651" spans="1:23" ht="43.2" x14ac:dyDescent="0.3">
      <c r="A2651">
        <v>3092</v>
      </c>
      <c r="B2651" s="3" t="s">
        <v>3092</v>
      </c>
      <c r="C2651" s="3" t="s">
        <v>7202</v>
      </c>
      <c r="D2651">
        <v>100000</v>
      </c>
      <c r="E2651">
        <v>1183.19</v>
      </c>
      <c r="F2651" t="s">
        <v>8221</v>
      </c>
      <c r="G2651" t="s">
        <v>8224</v>
      </c>
      <c r="H2651" t="s">
        <v>8246</v>
      </c>
      <c r="I2651">
        <v>1444946400</v>
      </c>
      <c r="J2651">
        <v>1441723912</v>
      </c>
      <c r="K2651" t="b">
        <v>0</v>
      </c>
      <c r="L2651">
        <v>21</v>
      </c>
      <c r="M2651" t="b">
        <v>0</v>
      </c>
      <c r="N2651" t="s">
        <v>8303</v>
      </c>
      <c r="O2651" s="5">
        <f t="shared" si="369"/>
        <v>84.517279557805594</v>
      </c>
      <c r="P2651" s="7">
        <f t="shared" si="370"/>
        <v>56.342380952380957</v>
      </c>
      <c r="Q2651" t="str">
        <f t="shared" si="371"/>
        <v>theater</v>
      </c>
      <c r="R2651" t="str">
        <f t="shared" si="372"/>
        <v>spaces</v>
      </c>
      <c r="S2651" s="10">
        <f t="shared" si="373"/>
        <v>42292.666666666672</v>
      </c>
      <c r="T2651" s="10">
        <f t="shared" si="374"/>
        <v>42255.369351851856</v>
      </c>
      <c r="U2651">
        <f t="shared" si="375"/>
        <v>2015</v>
      </c>
      <c r="V2651" s="11">
        <f t="shared" si="376"/>
        <v>42292.666666666672</v>
      </c>
      <c r="W2651" s="15">
        <f t="shared" si="377"/>
        <v>37.297314814815763</v>
      </c>
    </row>
    <row r="2652" spans="1:23" ht="57.6" x14ac:dyDescent="0.3">
      <c r="A2652">
        <v>3093</v>
      </c>
      <c r="B2652" s="3" t="s">
        <v>3093</v>
      </c>
      <c r="C2652" s="3" t="s">
        <v>7203</v>
      </c>
      <c r="D2652">
        <v>4000</v>
      </c>
      <c r="E2652">
        <v>910</v>
      </c>
      <c r="F2652" t="s">
        <v>8221</v>
      </c>
      <c r="G2652" t="s">
        <v>8229</v>
      </c>
      <c r="H2652" t="s">
        <v>8251</v>
      </c>
      <c r="I2652">
        <v>1401595140</v>
      </c>
      <c r="J2652">
        <v>1398980941</v>
      </c>
      <c r="K2652" t="b">
        <v>0</v>
      </c>
      <c r="L2652">
        <v>17</v>
      </c>
      <c r="M2652" t="b">
        <v>0</v>
      </c>
      <c r="N2652" t="s">
        <v>8303</v>
      </c>
      <c r="O2652" s="5">
        <f t="shared" si="369"/>
        <v>4.395604395604396</v>
      </c>
      <c r="P2652" s="7">
        <f t="shared" si="370"/>
        <v>53.529411764705884</v>
      </c>
      <c r="Q2652" t="str">
        <f t="shared" si="371"/>
        <v>theater</v>
      </c>
      <c r="R2652" t="str">
        <f t="shared" si="372"/>
        <v>spaces</v>
      </c>
      <c r="S2652" s="10">
        <f t="shared" si="373"/>
        <v>41790.915972222225</v>
      </c>
      <c r="T2652" s="10">
        <f t="shared" si="374"/>
        <v>41760.659039351849</v>
      </c>
      <c r="U2652">
        <f t="shared" si="375"/>
        <v>2014</v>
      </c>
      <c r="V2652" s="11">
        <f t="shared" si="376"/>
        <v>41790.915972222225</v>
      </c>
      <c r="W2652" s="15">
        <f t="shared" si="377"/>
        <v>30.256932870375749</v>
      </c>
    </row>
    <row r="2653" spans="1:23" ht="43.2" x14ac:dyDescent="0.3">
      <c r="A2653">
        <v>3094</v>
      </c>
      <c r="B2653" s="3" t="s">
        <v>3094</v>
      </c>
      <c r="C2653" s="3" t="s">
        <v>7204</v>
      </c>
      <c r="D2653">
        <v>100000</v>
      </c>
      <c r="E2653">
        <v>25</v>
      </c>
      <c r="F2653" t="s">
        <v>8221</v>
      </c>
      <c r="G2653" t="s">
        <v>8224</v>
      </c>
      <c r="H2653" t="s">
        <v>8246</v>
      </c>
      <c r="I2653">
        <v>1442775956</v>
      </c>
      <c r="J2653">
        <v>1437591956</v>
      </c>
      <c r="K2653" t="b">
        <v>0</v>
      </c>
      <c r="L2653">
        <v>1</v>
      </c>
      <c r="M2653" t="b">
        <v>0</v>
      </c>
      <c r="N2653" t="s">
        <v>8303</v>
      </c>
      <c r="O2653" s="5">
        <f t="shared" si="369"/>
        <v>4000</v>
      </c>
      <c r="P2653" s="7">
        <f t="shared" si="370"/>
        <v>25</v>
      </c>
      <c r="Q2653" t="str">
        <f t="shared" si="371"/>
        <v>theater</v>
      </c>
      <c r="R2653" t="str">
        <f t="shared" si="372"/>
        <v>spaces</v>
      </c>
      <c r="S2653" s="10">
        <f t="shared" si="373"/>
        <v>42267.545787037037</v>
      </c>
      <c r="T2653" s="10">
        <f t="shared" si="374"/>
        <v>42207.545787037037</v>
      </c>
      <c r="U2653">
        <f t="shared" si="375"/>
        <v>2015</v>
      </c>
      <c r="V2653" s="11">
        <f t="shared" si="376"/>
        <v>42267.545787037037</v>
      </c>
      <c r="W2653" s="15">
        <f t="shared" si="377"/>
        <v>60</v>
      </c>
    </row>
    <row r="2654" spans="1:23" ht="43.2" x14ac:dyDescent="0.3">
      <c r="A2654">
        <v>3095</v>
      </c>
      <c r="B2654" s="3" t="s">
        <v>3095</v>
      </c>
      <c r="C2654" s="3" t="s">
        <v>7205</v>
      </c>
      <c r="D2654">
        <v>14920</v>
      </c>
      <c r="E2654">
        <v>50</v>
      </c>
      <c r="F2654" t="s">
        <v>8221</v>
      </c>
      <c r="G2654" t="s">
        <v>8224</v>
      </c>
      <c r="H2654" t="s">
        <v>8246</v>
      </c>
      <c r="I2654">
        <v>1470011780</v>
      </c>
      <c r="J2654">
        <v>1464827780</v>
      </c>
      <c r="K2654" t="b">
        <v>0</v>
      </c>
      <c r="L2654">
        <v>1</v>
      </c>
      <c r="M2654" t="b">
        <v>0</v>
      </c>
      <c r="N2654" t="s">
        <v>8303</v>
      </c>
      <c r="O2654" s="5">
        <f t="shared" si="369"/>
        <v>298.39999999999998</v>
      </c>
      <c r="P2654" s="7">
        <f t="shared" si="370"/>
        <v>50</v>
      </c>
      <c r="Q2654" t="str">
        <f t="shared" si="371"/>
        <v>theater</v>
      </c>
      <c r="R2654" t="str">
        <f t="shared" si="372"/>
        <v>spaces</v>
      </c>
      <c r="S2654" s="10">
        <f t="shared" si="373"/>
        <v>42582.775231481486</v>
      </c>
      <c r="T2654" s="10">
        <f t="shared" si="374"/>
        <v>42522.775231481486</v>
      </c>
      <c r="U2654">
        <f t="shared" si="375"/>
        <v>2016</v>
      </c>
      <c r="V2654" s="11">
        <f t="shared" si="376"/>
        <v>42582.775231481486</v>
      </c>
      <c r="W2654" s="15">
        <f t="shared" si="377"/>
        <v>60</v>
      </c>
    </row>
    <row r="2655" spans="1:23" ht="43.2" x14ac:dyDescent="0.3">
      <c r="A2655">
        <v>3096</v>
      </c>
      <c r="B2655" s="3" t="s">
        <v>3096</v>
      </c>
      <c r="C2655" s="3" t="s">
        <v>7206</v>
      </c>
      <c r="D2655">
        <v>20000</v>
      </c>
      <c r="E2655">
        <v>795</v>
      </c>
      <c r="F2655" t="s">
        <v>8221</v>
      </c>
      <c r="G2655" t="s">
        <v>8224</v>
      </c>
      <c r="H2655" t="s">
        <v>8246</v>
      </c>
      <c r="I2655">
        <v>1432151326</v>
      </c>
      <c r="J2655">
        <v>1429559326</v>
      </c>
      <c r="K2655" t="b">
        <v>0</v>
      </c>
      <c r="L2655">
        <v>14</v>
      </c>
      <c r="M2655" t="b">
        <v>0</v>
      </c>
      <c r="N2655" t="s">
        <v>8303</v>
      </c>
      <c r="O2655" s="5">
        <f t="shared" si="369"/>
        <v>25.157232704402517</v>
      </c>
      <c r="P2655" s="7">
        <f t="shared" si="370"/>
        <v>56.785714285714285</v>
      </c>
      <c r="Q2655" t="str">
        <f t="shared" si="371"/>
        <v>theater</v>
      </c>
      <c r="R2655" t="str">
        <f t="shared" si="372"/>
        <v>spaces</v>
      </c>
      <c r="S2655" s="10">
        <f t="shared" si="373"/>
        <v>42144.575532407413</v>
      </c>
      <c r="T2655" s="10">
        <f t="shared" si="374"/>
        <v>42114.575532407413</v>
      </c>
      <c r="U2655">
        <f t="shared" si="375"/>
        <v>2015</v>
      </c>
      <c r="V2655" s="11">
        <f t="shared" si="376"/>
        <v>42144.575532407413</v>
      </c>
      <c r="W2655" s="15">
        <f t="shared" si="377"/>
        <v>30</v>
      </c>
    </row>
    <row r="2656" spans="1:23" ht="43.2" x14ac:dyDescent="0.3">
      <c r="A2656">
        <v>3097</v>
      </c>
      <c r="B2656" s="3" t="s">
        <v>3097</v>
      </c>
      <c r="C2656" s="3" t="s">
        <v>7207</v>
      </c>
      <c r="D2656">
        <v>10000</v>
      </c>
      <c r="E2656">
        <v>1715</v>
      </c>
      <c r="F2656" t="s">
        <v>8221</v>
      </c>
      <c r="G2656" t="s">
        <v>8225</v>
      </c>
      <c r="H2656" t="s">
        <v>8247</v>
      </c>
      <c r="I2656">
        <v>1475848800</v>
      </c>
      <c r="J2656">
        <v>1474027501</v>
      </c>
      <c r="K2656" t="b">
        <v>0</v>
      </c>
      <c r="L2656">
        <v>42</v>
      </c>
      <c r="M2656" t="b">
        <v>0</v>
      </c>
      <c r="N2656" t="s">
        <v>8303</v>
      </c>
      <c r="O2656" s="5">
        <f t="shared" si="369"/>
        <v>5.8309037900874632</v>
      </c>
      <c r="P2656" s="7">
        <f t="shared" si="370"/>
        <v>40.833333333333336</v>
      </c>
      <c r="Q2656" t="str">
        <f t="shared" si="371"/>
        <v>theater</v>
      </c>
      <c r="R2656" t="str">
        <f t="shared" si="372"/>
        <v>spaces</v>
      </c>
      <c r="S2656" s="10">
        <f t="shared" si="373"/>
        <v>42650.333333333328</v>
      </c>
      <c r="T2656" s="10">
        <f t="shared" si="374"/>
        <v>42629.253483796296</v>
      </c>
      <c r="U2656">
        <f t="shared" si="375"/>
        <v>2016</v>
      </c>
      <c r="V2656" s="11">
        <f t="shared" si="376"/>
        <v>42650.333333333328</v>
      </c>
      <c r="W2656" s="15">
        <f t="shared" si="377"/>
        <v>21.079849537032715</v>
      </c>
    </row>
    <row r="2657" spans="1:23" ht="43.2" x14ac:dyDescent="0.3">
      <c r="A2657">
        <v>3098</v>
      </c>
      <c r="B2657" s="3" t="s">
        <v>3098</v>
      </c>
      <c r="C2657" s="3" t="s">
        <v>7208</v>
      </c>
      <c r="D2657">
        <v>48725</v>
      </c>
      <c r="E2657">
        <v>1758</v>
      </c>
      <c r="F2657" t="s">
        <v>8221</v>
      </c>
      <c r="G2657" t="s">
        <v>8224</v>
      </c>
      <c r="H2657" t="s">
        <v>8246</v>
      </c>
      <c r="I2657">
        <v>1454890620</v>
      </c>
      <c r="J2657">
        <v>1450724449</v>
      </c>
      <c r="K2657" t="b">
        <v>0</v>
      </c>
      <c r="L2657">
        <v>27</v>
      </c>
      <c r="M2657" t="b">
        <v>0</v>
      </c>
      <c r="N2657" t="s">
        <v>8303</v>
      </c>
      <c r="O2657" s="5">
        <f t="shared" si="369"/>
        <v>27.716154721274176</v>
      </c>
      <c r="P2657" s="7">
        <f t="shared" si="370"/>
        <v>65.111111111111114</v>
      </c>
      <c r="Q2657" t="str">
        <f t="shared" si="371"/>
        <v>theater</v>
      </c>
      <c r="R2657" t="str">
        <f t="shared" si="372"/>
        <v>spaces</v>
      </c>
      <c r="S2657" s="10">
        <f t="shared" si="373"/>
        <v>42407.76180555555</v>
      </c>
      <c r="T2657" s="10">
        <f t="shared" si="374"/>
        <v>42359.542233796295</v>
      </c>
      <c r="U2657">
        <f t="shared" si="375"/>
        <v>2016</v>
      </c>
      <c r="V2657" s="11">
        <f t="shared" si="376"/>
        <v>42407.76180555555</v>
      </c>
      <c r="W2657" s="15">
        <f t="shared" si="377"/>
        <v>48.219571759254904</v>
      </c>
    </row>
    <row r="2658" spans="1:23" ht="43.2" x14ac:dyDescent="0.3">
      <c r="A2658">
        <v>3099</v>
      </c>
      <c r="B2658" s="3" t="s">
        <v>3099</v>
      </c>
      <c r="C2658" s="3" t="s">
        <v>7209</v>
      </c>
      <c r="D2658">
        <v>2000</v>
      </c>
      <c r="E2658">
        <v>278</v>
      </c>
      <c r="F2658" t="s">
        <v>8221</v>
      </c>
      <c r="G2658" t="s">
        <v>8224</v>
      </c>
      <c r="H2658" t="s">
        <v>8246</v>
      </c>
      <c r="I2658">
        <v>1455251591</v>
      </c>
      <c r="J2658">
        <v>1452659591</v>
      </c>
      <c r="K2658" t="b">
        <v>0</v>
      </c>
      <c r="L2658">
        <v>5</v>
      </c>
      <c r="M2658" t="b">
        <v>0</v>
      </c>
      <c r="N2658" t="s">
        <v>8303</v>
      </c>
      <c r="O2658" s="5">
        <f t="shared" si="369"/>
        <v>7.1942446043165464</v>
      </c>
      <c r="P2658" s="7">
        <f t="shared" si="370"/>
        <v>55.6</v>
      </c>
      <c r="Q2658" t="str">
        <f t="shared" si="371"/>
        <v>theater</v>
      </c>
      <c r="R2658" t="str">
        <f t="shared" si="372"/>
        <v>spaces</v>
      </c>
      <c r="S2658" s="10">
        <f t="shared" si="373"/>
        <v>42411.939710648148</v>
      </c>
      <c r="T2658" s="10">
        <f t="shared" si="374"/>
        <v>42381.939710648148</v>
      </c>
      <c r="U2658">
        <f t="shared" si="375"/>
        <v>2016</v>
      </c>
      <c r="V2658" s="11">
        <f t="shared" si="376"/>
        <v>42411.939710648148</v>
      </c>
      <c r="W2658" s="15">
        <f t="shared" si="377"/>
        <v>30</v>
      </c>
    </row>
    <row r="2659" spans="1:23" ht="43.2" x14ac:dyDescent="0.3">
      <c r="A2659">
        <v>3100</v>
      </c>
      <c r="B2659" s="3" t="s">
        <v>3100</v>
      </c>
      <c r="C2659" s="3" t="s">
        <v>7210</v>
      </c>
      <c r="D2659">
        <v>12000</v>
      </c>
      <c r="E2659">
        <v>1827</v>
      </c>
      <c r="F2659" t="s">
        <v>8221</v>
      </c>
      <c r="G2659" t="s">
        <v>8224</v>
      </c>
      <c r="H2659" t="s">
        <v>8246</v>
      </c>
      <c r="I2659">
        <v>1413816975</v>
      </c>
      <c r="J2659">
        <v>1411224975</v>
      </c>
      <c r="K2659" t="b">
        <v>0</v>
      </c>
      <c r="L2659">
        <v>13</v>
      </c>
      <c r="M2659" t="b">
        <v>0</v>
      </c>
      <c r="N2659" t="s">
        <v>8303</v>
      </c>
      <c r="O2659" s="5">
        <f t="shared" si="369"/>
        <v>6.5681444991789819</v>
      </c>
      <c r="P2659" s="7">
        <f t="shared" si="370"/>
        <v>140.53846153846155</v>
      </c>
      <c r="Q2659" t="str">
        <f t="shared" si="371"/>
        <v>theater</v>
      </c>
      <c r="R2659" t="str">
        <f t="shared" si="372"/>
        <v>spaces</v>
      </c>
      <c r="S2659" s="10">
        <f t="shared" si="373"/>
        <v>41932.372395833336</v>
      </c>
      <c r="T2659" s="10">
        <f t="shared" si="374"/>
        <v>41902.372395833336</v>
      </c>
      <c r="U2659">
        <f t="shared" si="375"/>
        <v>2014</v>
      </c>
      <c r="V2659" s="11">
        <f t="shared" si="376"/>
        <v>41932.372395833336</v>
      </c>
      <c r="W2659" s="15">
        <f t="shared" si="377"/>
        <v>30</v>
      </c>
    </row>
    <row r="2660" spans="1:23" ht="57.6" x14ac:dyDescent="0.3">
      <c r="A2660">
        <v>3101</v>
      </c>
      <c r="B2660" s="3" t="s">
        <v>3101</v>
      </c>
      <c r="C2660" s="3" t="s">
        <v>7211</v>
      </c>
      <c r="D2660">
        <v>2500</v>
      </c>
      <c r="E2660">
        <v>300</v>
      </c>
      <c r="F2660" t="s">
        <v>8221</v>
      </c>
      <c r="G2660" t="s">
        <v>8230</v>
      </c>
      <c r="H2660" t="s">
        <v>8249</v>
      </c>
      <c r="I2660">
        <v>1437033360</v>
      </c>
      <c r="J2660">
        <v>1434445937</v>
      </c>
      <c r="K2660" t="b">
        <v>0</v>
      </c>
      <c r="L2660">
        <v>12</v>
      </c>
      <c r="M2660" t="b">
        <v>0</v>
      </c>
      <c r="N2660" t="s">
        <v>8303</v>
      </c>
      <c r="O2660" s="5">
        <f t="shared" si="369"/>
        <v>8.3333333333333339</v>
      </c>
      <c r="P2660" s="7">
        <f t="shared" si="370"/>
        <v>25</v>
      </c>
      <c r="Q2660" t="str">
        <f t="shared" si="371"/>
        <v>theater</v>
      </c>
      <c r="R2660" t="str">
        <f t="shared" si="372"/>
        <v>spaces</v>
      </c>
      <c r="S2660" s="10">
        <f t="shared" si="373"/>
        <v>42201.080555555556</v>
      </c>
      <c r="T2660" s="10">
        <f t="shared" si="374"/>
        <v>42171.133530092593</v>
      </c>
      <c r="U2660">
        <f t="shared" si="375"/>
        <v>2015</v>
      </c>
      <c r="V2660" s="11">
        <f t="shared" si="376"/>
        <v>42201.080555555556</v>
      </c>
      <c r="W2660" s="15">
        <f t="shared" si="377"/>
        <v>29.947025462963211</v>
      </c>
    </row>
    <row r="2661" spans="1:23" ht="57.6" x14ac:dyDescent="0.3">
      <c r="A2661">
        <v>3102</v>
      </c>
      <c r="B2661" s="3" t="s">
        <v>3102</v>
      </c>
      <c r="C2661" s="3" t="s">
        <v>7212</v>
      </c>
      <c r="D2661">
        <v>16000</v>
      </c>
      <c r="E2661">
        <v>6258</v>
      </c>
      <c r="F2661" t="s">
        <v>8221</v>
      </c>
      <c r="G2661" t="s">
        <v>8225</v>
      </c>
      <c r="H2661" t="s">
        <v>8247</v>
      </c>
      <c r="I2661">
        <v>1471939818</v>
      </c>
      <c r="J2661">
        <v>1467619818</v>
      </c>
      <c r="K2661" t="b">
        <v>0</v>
      </c>
      <c r="L2661">
        <v>90</v>
      </c>
      <c r="M2661" t="b">
        <v>0</v>
      </c>
      <c r="N2661" t="s">
        <v>8303</v>
      </c>
      <c r="O2661" s="5">
        <f t="shared" si="369"/>
        <v>2.556727388942154</v>
      </c>
      <c r="P2661" s="7">
        <f t="shared" si="370"/>
        <v>69.533333333333331</v>
      </c>
      <c r="Q2661" t="str">
        <f t="shared" si="371"/>
        <v>theater</v>
      </c>
      <c r="R2661" t="str">
        <f t="shared" si="372"/>
        <v>spaces</v>
      </c>
      <c r="S2661" s="10">
        <f t="shared" si="373"/>
        <v>42605.090486111112</v>
      </c>
      <c r="T2661" s="10">
        <f t="shared" si="374"/>
        <v>42555.090486111112</v>
      </c>
      <c r="U2661">
        <f t="shared" si="375"/>
        <v>2016</v>
      </c>
      <c r="V2661" s="11">
        <f t="shared" si="376"/>
        <v>42605.090486111112</v>
      </c>
      <c r="W2661" s="15">
        <f t="shared" si="377"/>
        <v>50</v>
      </c>
    </row>
    <row r="2662" spans="1:23" ht="28.8" x14ac:dyDescent="0.3">
      <c r="A2662">
        <v>3103</v>
      </c>
      <c r="B2662" s="3" t="s">
        <v>3103</v>
      </c>
      <c r="C2662" s="3" t="s">
        <v>7213</v>
      </c>
      <c r="D2662">
        <v>4100</v>
      </c>
      <c r="E2662">
        <v>11</v>
      </c>
      <c r="F2662" t="s">
        <v>8221</v>
      </c>
      <c r="G2662" t="s">
        <v>8224</v>
      </c>
      <c r="H2662" t="s">
        <v>8246</v>
      </c>
      <c r="I2662">
        <v>1434080706</v>
      </c>
      <c r="J2662">
        <v>1428896706</v>
      </c>
      <c r="K2662" t="b">
        <v>0</v>
      </c>
      <c r="L2662">
        <v>2</v>
      </c>
      <c r="M2662" t="b">
        <v>0</v>
      </c>
      <c r="N2662" t="s">
        <v>8303</v>
      </c>
      <c r="O2662" s="5">
        <f t="shared" si="369"/>
        <v>372.72727272727275</v>
      </c>
      <c r="P2662" s="7">
        <f t="shared" si="370"/>
        <v>5.5</v>
      </c>
      <c r="Q2662" t="str">
        <f t="shared" si="371"/>
        <v>theater</v>
      </c>
      <c r="R2662" t="str">
        <f t="shared" si="372"/>
        <v>spaces</v>
      </c>
      <c r="S2662" s="10">
        <f t="shared" si="373"/>
        <v>42166.906319444446</v>
      </c>
      <c r="T2662" s="10">
        <f t="shared" si="374"/>
        <v>42106.906319444446</v>
      </c>
      <c r="U2662">
        <f t="shared" si="375"/>
        <v>2015</v>
      </c>
      <c r="V2662" s="11">
        <f t="shared" si="376"/>
        <v>42166.906319444446</v>
      </c>
      <c r="W2662" s="15">
        <f t="shared" si="377"/>
        <v>60</v>
      </c>
    </row>
    <row r="2663" spans="1:23" ht="43.2" x14ac:dyDescent="0.3">
      <c r="A2663">
        <v>3104</v>
      </c>
      <c r="B2663" s="3" t="s">
        <v>3104</v>
      </c>
      <c r="C2663" s="3" t="s">
        <v>7214</v>
      </c>
      <c r="D2663">
        <v>4000</v>
      </c>
      <c r="E2663">
        <v>1185</v>
      </c>
      <c r="F2663" t="s">
        <v>8221</v>
      </c>
      <c r="G2663" t="s">
        <v>8226</v>
      </c>
      <c r="H2663" t="s">
        <v>8248</v>
      </c>
      <c r="I2663">
        <v>1422928800</v>
      </c>
      <c r="J2663">
        <v>1420235311</v>
      </c>
      <c r="K2663" t="b">
        <v>0</v>
      </c>
      <c r="L2663">
        <v>5</v>
      </c>
      <c r="M2663" t="b">
        <v>0</v>
      </c>
      <c r="N2663" t="s">
        <v>8303</v>
      </c>
      <c r="O2663" s="5">
        <f t="shared" si="369"/>
        <v>3.3755274261603376</v>
      </c>
      <c r="P2663" s="7">
        <f t="shared" si="370"/>
        <v>237</v>
      </c>
      <c r="Q2663" t="str">
        <f t="shared" si="371"/>
        <v>theater</v>
      </c>
      <c r="R2663" t="str">
        <f t="shared" si="372"/>
        <v>spaces</v>
      </c>
      <c r="S2663" s="10">
        <f t="shared" si="373"/>
        <v>42037.833333333328</v>
      </c>
      <c r="T2663" s="10">
        <f t="shared" si="374"/>
        <v>42006.658692129626</v>
      </c>
      <c r="U2663">
        <f t="shared" si="375"/>
        <v>2015</v>
      </c>
      <c r="V2663" s="11">
        <f t="shared" si="376"/>
        <v>42037.833333333328</v>
      </c>
      <c r="W2663" s="15">
        <f t="shared" si="377"/>
        <v>31.174641203702777</v>
      </c>
    </row>
    <row r="2664" spans="1:23" ht="43.2" x14ac:dyDescent="0.3">
      <c r="A2664">
        <v>3105</v>
      </c>
      <c r="B2664" s="3" t="s">
        <v>3105</v>
      </c>
      <c r="C2664" s="3" t="s">
        <v>7215</v>
      </c>
      <c r="D2664">
        <v>5845</v>
      </c>
      <c r="E2664">
        <v>2476</v>
      </c>
      <c r="F2664" t="s">
        <v>8221</v>
      </c>
      <c r="G2664" t="s">
        <v>8224</v>
      </c>
      <c r="H2664" t="s">
        <v>8246</v>
      </c>
      <c r="I2664">
        <v>1413694800</v>
      </c>
      <c r="J2664">
        <v>1408986916</v>
      </c>
      <c r="K2664" t="b">
        <v>0</v>
      </c>
      <c r="L2664">
        <v>31</v>
      </c>
      <c r="M2664" t="b">
        <v>0</v>
      </c>
      <c r="N2664" t="s">
        <v>8303</v>
      </c>
      <c r="O2664" s="5">
        <f t="shared" si="369"/>
        <v>2.3606623586429727</v>
      </c>
      <c r="P2664" s="7">
        <f t="shared" si="370"/>
        <v>79.870967741935488</v>
      </c>
      <c r="Q2664" t="str">
        <f t="shared" si="371"/>
        <v>theater</v>
      </c>
      <c r="R2664" t="str">
        <f t="shared" si="372"/>
        <v>spaces</v>
      </c>
      <c r="S2664" s="10">
        <f t="shared" si="373"/>
        <v>41930.958333333336</v>
      </c>
      <c r="T2664" s="10">
        <f t="shared" si="374"/>
        <v>41876.468935185185</v>
      </c>
      <c r="U2664">
        <f t="shared" si="375"/>
        <v>2014</v>
      </c>
      <c r="V2664" s="11">
        <f t="shared" si="376"/>
        <v>41930.958333333336</v>
      </c>
      <c r="W2664" s="15">
        <f t="shared" si="377"/>
        <v>54.48939814815094</v>
      </c>
    </row>
    <row r="2665" spans="1:23" ht="57.6" x14ac:dyDescent="0.3">
      <c r="A2665">
        <v>3106</v>
      </c>
      <c r="B2665" s="3" t="s">
        <v>3106</v>
      </c>
      <c r="C2665" s="3" t="s">
        <v>7216</v>
      </c>
      <c r="D2665">
        <v>1000</v>
      </c>
      <c r="E2665">
        <v>41</v>
      </c>
      <c r="F2665" t="s">
        <v>8221</v>
      </c>
      <c r="G2665" t="s">
        <v>8225</v>
      </c>
      <c r="H2665" t="s">
        <v>8247</v>
      </c>
      <c r="I2665">
        <v>1442440800</v>
      </c>
      <c r="J2665">
        <v>1440497876</v>
      </c>
      <c r="K2665" t="b">
        <v>0</v>
      </c>
      <c r="L2665">
        <v>4</v>
      </c>
      <c r="M2665" t="b">
        <v>0</v>
      </c>
      <c r="N2665" t="s">
        <v>8303</v>
      </c>
      <c r="O2665" s="5">
        <f t="shared" si="369"/>
        <v>24.390243902439025</v>
      </c>
      <c r="P2665" s="7">
        <f t="shared" si="370"/>
        <v>10.25</v>
      </c>
      <c r="Q2665" t="str">
        <f t="shared" si="371"/>
        <v>theater</v>
      </c>
      <c r="R2665" t="str">
        <f t="shared" si="372"/>
        <v>spaces</v>
      </c>
      <c r="S2665" s="10">
        <f t="shared" si="373"/>
        <v>42263.666666666672</v>
      </c>
      <c r="T2665" s="10">
        <f t="shared" si="374"/>
        <v>42241.179120370376</v>
      </c>
      <c r="U2665">
        <f t="shared" si="375"/>
        <v>2015</v>
      </c>
      <c r="V2665" s="11">
        <f t="shared" si="376"/>
        <v>42263.666666666672</v>
      </c>
      <c r="W2665" s="15">
        <f t="shared" si="377"/>
        <v>22.487546296295477</v>
      </c>
    </row>
    <row r="2666" spans="1:23" ht="43.2" x14ac:dyDescent="0.3">
      <c r="A2666">
        <v>3107</v>
      </c>
      <c r="B2666" s="3" t="s">
        <v>3107</v>
      </c>
      <c r="C2666" s="3" t="s">
        <v>7217</v>
      </c>
      <c r="D2666">
        <v>40000</v>
      </c>
      <c r="E2666">
        <v>7905</v>
      </c>
      <c r="F2666" t="s">
        <v>8221</v>
      </c>
      <c r="G2666" t="s">
        <v>8224</v>
      </c>
      <c r="H2666" t="s">
        <v>8246</v>
      </c>
      <c r="I2666">
        <v>1431372751</v>
      </c>
      <c r="J2666">
        <v>1430767951</v>
      </c>
      <c r="K2666" t="b">
        <v>0</v>
      </c>
      <c r="L2666">
        <v>29</v>
      </c>
      <c r="M2666" t="b">
        <v>0</v>
      </c>
      <c r="N2666" t="s">
        <v>8303</v>
      </c>
      <c r="O2666" s="5">
        <f t="shared" si="369"/>
        <v>5.0600885515496525</v>
      </c>
      <c r="P2666" s="7">
        <f t="shared" si="370"/>
        <v>272.58620689655174</v>
      </c>
      <c r="Q2666" t="str">
        <f t="shared" si="371"/>
        <v>theater</v>
      </c>
      <c r="R2666" t="str">
        <f t="shared" si="372"/>
        <v>spaces</v>
      </c>
      <c r="S2666" s="10">
        <f t="shared" si="373"/>
        <v>42135.564247685179</v>
      </c>
      <c r="T2666" s="10">
        <f t="shared" si="374"/>
        <v>42128.564247685179</v>
      </c>
      <c r="U2666">
        <f t="shared" si="375"/>
        <v>2015</v>
      </c>
      <c r="V2666" s="11">
        <f t="shared" si="376"/>
        <v>42135.564247685179</v>
      </c>
      <c r="W2666" s="15">
        <f t="shared" si="377"/>
        <v>7</v>
      </c>
    </row>
    <row r="2667" spans="1:23" x14ac:dyDescent="0.3">
      <c r="A2667">
        <v>3108</v>
      </c>
      <c r="B2667" s="3" t="s">
        <v>3108</v>
      </c>
      <c r="C2667" s="3" t="s">
        <v>7218</v>
      </c>
      <c r="D2667">
        <v>50000</v>
      </c>
      <c r="E2667">
        <v>26</v>
      </c>
      <c r="F2667" t="s">
        <v>8221</v>
      </c>
      <c r="G2667" t="s">
        <v>8224</v>
      </c>
      <c r="H2667" t="s">
        <v>8246</v>
      </c>
      <c r="I2667">
        <v>1430234394</v>
      </c>
      <c r="J2667">
        <v>1425053994</v>
      </c>
      <c r="K2667" t="b">
        <v>0</v>
      </c>
      <c r="L2667">
        <v>2</v>
      </c>
      <c r="M2667" t="b">
        <v>0</v>
      </c>
      <c r="N2667" t="s">
        <v>8303</v>
      </c>
      <c r="O2667" s="5">
        <f t="shared" si="369"/>
        <v>1923.0769230769231</v>
      </c>
      <c r="P2667" s="7">
        <f t="shared" si="370"/>
        <v>13</v>
      </c>
      <c r="Q2667" t="str">
        <f t="shared" si="371"/>
        <v>theater</v>
      </c>
      <c r="R2667" t="str">
        <f t="shared" si="372"/>
        <v>spaces</v>
      </c>
      <c r="S2667" s="10">
        <f t="shared" si="373"/>
        <v>42122.388819444444</v>
      </c>
      <c r="T2667" s="10">
        <f t="shared" si="374"/>
        <v>42062.430486111116</v>
      </c>
      <c r="U2667">
        <f t="shared" si="375"/>
        <v>2015</v>
      </c>
      <c r="V2667" s="11">
        <f t="shared" si="376"/>
        <v>42122.388819444444</v>
      </c>
      <c r="W2667" s="15">
        <f t="shared" si="377"/>
        <v>59.958333333328483</v>
      </c>
    </row>
    <row r="2668" spans="1:23" ht="43.2" x14ac:dyDescent="0.3">
      <c r="A2668">
        <v>3109</v>
      </c>
      <c r="B2668" s="3" t="s">
        <v>3109</v>
      </c>
      <c r="C2668" s="3" t="s">
        <v>7219</v>
      </c>
      <c r="D2668">
        <v>26500</v>
      </c>
      <c r="E2668">
        <v>6633</v>
      </c>
      <c r="F2668" t="s">
        <v>8221</v>
      </c>
      <c r="G2668" t="s">
        <v>8224</v>
      </c>
      <c r="H2668" t="s">
        <v>8246</v>
      </c>
      <c r="I2668">
        <v>1409194810</v>
      </c>
      <c r="J2668">
        <v>1406170810</v>
      </c>
      <c r="K2668" t="b">
        <v>0</v>
      </c>
      <c r="L2668">
        <v>114</v>
      </c>
      <c r="M2668" t="b">
        <v>0</v>
      </c>
      <c r="N2668" t="s">
        <v>8303</v>
      </c>
      <c r="O2668" s="5">
        <f t="shared" si="369"/>
        <v>3.9951756369666818</v>
      </c>
      <c r="P2668" s="7">
        <f t="shared" si="370"/>
        <v>58.184210526315788</v>
      </c>
      <c r="Q2668" t="str">
        <f t="shared" si="371"/>
        <v>theater</v>
      </c>
      <c r="R2668" t="str">
        <f t="shared" si="372"/>
        <v>spaces</v>
      </c>
      <c r="S2668" s="10">
        <f t="shared" si="373"/>
        <v>41878.875115740739</v>
      </c>
      <c r="T2668" s="10">
        <f t="shared" si="374"/>
        <v>41843.875115740739</v>
      </c>
      <c r="U2668">
        <f t="shared" si="375"/>
        <v>2014</v>
      </c>
      <c r="V2668" s="11">
        <f t="shared" si="376"/>
        <v>41878.875115740739</v>
      </c>
      <c r="W2668" s="15">
        <f t="shared" si="377"/>
        <v>35</v>
      </c>
    </row>
    <row r="2669" spans="1:23" ht="43.2" x14ac:dyDescent="0.3">
      <c r="A2669">
        <v>3110</v>
      </c>
      <c r="B2669" s="3" t="s">
        <v>3110</v>
      </c>
      <c r="C2669" s="3" t="s">
        <v>7220</v>
      </c>
      <c r="D2669">
        <v>25000</v>
      </c>
      <c r="E2669">
        <v>10</v>
      </c>
      <c r="F2669" t="s">
        <v>8221</v>
      </c>
      <c r="G2669" t="s">
        <v>8224</v>
      </c>
      <c r="H2669" t="s">
        <v>8246</v>
      </c>
      <c r="I2669">
        <v>1487465119</v>
      </c>
      <c r="J2669">
        <v>1484009119</v>
      </c>
      <c r="K2669" t="b">
        <v>0</v>
      </c>
      <c r="L2669">
        <v>1</v>
      </c>
      <c r="M2669" t="b">
        <v>0</v>
      </c>
      <c r="N2669" t="s">
        <v>8303</v>
      </c>
      <c r="O2669" s="5">
        <f t="shared" si="369"/>
        <v>2500</v>
      </c>
      <c r="P2669" s="7">
        <f t="shared" si="370"/>
        <v>10</v>
      </c>
      <c r="Q2669" t="str">
        <f t="shared" si="371"/>
        <v>theater</v>
      </c>
      <c r="R2669" t="str">
        <f t="shared" si="372"/>
        <v>spaces</v>
      </c>
      <c r="S2669" s="10">
        <f t="shared" si="373"/>
        <v>42784.781469907408</v>
      </c>
      <c r="T2669" s="10">
        <f t="shared" si="374"/>
        <v>42744.781469907408</v>
      </c>
      <c r="U2669">
        <f t="shared" si="375"/>
        <v>2017</v>
      </c>
      <c r="V2669" s="11">
        <f t="shared" si="376"/>
        <v>42784.781469907408</v>
      </c>
      <c r="W2669" s="15">
        <f t="shared" si="377"/>
        <v>40</v>
      </c>
    </row>
    <row r="2670" spans="1:23" ht="43.2" x14ac:dyDescent="0.3">
      <c r="A2670">
        <v>3111</v>
      </c>
      <c r="B2670" s="3" t="s">
        <v>3111</v>
      </c>
      <c r="C2670" s="3" t="s">
        <v>7221</v>
      </c>
      <c r="D2670">
        <v>20000</v>
      </c>
      <c r="E2670">
        <v>5328</v>
      </c>
      <c r="F2670" t="s">
        <v>8221</v>
      </c>
      <c r="G2670" t="s">
        <v>8224</v>
      </c>
      <c r="H2670" t="s">
        <v>8246</v>
      </c>
      <c r="I2670">
        <v>1412432220</v>
      </c>
      <c r="J2670">
        <v>1409753820</v>
      </c>
      <c r="K2670" t="b">
        <v>0</v>
      </c>
      <c r="L2670">
        <v>76</v>
      </c>
      <c r="M2670" t="b">
        <v>0</v>
      </c>
      <c r="N2670" t="s">
        <v>8303</v>
      </c>
      <c r="O2670" s="5">
        <f t="shared" si="369"/>
        <v>3.7537537537537538</v>
      </c>
      <c r="P2670" s="7">
        <f t="shared" si="370"/>
        <v>70.10526315789474</v>
      </c>
      <c r="Q2670" t="str">
        <f t="shared" si="371"/>
        <v>theater</v>
      </c>
      <c r="R2670" t="str">
        <f t="shared" si="372"/>
        <v>spaces</v>
      </c>
      <c r="S2670" s="10">
        <f t="shared" si="373"/>
        <v>41916.345138888886</v>
      </c>
      <c r="T2670" s="10">
        <f t="shared" si="374"/>
        <v>41885.345138888886</v>
      </c>
      <c r="U2670">
        <f t="shared" si="375"/>
        <v>2014</v>
      </c>
      <c r="V2670" s="11">
        <f t="shared" si="376"/>
        <v>41916.345138888886</v>
      </c>
      <c r="W2670" s="15">
        <f t="shared" si="377"/>
        <v>31</v>
      </c>
    </row>
    <row r="2671" spans="1:23" ht="43.2" x14ac:dyDescent="0.3">
      <c r="A2671">
        <v>3112</v>
      </c>
      <c r="B2671" s="3" t="s">
        <v>3112</v>
      </c>
      <c r="C2671" s="3" t="s">
        <v>7222</v>
      </c>
      <c r="D2671">
        <v>11000</v>
      </c>
      <c r="E2671">
        <v>521</v>
      </c>
      <c r="F2671" t="s">
        <v>8221</v>
      </c>
      <c r="G2671" t="s">
        <v>8224</v>
      </c>
      <c r="H2671" t="s">
        <v>8246</v>
      </c>
      <c r="I2671">
        <v>1477968934</v>
      </c>
      <c r="J2671">
        <v>1472784934</v>
      </c>
      <c r="K2671" t="b">
        <v>0</v>
      </c>
      <c r="L2671">
        <v>9</v>
      </c>
      <c r="M2671" t="b">
        <v>0</v>
      </c>
      <c r="N2671" t="s">
        <v>8303</v>
      </c>
      <c r="O2671" s="5">
        <f t="shared" si="369"/>
        <v>21.113243761996163</v>
      </c>
      <c r="P2671" s="7">
        <f t="shared" si="370"/>
        <v>57.888888888888886</v>
      </c>
      <c r="Q2671" t="str">
        <f t="shared" si="371"/>
        <v>theater</v>
      </c>
      <c r="R2671" t="str">
        <f t="shared" si="372"/>
        <v>spaces</v>
      </c>
      <c r="S2671" s="10">
        <f t="shared" si="373"/>
        <v>42674.871921296297</v>
      </c>
      <c r="T2671" s="10">
        <f t="shared" si="374"/>
        <v>42614.871921296297</v>
      </c>
      <c r="U2671">
        <f t="shared" si="375"/>
        <v>2016</v>
      </c>
      <c r="V2671" s="11">
        <f t="shared" si="376"/>
        <v>42674.871921296297</v>
      </c>
      <c r="W2671" s="15">
        <f t="shared" si="377"/>
        <v>60</v>
      </c>
    </row>
    <row r="2672" spans="1:23" ht="43.2" x14ac:dyDescent="0.3">
      <c r="A2672">
        <v>3113</v>
      </c>
      <c r="B2672" s="3" t="s">
        <v>3113</v>
      </c>
      <c r="C2672" s="3" t="s">
        <v>7223</v>
      </c>
      <c r="D2672">
        <v>109225</v>
      </c>
      <c r="E2672">
        <v>4635</v>
      </c>
      <c r="F2672" t="s">
        <v>8221</v>
      </c>
      <c r="G2672" t="s">
        <v>8224</v>
      </c>
      <c r="H2672" t="s">
        <v>8246</v>
      </c>
      <c r="I2672">
        <v>1429291982</v>
      </c>
      <c r="J2672">
        <v>1426699982</v>
      </c>
      <c r="K2672" t="b">
        <v>0</v>
      </c>
      <c r="L2672">
        <v>37</v>
      </c>
      <c r="M2672" t="b">
        <v>0</v>
      </c>
      <c r="N2672" t="s">
        <v>8303</v>
      </c>
      <c r="O2672" s="5">
        <f t="shared" si="369"/>
        <v>23.565264293419634</v>
      </c>
      <c r="P2672" s="7">
        <f t="shared" si="370"/>
        <v>125.27027027027027</v>
      </c>
      <c r="Q2672" t="str">
        <f t="shared" si="371"/>
        <v>theater</v>
      </c>
      <c r="R2672" t="str">
        <f t="shared" si="372"/>
        <v>spaces</v>
      </c>
      <c r="S2672" s="10">
        <f t="shared" si="373"/>
        <v>42111.481273148151</v>
      </c>
      <c r="T2672" s="10">
        <f t="shared" si="374"/>
        <v>42081.481273148151</v>
      </c>
      <c r="U2672">
        <f t="shared" si="375"/>
        <v>2015</v>
      </c>
      <c r="V2672" s="11">
        <f t="shared" si="376"/>
        <v>42111.481273148151</v>
      </c>
      <c r="W2672" s="15">
        <f t="shared" si="377"/>
        <v>30</v>
      </c>
    </row>
    <row r="2673" spans="1:23" ht="43.2" x14ac:dyDescent="0.3">
      <c r="A2673">
        <v>3114</v>
      </c>
      <c r="B2673" s="3" t="s">
        <v>3114</v>
      </c>
      <c r="C2673" s="3" t="s">
        <v>7224</v>
      </c>
      <c r="D2673">
        <v>75000</v>
      </c>
      <c r="E2673">
        <v>0</v>
      </c>
      <c r="F2673" t="s">
        <v>8221</v>
      </c>
      <c r="G2673" t="s">
        <v>8224</v>
      </c>
      <c r="H2673" t="s">
        <v>8246</v>
      </c>
      <c r="I2673">
        <v>1411312250</v>
      </c>
      <c r="J2673">
        <v>1406128250</v>
      </c>
      <c r="K2673" t="b">
        <v>0</v>
      </c>
      <c r="L2673">
        <v>0</v>
      </c>
      <c r="M2673" t="b">
        <v>0</v>
      </c>
      <c r="N2673" t="s">
        <v>8303</v>
      </c>
      <c r="O2673" s="5" t="e">
        <f t="shared" si="369"/>
        <v>#DIV/0!</v>
      </c>
      <c r="P2673" s="7" t="e">
        <f t="shared" si="370"/>
        <v>#DIV/0!</v>
      </c>
      <c r="Q2673" t="str">
        <f t="shared" si="371"/>
        <v>theater</v>
      </c>
      <c r="R2673" t="str">
        <f t="shared" si="372"/>
        <v>spaces</v>
      </c>
      <c r="S2673" s="10">
        <f t="shared" si="373"/>
        <v>41903.382523148146</v>
      </c>
      <c r="T2673" s="10">
        <f t="shared" si="374"/>
        <v>41843.382523148146</v>
      </c>
      <c r="U2673">
        <f t="shared" si="375"/>
        <v>2014</v>
      </c>
      <c r="V2673" s="11">
        <f t="shared" si="376"/>
        <v>41903.382523148146</v>
      </c>
      <c r="W2673" s="15">
        <f t="shared" si="377"/>
        <v>60</v>
      </c>
    </row>
    <row r="2674" spans="1:23" ht="43.2" x14ac:dyDescent="0.3">
      <c r="A2674">
        <v>3115</v>
      </c>
      <c r="B2674" s="3" t="s">
        <v>3115</v>
      </c>
      <c r="C2674" s="3" t="s">
        <v>7225</v>
      </c>
      <c r="D2674">
        <v>10000</v>
      </c>
      <c r="E2674">
        <v>300</v>
      </c>
      <c r="F2674" t="s">
        <v>8221</v>
      </c>
      <c r="G2674" t="s">
        <v>8235</v>
      </c>
      <c r="H2674" t="s">
        <v>8255</v>
      </c>
      <c r="I2674">
        <v>1465123427</v>
      </c>
      <c r="J2674">
        <v>1462531427</v>
      </c>
      <c r="K2674" t="b">
        <v>0</v>
      </c>
      <c r="L2674">
        <v>1</v>
      </c>
      <c r="M2674" t="b">
        <v>0</v>
      </c>
      <c r="N2674" t="s">
        <v>8303</v>
      </c>
      <c r="O2674" s="5">
        <f t="shared" si="369"/>
        <v>33.333333333333336</v>
      </c>
      <c r="P2674" s="7">
        <f t="shared" si="370"/>
        <v>300</v>
      </c>
      <c r="Q2674" t="str">
        <f t="shared" si="371"/>
        <v>theater</v>
      </c>
      <c r="R2674" t="str">
        <f t="shared" si="372"/>
        <v>spaces</v>
      </c>
      <c r="S2674" s="10">
        <f t="shared" si="373"/>
        <v>42526.197071759263</v>
      </c>
      <c r="T2674" s="10">
        <f t="shared" si="374"/>
        <v>42496.197071759263</v>
      </c>
      <c r="U2674">
        <f t="shared" si="375"/>
        <v>2016</v>
      </c>
      <c r="V2674" s="11">
        <f t="shared" si="376"/>
        <v>42526.197071759263</v>
      </c>
      <c r="W2674" s="15">
        <f t="shared" si="377"/>
        <v>30</v>
      </c>
    </row>
    <row r="2675" spans="1:23" ht="43.2" x14ac:dyDescent="0.3">
      <c r="A2675">
        <v>3116</v>
      </c>
      <c r="B2675" s="3" t="s">
        <v>3116</v>
      </c>
      <c r="C2675" s="3" t="s">
        <v>7226</v>
      </c>
      <c r="D2675">
        <v>750</v>
      </c>
      <c r="E2675">
        <v>430</v>
      </c>
      <c r="F2675" t="s">
        <v>8221</v>
      </c>
      <c r="G2675" t="s">
        <v>8224</v>
      </c>
      <c r="H2675" t="s">
        <v>8246</v>
      </c>
      <c r="I2675">
        <v>1427890925</v>
      </c>
      <c r="J2675">
        <v>1426681325</v>
      </c>
      <c r="K2675" t="b">
        <v>0</v>
      </c>
      <c r="L2675">
        <v>10</v>
      </c>
      <c r="M2675" t="b">
        <v>0</v>
      </c>
      <c r="N2675" t="s">
        <v>8303</v>
      </c>
      <c r="O2675" s="5">
        <f t="shared" si="369"/>
        <v>1.7441860465116279</v>
      </c>
      <c r="P2675" s="7">
        <f t="shared" si="370"/>
        <v>43</v>
      </c>
      <c r="Q2675" t="str">
        <f t="shared" si="371"/>
        <v>theater</v>
      </c>
      <c r="R2675" t="str">
        <f t="shared" si="372"/>
        <v>spaces</v>
      </c>
      <c r="S2675" s="10">
        <f t="shared" si="373"/>
        <v>42095.265335648146</v>
      </c>
      <c r="T2675" s="10">
        <f t="shared" si="374"/>
        <v>42081.265335648146</v>
      </c>
      <c r="U2675">
        <f t="shared" si="375"/>
        <v>2015</v>
      </c>
      <c r="V2675" s="11">
        <f t="shared" si="376"/>
        <v>42095.265335648146</v>
      </c>
      <c r="W2675" s="15">
        <f t="shared" si="377"/>
        <v>14</v>
      </c>
    </row>
    <row r="2676" spans="1:23" ht="43.2" x14ac:dyDescent="0.3">
      <c r="A2676">
        <v>3117</v>
      </c>
      <c r="B2676" s="3" t="s">
        <v>3117</v>
      </c>
      <c r="C2676" s="3" t="s">
        <v>7227</v>
      </c>
      <c r="D2676">
        <v>1000</v>
      </c>
      <c r="E2676">
        <v>1</v>
      </c>
      <c r="F2676" t="s">
        <v>8221</v>
      </c>
      <c r="G2676" t="s">
        <v>8225</v>
      </c>
      <c r="H2676" t="s">
        <v>8247</v>
      </c>
      <c r="I2676">
        <v>1464354720</v>
      </c>
      <c r="J2676">
        <v>1463648360</v>
      </c>
      <c r="K2676" t="b">
        <v>0</v>
      </c>
      <c r="L2676">
        <v>1</v>
      </c>
      <c r="M2676" t="b">
        <v>0</v>
      </c>
      <c r="N2676" t="s">
        <v>8303</v>
      </c>
      <c r="O2676" s="5">
        <f t="shared" si="369"/>
        <v>1000</v>
      </c>
      <c r="P2676" s="7">
        <f t="shared" si="370"/>
        <v>1</v>
      </c>
      <c r="Q2676" t="str">
        <f t="shared" si="371"/>
        <v>theater</v>
      </c>
      <c r="R2676" t="str">
        <f t="shared" si="372"/>
        <v>spaces</v>
      </c>
      <c r="S2676" s="10">
        <f t="shared" si="373"/>
        <v>42517.3</v>
      </c>
      <c r="T2676" s="10">
        <f t="shared" si="374"/>
        <v>42509.124537037031</v>
      </c>
      <c r="U2676">
        <f t="shared" si="375"/>
        <v>2016</v>
      </c>
      <c r="V2676" s="11">
        <f t="shared" si="376"/>
        <v>42517.3</v>
      </c>
      <c r="W2676" s="15">
        <f t="shared" si="377"/>
        <v>8.1754629629722331</v>
      </c>
    </row>
    <row r="2677" spans="1:23" ht="28.8" x14ac:dyDescent="0.3">
      <c r="A2677">
        <v>3118</v>
      </c>
      <c r="B2677" s="3" t="s">
        <v>3118</v>
      </c>
      <c r="C2677" s="3" t="s">
        <v>7228</v>
      </c>
      <c r="D2677">
        <v>500000</v>
      </c>
      <c r="E2677">
        <v>1550</v>
      </c>
      <c r="F2677" t="s">
        <v>8221</v>
      </c>
      <c r="G2677" t="s">
        <v>8235</v>
      </c>
      <c r="H2677" t="s">
        <v>8255</v>
      </c>
      <c r="I2677">
        <v>1467473723</v>
      </c>
      <c r="J2677">
        <v>1465832123</v>
      </c>
      <c r="K2677" t="b">
        <v>0</v>
      </c>
      <c r="L2677">
        <v>2</v>
      </c>
      <c r="M2677" t="b">
        <v>0</v>
      </c>
      <c r="N2677" t="s">
        <v>8303</v>
      </c>
      <c r="O2677" s="5">
        <f t="shared" si="369"/>
        <v>322.58064516129031</v>
      </c>
      <c r="P2677" s="7">
        <f t="shared" si="370"/>
        <v>775</v>
      </c>
      <c r="Q2677" t="str">
        <f t="shared" si="371"/>
        <v>theater</v>
      </c>
      <c r="R2677" t="str">
        <f t="shared" si="372"/>
        <v>spaces</v>
      </c>
      <c r="S2677" s="10">
        <f t="shared" si="373"/>
        <v>42553.399571759262</v>
      </c>
      <c r="T2677" s="10">
        <f t="shared" si="374"/>
        <v>42534.399571759262</v>
      </c>
      <c r="U2677">
        <f t="shared" si="375"/>
        <v>2016</v>
      </c>
      <c r="V2677" s="11">
        <f t="shared" si="376"/>
        <v>42553.399571759262</v>
      </c>
      <c r="W2677" s="15">
        <f t="shared" si="377"/>
        <v>19</v>
      </c>
    </row>
    <row r="2678" spans="1:23" ht="57.6" x14ac:dyDescent="0.3">
      <c r="A2678">
        <v>3119</v>
      </c>
      <c r="B2678" s="3" t="s">
        <v>3119</v>
      </c>
      <c r="C2678" s="3" t="s">
        <v>7229</v>
      </c>
      <c r="D2678">
        <v>10000</v>
      </c>
      <c r="E2678">
        <v>5</v>
      </c>
      <c r="F2678" t="s">
        <v>8221</v>
      </c>
      <c r="G2678" t="s">
        <v>8224</v>
      </c>
      <c r="H2678" t="s">
        <v>8246</v>
      </c>
      <c r="I2678">
        <v>1427414732</v>
      </c>
      <c r="J2678">
        <v>1424826332</v>
      </c>
      <c r="K2678" t="b">
        <v>0</v>
      </c>
      <c r="L2678">
        <v>1</v>
      </c>
      <c r="M2678" t="b">
        <v>0</v>
      </c>
      <c r="N2678" t="s">
        <v>8303</v>
      </c>
      <c r="O2678" s="5">
        <f t="shared" si="369"/>
        <v>2000</v>
      </c>
      <c r="P2678" s="7">
        <f t="shared" si="370"/>
        <v>5</v>
      </c>
      <c r="Q2678" t="str">
        <f t="shared" si="371"/>
        <v>theater</v>
      </c>
      <c r="R2678" t="str">
        <f t="shared" si="372"/>
        <v>spaces</v>
      </c>
      <c r="S2678" s="10">
        <f t="shared" si="373"/>
        <v>42089.753842592589</v>
      </c>
      <c r="T2678" s="10">
        <f t="shared" si="374"/>
        <v>42059.79550925926</v>
      </c>
      <c r="U2678">
        <f t="shared" si="375"/>
        <v>2015</v>
      </c>
      <c r="V2678" s="11">
        <f t="shared" si="376"/>
        <v>42089.753842592589</v>
      </c>
      <c r="W2678" s="15">
        <f t="shared" si="377"/>
        <v>29.958333333328483</v>
      </c>
    </row>
    <row r="2679" spans="1:23" ht="43.2" x14ac:dyDescent="0.3">
      <c r="A2679">
        <v>3120</v>
      </c>
      <c r="B2679" s="3" t="s">
        <v>3120</v>
      </c>
      <c r="C2679" s="3" t="s">
        <v>7230</v>
      </c>
      <c r="D2679">
        <v>1300000</v>
      </c>
      <c r="E2679">
        <v>128</v>
      </c>
      <c r="F2679" t="s">
        <v>8221</v>
      </c>
      <c r="G2679" t="s">
        <v>8233</v>
      </c>
      <c r="H2679" t="s">
        <v>8249</v>
      </c>
      <c r="I2679">
        <v>1462484196</v>
      </c>
      <c r="J2679">
        <v>1457303796</v>
      </c>
      <c r="K2679" t="b">
        <v>0</v>
      </c>
      <c r="L2679">
        <v>10</v>
      </c>
      <c r="M2679" t="b">
        <v>0</v>
      </c>
      <c r="N2679" t="s">
        <v>8303</v>
      </c>
      <c r="O2679" s="5">
        <f t="shared" si="369"/>
        <v>10156.25</v>
      </c>
      <c r="P2679" s="7">
        <f t="shared" si="370"/>
        <v>12.8</v>
      </c>
      <c r="Q2679" t="str">
        <f t="shared" si="371"/>
        <v>theater</v>
      </c>
      <c r="R2679" t="str">
        <f t="shared" si="372"/>
        <v>spaces</v>
      </c>
      <c r="S2679" s="10">
        <f t="shared" si="373"/>
        <v>42495.650416666671</v>
      </c>
      <c r="T2679" s="10">
        <f t="shared" si="374"/>
        <v>42435.692083333335</v>
      </c>
      <c r="U2679">
        <f t="shared" si="375"/>
        <v>2016</v>
      </c>
      <c r="V2679" s="11">
        <f t="shared" si="376"/>
        <v>42495.650416666671</v>
      </c>
      <c r="W2679" s="15">
        <f t="shared" si="377"/>
        <v>59.958333333335759</v>
      </c>
    </row>
    <row r="2680" spans="1:23" ht="28.8" x14ac:dyDescent="0.3">
      <c r="A2680">
        <v>3121</v>
      </c>
      <c r="B2680" s="3" t="s">
        <v>3121</v>
      </c>
      <c r="C2680" s="3" t="s">
        <v>7231</v>
      </c>
      <c r="D2680">
        <v>1500</v>
      </c>
      <c r="E2680">
        <v>10</v>
      </c>
      <c r="F2680" t="s">
        <v>8220</v>
      </c>
      <c r="G2680" t="s">
        <v>8229</v>
      </c>
      <c r="H2680" t="s">
        <v>8251</v>
      </c>
      <c r="I2680">
        <v>1411748335</v>
      </c>
      <c r="J2680">
        <v>1406564335</v>
      </c>
      <c r="K2680" t="b">
        <v>0</v>
      </c>
      <c r="L2680">
        <v>1</v>
      </c>
      <c r="M2680" t="b">
        <v>0</v>
      </c>
      <c r="N2680" t="s">
        <v>8303</v>
      </c>
      <c r="O2680" s="5">
        <f t="shared" si="369"/>
        <v>150</v>
      </c>
      <c r="P2680" s="7">
        <f t="shared" si="370"/>
        <v>10</v>
      </c>
      <c r="Q2680" t="str">
        <f t="shared" si="371"/>
        <v>theater</v>
      </c>
      <c r="R2680" t="str">
        <f t="shared" si="372"/>
        <v>spaces</v>
      </c>
      <c r="S2680" s="10">
        <f t="shared" si="373"/>
        <v>41908.429803240739</v>
      </c>
      <c r="T2680" s="10">
        <f t="shared" si="374"/>
        <v>41848.429803240739</v>
      </c>
      <c r="U2680">
        <f t="shared" si="375"/>
        <v>2014</v>
      </c>
      <c r="V2680" s="11">
        <f t="shared" si="376"/>
        <v>41908.429803240739</v>
      </c>
      <c r="W2680" s="15">
        <f t="shared" si="377"/>
        <v>60</v>
      </c>
    </row>
    <row r="2681" spans="1:23" x14ac:dyDescent="0.3">
      <c r="A2681">
        <v>3122</v>
      </c>
      <c r="B2681" s="3" t="s">
        <v>3122</v>
      </c>
      <c r="C2681" s="3" t="s">
        <v>7232</v>
      </c>
      <c r="D2681">
        <v>199</v>
      </c>
      <c r="E2681">
        <v>116</v>
      </c>
      <c r="F2681" t="s">
        <v>8220</v>
      </c>
      <c r="G2681" t="s">
        <v>8224</v>
      </c>
      <c r="H2681" t="s">
        <v>8246</v>
      </c>
      <c r="I2681">
        <v>1478733732</v>
      </c>
      <c r="J2681">
        <v>1478298132</v>
      </c>
      <c r="K2681" t="b">
        <v>0</v>
      </c>
      <c r="L2681">
        <v>2</v>
      </c>
      <c r="M2681" t="b">
        <v>0</v>
      </c>
      <c r="N2681" t="s">
        <v>8303</v>
      </c>
      <c r="O2681" s="5">
        <f t="shared" si="369"/>
        <v>1.7155172413793103</v>
      </c>
      <c r="P2681" s="7">
        <f t="shared" si="370"/>
        <v>58</v>
      </c>
      <c r="Q2681" t="str">
        <f t="shared" si="371"/>
        <v>theater</v>
      </c>
      <c r="R2681" t="str">
        <f t="shared" si="372"/>
        <v>spaces</v>
      </c>
      <c r="S2681" s="10">
        <f t="shared" si="373"/>
        <v>42683.723750000005</v>
      </c>
      <c r="T2681" s="10">
        <f t="shared" si="374"/>
        <v>42678.682083333333</v>
      </c>
      <c r="U2681">
        <f t="shared" si="375"/>
        <v>2016</v>
      </c>
      <c r="V2681" s="11">
        <f t="shared" si="376"/>
        <v>42683.723750000005</v>
      </c>
      <c r="W2681" s="15">
        <f t="shared" si="377"/>
        <v>5.0416666666715173</v>
      </c>
    </row>
    <row r="2682" spans="1:23" ht="43.2" x14ac:dyDescent="0.3">
      <c r="A2682">
        <v>3123</v>
      </c>
      <c r="B2682" s="3" t="s">
        <v>3123</v>
      </c>
      <c r="C2682" s="3" t="s">
        <v>7233</v>
      </c>
      <c r="D2682">
        <v>125000</v>
      </c>
      <c r="E2682">
        <v>85192</v>
      </c>
      <c r="F2682" t="s">
        <v>8220</v>
      </c>
      <c r="G2682" t="s">
        <v>8224</v>
      </c>
      <c r="H2682" t="s">
        <v>8246</v>
      </c>
      <c r="I2682">
        <v>1468108198</v>
      </c>
      <c r="J2682">
        <v>1465516198</v>
      </c>
      <c r="K2682" t="b">
        <v>0</v>
      </c>
      <c r="L2682">
        <v>348</v>
      </c>
      <c r="M2682" t="b">
        <v>0</v>
      </c>
      <c r="N2682" t="s">
        <v>8303</v>
      </c>
      <c r="O2682" s="5">
        <f t="shared" si="369"/>
        <v>1.4672739224340314</v>
      </c>
      <c r="P2682" s="7">
        <f t="shared" si="370"/>
        <v>244.80459770114942</v>
      </c>
      <c r="Q2682" t="str">
        <f t="shared" si="371"/>
        <v>theater</v>
      </c>
      <c r="R2682" t="str">
        <f t="shared" si="372"/>
        <v>spaces</v>
      </c>
      <c r="S2682" s="10">
        <f t="shared" si="373"/>
        <v>42560.743032407408</v>
      </c>
      <c r="T2682" s="10">
        <f t="shared" si="374"/>
        <v>42530.743032407408</v>
      </c>
      <c r="U2682">
        <f t="shared" si="375"/>
        <v>2016</v>
      </c>
      <c r="V2682" s="11">
        <f t="shared" si="376"/>
        <v>42560.743032407408</v>
      </c>
      <c r="W2682" s="15">
        <f t="shared" si="377"/>
        <v>30</v>
      </c>
    </row>
    <row r="2683" spans="1:23" ht="43.2" x14ac:dyDescent="0.3">
      <c r="A2683">
        <v>3124</v>
      </c>
      <c r="B2683" s="3" t="s">
        <v>3124</v>
      </c>
      <c r="C2683" s="3" t="s">
        <v>7234</v>
      </c>
      <c r="D2683">
        <v>800000</v>
      </c>
      <c r="E2683">
        <v>26</v>
      </c>
      <c r="F2683" t="s">
        <v>8220</v>
      </c>
      <c r="G2683" t="s">
        <v>8224</v>
      </c>
      <c r="H2683" t="s">
        <v>8246</v>
      </c>
      <c r="I2683">
        <v>1422902601</v>
      </c>
      <c r="J2683">
        <v>1417718601</v>
      </c>
      <c r="K2683" t="b">
        <v>0</v>
      </c>
      <c r="L2683">
        <v>4</v>
      </c>
      <c r="M2683" t="b">
        <v>0</v>
      </c>
      <c r="N2683" t="s">
        <v>8303</v>
      </c>
      <c r="O2683" s="5">
        <f t="shared" si="369"/>
        <v>30769.23076923077</v>
      </c>
      <c r="P2683" s="7">
        <f t="shared" si="370"/>
        <v>6.5</v>
      </c>
      <c r="Q2683" t="str">
        <f t="shared" si="371"/>
        <v>theater</v>
      </c>
      <c r="R2683" t="str">
        <f t="shared" si="372"/>
        <v>spaces</v>
      </c>
      <c r="S2683" s="10">
        <f t="shared" si="373"/>
        <v>42037.530104166668</v>
      </c>
      <c r="T2683" s="10">
        <f t="shared" si="374"/>
        <v>41977.530104166668</v>
      </c>
      <c r="U2683">
        <f t="shared" si="375"/>
        <v>2015</v>
      </c>
      <c r="V2683" s="11">
        <f t="shared" si="376"/>
        <v>42037.530104166668</v>
      </c>
      <c r="W2683" s="15">
        <f t="shared" si="377"/>
        <v>60</v>
      </c>
    </row>
    <row r="2684" spans="1:23" x14ac:dyDescent="0.3">
      <c r="A2684">
        <v>3125</v>
      </c>
      <c r="B2684" s="3" t="s">
        <v>3125</v>
      </c>
      <c r="C2684" s="3" t="s">
        <v>7235</v>
      </c>
      <c r="D2684">
        <v>1500000</v>
      </c>
      <c r="E2684">
        <v>0</v>
      </c>
      <c r="F2684" t="s">
        <v>8220</v>
      </c>
      <c r="G2684" t="s">
        <v>8224</v>
      </c>
      <c r="H2684" t="s">
        <v>8246</v>
      </c>
      <c r="I2684">
        <v>1452142672</v>
      </c>
      <c r="J2684">
        <v>1449550672</v>
      </c>
      <c r="K2684" t="b">
        <v>0</v>
      </c>
      <c r="L2684">
        <v>0</v>
      </c>
      <c r="M2684" t="b">
        <v>0</v>
      </c>
      <c r="N2684" t="s">
        <v>8303</v>
      </c>
      <c r="O2684" s="5" t="e">
        <f t="shared" si="369"/>
        <v>#DIV/0!</v>
      </c>
      <c r="P2684" s="7" t="e">
        <f t="shared" si="370"/>
        <v>#DIV/0!</v>
      </c>
      <c r="Q2684" t="str">
        <f t="shared" si="371"/>
        <v>theater</v>
      </c>
      <c r="R2684" t="str">
        <f t="shared" si="372"/>
        <v>spaces</v>
      </c>
      <c r="S2684" s="10">
        <f t="shared" si="373"/>
        <v>42375.95685185185</v>
      </c>
      <c r="T2684" s="10">
        <f t="shared" si="374"/>
        <v>42345.95685185185</v>
      </c>
      <c r="U2684">
        <f t="shared" si="375"/>
        <v>2016</v>
      </c>
      <c r="V2684" s="11">
        <f t="shared" si="376"/>
        <v>42375.95685185185</v>
      </c>
      <c r="W2684" s="15">
        <f t="shared" si="377"/>
        <v>30</v>
      </c>
    </row>
    <row r="2685" spans="1:23" ht="72" x14ac:dyDescent="0.3">
      <c r="A2685">
        <v>3126</v>
      </c>
      <c r="B2685" s="3" t="s">
        <v>3126</v>
      </c>
      <c r="C2685" s="3" t="s">
        <v>7236</v>
      </c>
      <c r="D2685">
        <v>25000</v>
      </c>
      <c r="E2685">
        <v>1040</v>
      </c>
      <c r="F2685" t="s">
        <v>8220</v>
      </c>
      <c r="G2685" t="s">
        <v>8224</v>
      </c>
      <c r="H2685" t="s">
        <v>8246</v>
      </c>
      <c r="I2685">
        <v>1459121162</v>
      </c>
      <c r="J2685">
        <v>1456532762</v>
      </c>
      <c r="K2685" t="b">
        <v>0</v>
      </c>
      <c r="L2685">
        <v>17</v>
      </c>
      <c r="M2685" t="b">
        <v>0</v>
      </c>
      <c r="N2685" t="s">
        <v>8303</v>
      </c>
      <c r="O2685" s="5">
        <f t="shared" si="369"/>
        <v>24.03846153846154</v>
      </c>
      <c r="P2685" s="7">
        <f t="shared" si="370"/>
        <v>61.176470588235297</v>
      </c>
      <c r="Q2685" t="str">
        <f t="shared" si="371"/>
        <v>theater</v>
      </c>
      <c r="R2685" t="str">
        <f t="shared" si="372"/>
        <v>spaces</v>
      </c>
      <c r="S2685" s="10">
        <f t="shared" si="373"/>
        <v>42456.726412037038</v>
      </c>
      <c r="T2685" s="10">
        <f t="shared" si="374"/>
        <v>42426.76807870371</v>
      </c>
      <c r="U2685">
        <f t="shared" si="375"/>
        <v>2016</v>
      </c>
      <c r="V2685" s="11">
        <f t="shared" si="376"/>
        <v>42456.726412037038</v>
      </c>
      <c r="W2685" s="15">
        <f t="shared" si="377"/>
        <v>29.958333333328483</v>
      </c>
    </row>
    <row r="2686" spans="1:23" ht="43.2" x14ac:dyDescent="0.3">
      <c r="A2686">
        <v>3127</v>
      </c>
      <c r="B2686" s="3" t="s">
        <v>3127</v>
      </c>
      <c r="C2686" s="3" t="s">
        <v>7237</v>
      </c>
      <c r="D2686">
        <v>100000</v>
      </c>
      <c r="E2686">
        <v>0</v>
      </c>
      <c r="F2686" t="s">
        <v>8220</v>
      </c>
      <c r="G2686" t="s">
        <v>8224</v>
      </c>
      <c r="H2686" t="s">
        <v>8246</v>
      </c>
      <c r="I2686">
        <v>1425242029</v>
      </c>
      <c r="J2686">
        <v>1422650029</v>
      </c>
      <c r="K2686" t="b">
        <v>0</v>
      </c>
      <c r="L2686">
        <v>0</v>
      </c>
      <c r="M2686" t="b">
        <v>0</v>
      </c>
      <c r="N2686" t="s">
        <v>8303</v>
      </c>
      <c r="O2686" s="5" t="e">
        <f t="shared" si="369"/>
        <v>#DIV/0!</v>
      </c>
      <c r="P2686" s="7" t="e">
        <f t="shared" si="370"/>
        <v>#DIV/0!</v>
      </c>
      <c r="Q2686" t="str">
        <f t="shared" si="371"/>
        <v>theater</v>
      </c>
      <c r="R2686" t="str">
        <f t="shared" si="372"/>
        <v>spaces</v>
      </c>
      <c r="S2686" s="10">
        <f t="shared" si="373"/>
        <v>42064.606817129628</v>
      </c>
      <c r="T2686" s="10">
        <f t="shared" si="374"/>
        <v>42034.606817129628</v>
      </c>
      <c r="U2686">
        <f t="shared" si="375"/>
        <v>2015</v>
      </c>
      <c r="V2686" s="11">
        <f t="shared" si="376"/>
        <v>42064.606817129628</v>
      </c>
      <c r="W2686" s="15">
        <f t="shared" si="377"/>
        <v>30</v>
      </c>
    </row>
    <row r="2687" spans="1:23" ht="43.2" x14ac:dyDescent="0.3">
      <c r="A2687">
        <v>3128</v>
      </c>
      <c r="B2687" s="3" t="s">
        <v>3128</v>
      </c>
      <c r="C2687" s="3" t="s">
        <v>7238</v>
      </c>
      <c r="D2687">
        <v>15000</v>
      </c>
      <c r="E2687">
        <v>16291</v>
      </c>
      <c r="F2687" t="s">
        <v>8222</v>
      </c>
      <c r="G2687" t="s">
        <v>8224</v>
      </c>
      <c r="H2687" t="s">
        <v>8246</v>
      </c>
      <c r="I2687">
        <v>1489690141</v>
      </c>
      <c r="J2687">
        <v>1487101741</v>
      </c>
      <c r="K2687" t="b">
        <v>0</v>
      </c>
      <c r="L2687">
        <v>117</v>
      </c>
      <c r="M2687" t="b">
        <v>0</v>
      </c>
      <c r="N2687" t="s">
        <v>8271</v>
      </c>
      <c r="O2687" s="5">
        <f t="shared" si="369"/>
        <v>0.92075379043643735</v>
      </c>
      <c r="P2687" s="7">
        <f t="shared" si="370"/>
        <v>139.23931623931625</v>
      </c>
      <c r="Q2687" t="str">
        <f t="shared" si="371"/>
        <v>theater</v>
      </c>
      <c r="R2687" t="str">
        <f t="shared" si="372"/>
        <v>plays</v>
      </c>
      <c r="S2687" s="10">
        <f t="shared" si="373"/>
        <v>42810.534039351856</v>
      </c>
      <c r="T2687" s="10">
        <f t="shared" si="374"/>
        <v>42780.575706018513</v>
      </c>
      <c r="U2687">
        <f t="shared" si="375"/>
        <v>2017</v>
      </c>
      <c r="V2687" s="11">
        <f t="shared" si="376"/>
        <v>42810.534039351856</v>
      </c>
      <c r="W2687" s="15">
        <f t="shared" si="377"/>
        <v>29.958333333343035</v>
      </c>
    </row>
    <row r="2688" spans="1:23" ht="43.2" x14ac:dyDescent="0.3">
      <c r="A2688">
        <v>3129</v>
      </c>
      <c r="B2688" s="3" t="s">
        <v>3129</v>
      </c>
      <c r="C2688" s="3" t="s">
        <v>7239</v>
      </c>
      <c r="D2688">
        <v>1250</v>
      </c>
      <c r="E2688">
        <v>10</v>
      </c>
      <c r="F2688" t="s">
        <v>8222</v>
      </c>
      <c r="G2688" t="s">
        <v>8224</v>
      </c>
      <c r="H2688" t="s">
        <v>8246</v>
      </c>
      <c r="I2688">
        <v>1492542819</v>
      </c>
      <c r="J2688">
        <v>1489090419</v>
      </c>
      <c r="K2688" t="b">
        <v>0</v>
      </c>
      <c r="L2688">
        <v>1</v>
      </c>
      <c r="M2688" t="b">
        <v>0</v>
      </c>
      <c r="N2688" t="s">
        <v>8271</v>
      </c>
      <c r="O2688" s="5">
        <f t="shared" si="369"/>
        <v>125</v>
      </c>
      <c r="P2688" s="7">
        <f t="shared" si="370"/>
        <v>10</v>
      </c>
      <c r="Q2688" t="str">
        <f t="shared" si="371"/>
        <v>theater</v>
      </c>
      <c r="R2688" t="str">
        <f t="shared" si="372"/>
        <v>plays</v>
      </c>
      <c r="S2688" s="10">
        <f t="shared" si="373"/>
        <v>42843.551145833335</v>
      </c>
      <c r="T2688" s="10">
        <f t="shared" si="374"/>
        <v>42803.592812499999</v>
      </c>
      <c r="U2688">
        <f t="shared" si="375"/>
        <v>2017</v>
      </c>
      <c r="V2688" s="11">
        <f t="shared" si="376"/>
        <v>42843.551145833335</v>
      </c>
      <c r="W2688" s="15">
        <f t="shared" si="377"/>
        <v>39.958333333335759</v>
      </c>
    </row>
    <row r="2689" spans="1:23" ht="43.2" x14ac:dyDescent="0.3">
      <c r="A2689">
        <v>3130</v>
      </c>
      <c r="B2689" s="3" t="s">
        <v>3130</v>
      </c>
      <c r="C2689" s="3" t="s">
        <v>7240</v>
      </c>
      <c r="D2689">
        <v>10000</v>
      </c>
      <c r="E2689">
        <v>375</v>
      </c>
      <c r="F2689" t="s">
        <v>8222</v>
      </c>
      <c r="G2689" t="s">
        <v>8224</v>
      </c>
      <c r="H2689" t="s">
        <v>8246</v>
      </c>
      <c r="I2689">
        <v>1492145940</v>
      </c>
      <c r="J2689">
        <v>1489504916</v>
      </c>
      <c r="K2689" t="b">
        <v>0</v>
      </c>
      <c r="L2689">
        <v>4</v>
      </c>
      <c r="M2689" t="b">
        <v>0</v>
      </c>
      <c r="N2689" t="s">
        <v>8271</v>
      </c>
      <c r="O2689" s="5">
        <f t="shared" si="369"/>
        <v>26.666666666666668</v>
      </c>
      <c r="P2689" s="7">
        <f t="shared" si="370"/>
        <v>93.75</v>
      </c>
      <c r="Q2689" t="str">
        <f t="shared" si="371"/>
        <v>theater</v>
      </c>
      <c r="R2689" t="str">
        <f t="shared" si="372"/>
        <v>plays</v>
      </c>
      <c r="S2689" s="10">
        <f t="shared" si="373"/>
        <v>42838.957638888889</v>
      </c>
      <c r="T2689" s="10">
        <f t="shared" si="374"/>
        <v>42808.390231481477</v>
      </c>
      <c r="U2689">
        <f t="shared" si="375"/>
        <v>2017</v>
      </c>
      <c r="V2689" s="11">
        <f t="shared" si="376"/>
        <v>42838.957638888889</v>
      </c>
      <c r="W2689" s="15">
        <f t="shared" si="377"/>
        <v>30.567407407412247</v>
      </c>
    </row>
    <row r="2690" spans="1:23" ht="28.8" x14ac:dyDescent="0.3">
      <c r="A2690">
        <v>3131</v>
      </c>
      <c r="B2690" s="3" t="s">
        <v>3131</v>
      </c>
      <c r="C2690" s="3" t="s">
        <v>7241</v>
      </c>
      <c r="D2690">
        <v>4100</v>
      </c>
      <c r="E2690">
        <v>645</v>
      </c>
      <c r="F2690" t="s">
        <v>8222</v>
      </c>
      <c r="G2690" t="s">
        <v>8224</v>
      </c>
      <c r="H2690" t="s">
        <v>8246</v>
      </c>
      <c r="I2690">
        <v>1491656045</v>
      </c>
      <c r="J2690">
        <v>1489067645</v>
      </c>
      <c r="K2690" t="b">
        <v>0</v>
      </c>
      <c r="L2690">
        <v>12</v>
      </c>
      <c r="M2690" t="b">
        <v>0</v>
      </c>
      <c r="N2690" t="s">
        <v>8271</v>
      </c>
      <c r="O2690" s="5">
        <f t="shared" ref="O2690:O2753" si="378">$D2690/$E2690</f>
        <v>6.3565891472868215</v>
      </c>
      <c r="P2690" s="7">
        <f t="shared" ref="P2690:P2753" si="379">$E2690/$L2690</f>
        <v>53.75</v>
      </c>
      <c r="Q2690" t="str">
        <f t="shared" ref="Q2690:Q2753" si="380">LEFT($N2690,SEARCH("/",$N2690,1)-1)</f>
        <v>theater</v>
      </c>
      <c r="R2690" t="str">
        <f t="shared" ref="R2690:R2753" si="381">MID($N2690,FIND("/",$N2690)+1,256)</f>
        <v>plays</v>
      </c>
      <c r="S2690" s="10">
        <f t="shared" ref="S2690:S2753" si="382">((($I2690/60)/60)/24)+DATE(1970,1,1)+(-6/24)</f>
        <v>42833.287557870368</v>
      </c>
      <c r="T2690" s="10">
        <f t="shared" ref="T2690:T2753" si="383">((($J2690/60)/60)/24)+DATE(1970,1,1)+(-6/24)</f>
        <v>42803.329224537039</v>
      </c>
      <c r="U2690">
        <f t="shared" ref="U2690:U2753" si="384">YEAR(S2690)</f>
        <v>2017</v>
      </c>
      <c r="V2690" s="11">
        <f t="shared" ref="V2690:V2753" si="385">S2690</f>
        <v>42833.287557870368</v>
      </c>
      <c r="W2690" s="15">
        <f t="shared" si="377"/>
        <v>29.958333333328483</v>
      </c>
    </row>
    <row r="2691" spans="1:23" ht="28.8" x14ac:dyDescent="0.3">
      <c r="A2691">
        <v>3132</v>
      </c>
      <c r="B2691" s="3" t="s">
        <v>3132</v>
      </c>
      <c r="C2691" s="3" t="s">
        <v>7242</v>
      </c>
      <c r="D2691">
        <v>30000</v>
      </c>
      <c r="E2691">
        <v>10</v>
      </c>
      <c r="F2691" t="s">
        <v>8222</v>
      </c>
      <c r="G2691" t="s">
        <v>8224</v>
      </c>
      <c r="H2691" t="s">
        <v>8246</v>
      </c>
      <c r="I2691">
        <v>1492759460</v>
      </c>
      <c r="J2691">
        <v>1487579060</v>
      </c>
      <c r="K2691" t="b">
        <v>0</v>
      </c>
      <c r="L2691">
        <v>1</v>
      </c>
      <c r="M2691" t="b">
        <v>0</v>
      </c>
      <c r="N2691" t="s">
        <v>8271</v>
      </c>
      <c r="O2691" s="5">
        <f t="shared" si="378"/>
        <v>3000</v>
      </c>
      <c r="P2691" s="7">
        <f t="shared" si="379"/>
        <v>10</v>
      </c>
      <c r="Q2691" t="str">
        <f t="shared" si="380"/>
        <v>theater</v>
      </c>
      <c r="R2691" t="str">
        <f t="shared" si="381"/>
        <v>plays</v>
      </c>
      <c r="S2691" s="10">
        <f t="shared" si="382"/>
        <v>42846.058564814812</v>
      </c>
      <c r="T2691" s="10">
        <f t="shared" si="383"/>
        <v>42786.100231481483</v>
      </c>
      <c r="U2691">
        <f t="shared" si="384"/>
        <v>2017</v>
      </c>
      <c r="V2691" s="11">
        <f t="shared" si="385"/>
        <v>42846.058564814812</v>
      </c>
      <c r="W2691" s="15">
        <f t="shared" ref="W2691:W2754" si="386">S2691-T2691</f>
        <v>59.958333333328483</v>
      </c>
    </row>
    <row r="2692" spans="1:23" ht="43.2" x14ac:dyDescent="0.3">
      <c r="A2692">
        <v>3133</v>
      </c>
      <c r="B2692" s="3" t="s">
        <v>3133</v>
      </c>
      <c r="C2692" s="3" t="s">
        <v>7243</v>
      </c>
      <c r="D2692">
        <v>500</v>
      </c>
      <c r="E2692">
        <v>540</v>
      </c>
      <c r="F2692" t="s">
        <v>8222</v>
      </c>
      <c r="G2692" t="s">
        <v>8225</v>
      </c>
      <c r="H2692" t="s">
        <v>8247</v>
      </c>
      <c r="I2692">
        <v>1490358834</v>
      </c>
      <c r="J2692">
        <v>1487770434</v>
      </c>
      <c r="K2692" t="b">
        <v>0</v>
      </c>
      <c r="L2692">
        <v>16</v>
      </c>
      <c r="M2692" t="b">
        <v>0</v>
      </c>
      <c r="N2692" t="s">
        <v>8271</v>
      </c>
      <c r="O2692" s="5">
        <f t="shared" si="378"/>
        <v>0.92592592592592593</v>
      </c>
      <c r="P2692" s="7">
        <f t="shared" si="379"/>
        <v>33.75</v>
      </c>
      <c r="Q2692" t="str">
        <f t="shared" si="380"/>
        <v>theater</v>
      </c>
      <c r="R2692" t="str">
        <f t="shared" si="381"/>
        <v>plays</v>
      </c>
      <c r="S2692" s="10">
        <f t="shared" si="382"/>
        <v>42818.273541666669</v>
      </c>
      <c r="T2692" s="10">
        <f t="shared" si="383"/>
        <v>42788.315208333333</v>
      </c>
      <c r="U2692">
        <f t="shared" si="384"/>
        <v>2017</v>
      </c>
      <c r="V2692" s="11">
        <f t="shared" si="385"/>
        <v>42818.273541666669</v>
      </c>
      <c r="W2692" s="15">
        <f t="shared" si="386"/>
        <v>29.958333333335759</v>
      </c>
    </row>
    <row r="2693" spans="1:23" ht="43.2" x14ac:dyDescent="0.3">
      <c r="A2693">
        <v>3134</v>
      </c>
      <c r="B2693" s="3" t="s">
        <v>3134</v>
      </c>
      <c r="C2693" s="3" t="s">
        <v>7244</v>
      </c>
      <c r="D2693">
        <v>1000</v>
      </c>
      <c r="E2693">
        <v>225</v>
      </c>
      <c r="F2693" t="s">
        <v>8222</v>
      </c>
      <c r="G2693" t="s">
        <v>8225</v>
      </c>
      <c r="H2693" t="s">
        <v>8247</v>
      </c>
      <c r="I2693">
        <v>1490631419</v>
      </c>
      <c r="J2693">
        <v>1488820619</v>
      </c>
      <c r="K2693" t="b">
        <v>0</v>
      </c>
      <c r="L2693">
        <v>12</v>
      </c>
      <c r="M2693" t="b">
        <v>0</v>
      </c>
      <c r="N2693" t="s">
        <v>8271</v>
      </c>
      <c r="O2693" s="5">
        <f t="shared" si="378"/>
        <v>4.4444444444444446</v>
      </c>
      <c r="P2693" s="7">
        <f t="shared" si="379"/>
        <v>18.75</v>
      </c>
      <c r="Q2693" t="str">
        <f t="shared" si="380"/>
        <v>theater</v>
      </c>
      <c r="R2693" t="str">
        <f t="shared" si="381"/>
        <v>plays</v>
      </c>
      <c r="S2693" s="10">
        <f t="shared" si="382"/>
        <v>42821.428460648152</v>
      </c>
      <c r="T2693" s="10">
        <f t="shared" si="383"/>
        <v>42800.470127314817</v>
      </c>
      <c r="U2693">
        <f t="shared" si="384"/>
        <v>2017</v>
      </c>
      <c r="V2693" s="11">
        <f t="shared" si="385"/>
        <v>42821.428460648152</v>
      </c>
      <c r="W2693" s="15">
        <f t="shared" si="386"/>
        <v>20.958333333335759</v>
      </c>
    </row>
    <row r="2694" spans="1:23" ht="43.2" x14ac:dyDescent="0.3">
      <c r="A2694">
        <v>3135</v>
      </c>
      <c r="B2694" s="3" t="s">
        <v>3135</v>
      </c>
      <c r="C2694" s="3" t="s">
        <v>7245</v>
      </c>
      <c r="D2694">
        <v>777</v>
      </c>
      <c r="E2694">
        <v>162</v>
      </c>
      <c r="F2694" t="s">
        <v>8222</v>
      </c>
      <c r="G2694" t="s">
        <v>8224</v>
      </c>
      <c r="H2694" t="s">
        <v>8246</v>
      </c>
      <c r="I2694">
        <v>1491277121</v>
      </c>
      <c r="J2694">
        <v>1489376321</v>
      </c>
      <c r="K2694" t="b">
        <v>0</v>
      </c>
      <c r="L2694">
        <v>7</v>
      </c>
      <c r="M2694" t="b">
        <v>0</v>
      </c>
      <c r="N2694" t="s">
        <v>8271</v>
      </c>
      <c r="O2694" s="5">
        <f t="shared" si="378"/>
        <v>4.7962962962962967</v>
      </c>
      <c r="P2694" s="7">
        <f t="shared" si="379"/>
        <v>23.142857142857142</v>
      </c>
      <c r="Q2694" t="str">
        <f t="shared" si="380"/>
        <v>theater</v>
      </c>
      <c r="R2694" t="str">
        <f t="shared" si="381"/>
        <v>plays</v>
      </c>
      <c r="S2694" s="10">
        <f t="shared" si="382"/>
        <v>42828.901863425926</v>
      </c>
      <c r="T2694" s="10">
        <f t="shared" si="383"/>
        <v>42806.901863425926</v>
      </c>
      <c r="U2694">
        <f t="shared" si="384"/>
        <v>2017</v>
      </c>
      <c r="V2694" s="11">
        <f t="shared" si="385"/>
        <v>42828.901863425926</v>
      </c>
      <c r="W2694" s="15">
        <f t="shared" si="386"/>
        <v>22</v>
      </c>
    </row>
    <row r="2695" spans="1:23" ht="43.2" x14ac:dyDescent="0.3">
      <c r="A2695">
        <v>3136</v>
      </c>
      <c r="B2695" s="3" t="s">
        <v>3136</v>
      </c>
      <c r="C2695" s="3" t="s">
        <v>7246</v>
      </c>
      <c r="D2695">
        <v>500</v>
      </c>
      <c r="E2695">
        <v>639</v>
      </c>
      <c r="F2695" t="s">
        <v>8222</v>
      </c>
      <c r="G2695" t="s">
        <v>8225</v>
      </c>
      <c r="H2695" t="s">
        <v>8247</v>
      </c>
      <c r="I2695">
        <v>1491001140</v>
      </c>
      <c r="J2695">
        <v>1487847954</v>
      </c>
      <c r="K2695" t="b">
        <v>0</v>
      </c>
      <c r="L2695">
        <v>22</v>
      </c>
      <c r="M2695" t="b">
        <v>0</v>
      </c>
      <c r="N2695" t="s">
        <v>8271</v>
      </c>
      <c r="O2695" s="5">
        <f t="shared" si="378"/>
        <v>0.78247261345852892</v>
      </c>
      <c r="P2695" s="7">
        <f t="shared" si="379"/>
        <v>29.045454545454547</v>
      </c>
      <c r="Q2695" t="str">
        <f t="shared" si="380"/>
        <v>theater</v>
      </c>
      <c r="R2695" t="str">
        <f t="shared" si="381"/>
        <v>plays</v>
      </c>
      <c r="S2695" s="10">
        <f t="shared" si="382"/>
        <v>42825.707638888889</v>
      </c>
      <c r="T2695" s="10">
        <f t="shared" si="383"/>
        <v>42789.212430555555</v>
      </c>
      <c r="U2695">
        <f t="shared" si="384"/>
        <v>2017</v>
      </c>
      <c r="V2695" s="11">
        <f t="shared" si="385"/>
        <v>42825.707638888889</v>
      </c>
      <c r="W2695" s="15">
        <f t="shared" si="386"/>
        <v>36.495208333333721</v>
      </c>
    </row>
    <row r="2696" spans="1:23" ht="28.8" x14ac:dyDescent="0.3">
      <c r="A2696">
        <v>3137</v>
      </c>
      <c r="B2696" s="3" t="s">
        <v>3137</v>
      </c>
      <c r="C2696" s="3" t="s">
        <v>7247</v>
      </c>
      <c r="D2696">
        <v>1500</v>
      </c>
      <c r="E2696">
        <v>50</v>
      </c>
      <c r="F2696" t="s">
        <v>8222</v>
      </c>
      <c r="G2696" t="s">
        <v>8224</v>
      </c>
      <c r="H2696" t="s">
        <v>8246</v>
      </c>
      <c r="I2696">
        <v>1493838720</v>
      </c>
      <c r="J2696">
        <v>1489439669</v>
      </c>
      <c r="K2696" t="b">
        <v>0</v>
      </c>
      <c r="L2696">
        <v>1</v>
      </c>
      <c r="M2696" t="b">
        <v>0</v>
      </c>
      <c r="N2696" t="s">
        <v>8271</v>
      </c>
      <c r="O2696" s="5">
        <f t="shared" si="378"/>
        <v>30</v>
      </c>
      <c r="P2696" s="7">
        <f t="shared" si="379"/>
        <v>50</v>
      </c>
      <c r="Q2696" t="str">
        <f t="shared" si="380"/>
        <v>theater</v>
      </c>
      <c r="R2696" t="str">
        <f t="shared" si="381"/>
        <v>plays</v>
      </c>
      <c r="S2696" s="10">
        <f t="shared" si="382"/>
        <v>42858.55</v>
      </c>
      <c r="T2696" s="10">
        <f t="shared" si="383"/>
        <v>42807.635057870371</v>
      </c>
      <c r="U2696">
        <f t="shared" si="384"/>
        <v>2017</v>
      </c>
      <c r="V2696" s="11">
        <f t="shared" si="385"/>
        <v>42858.55</v>
      </c>
      <c r="W2696" s="15">
        <f t="shared" si="386"/>
        <v>50.914942129631527</v>
      </c>
    </row>
    <row r="2697" spans="1:23" ht="57.6" x14ac:dyDescent="0.3">
      <c r="A2697">
        <v>3138</v>
      </c>
      <c r="B2697" s="3" t="s">
        <v>3138</v>
      </c>
      <c r="C2697" s="3" t="s">
        <v>7248</v>
      </c>
      <c r="D2697">
        <v>200</v>
      </c>
      <c r="E2697">
        <v>0</v>
      </c>
      <c r="F2697" t="s">
        <v>8222</v>
      </c>
      <c r="G2697" t="s">
        <v>8225</v>
      </c>
      <c r="H2697" t="s">
        <v>8247</v>
      </c>
      <c r="I2697">
        <v>1491233407</v>
      </c>
      <c r="J2697">
        <v>1489591807</v>
      </c>
      <c r="K2697" t="b">
        <v>0</v>
      </c>
      <c r="L2697">
        <v>0</v>
      </c>
      <c r="M2697" t="b">
        <v>0</v>
      </c>
      <c r="N2697" t="s">
        <v>8271</v>
      </c>
      <c r="O2697" s="5" t="e">
        <f t="shared" si="378"/>
        <v>#DIV/0!</v>
      </c>
      <c r="P2697" s="7" t="e">
        <f t="shared" si="379"/>
        <v>#DIV/0!</v>
      </c>
      <c r="Q2697" t="str">
        <f t="shared" si="380"/>
        <v>theater</v>
      </c>
      <c r="R2697" t="str">
        <f t="shared" si="381"/>
        <v>plays</v>
      </c>
      <c r="S2697" s="10">
        <f t="shared" si="382"/>
        <v>42828.395914351851</v>
      </c>
      <c r="T2697" s="10">
        <f t="shared" si="383"/>
        <v>42809.395914351851</v>
      </c>
      <c r="U2697">
        <f t="shared" si="384"/>
        <v>2017</v>
      </c>
      <c r="V2697" s="11">
        <f t="shared" si="385"/>
        <v>42828.395914351851</v>
      </c>
      <c r="W2697" s="15">
        <f t="shared" si="386"/>
        <v>19</v>
      </c>
    </row>
    <row r="2698" spans="1:23" ht="43.2" x14ac:dyDescent="0.3">
      <c r="A2698">
        <v>3139</v>
      </c>
      <c r="B2698" s="3" t="s">
        <v>3139</v>
      </c>
      <c r="C2698" s="3" t="s">
        <v>7249</v>
      </c>
      <c r="D2698">
        <v>50000</v>
      </c>
      <c r="E2698">
        <v>2700</v>
      </c>
      <c r="F2698" t="s">
        <v>8222</v>
      </c>
      <c r="G2698" t="s">
        <v>8238</v>
      </c>
      <c r="H2698" t="s">
        <v>8256</v>
      </c>
      <c r="I2698">
        <v>1490416380</v>
      </c>
      <c r="J2698">
        <v>1487485760</v>
      </c>
      <c r="K2698" t="b">
        <v>0</v>
      </c>
      <c r="L2698">
        <v>6</v>
      </c>
      <c r="M2698" t="b">
        <v>0</v>
      </c>
      <c r="N2698" t="s">
        <v>8271</v>
      </c>
      <c r="O2698" s="5">
        <f t="shared" si="378"/>
        <v>18.518518518518519</v>
      </c>
      <c r="P2698" s="7">
        <f t="shared" si="379"/>
        <v>450</v>
      </c>
      <c r="Q2698" t="str">
        <f t="shared" si="380"/>
        <v>theater</v>
      </c>
      <c r="R2698" t="str">
        <f t="shared" si="381"/>
        <v>plays</v>
      </c>
      <c r="S2698" s="10">
        <f t="shared" si="382"/>
        <v>42818.939583333333</v>
      </c>
      <c r="T2698" s="10">
        <f t="shared" si="383"/>
        <v>42785.020370370374</v>
      </c>
      <c r="U2698">
        <f t="shared" si="384"/>
        <v>2017</v>
      </c>
      <c r="V2698" s="11">
        <f t="shared" si="385"/>
        <v>42818.939583333333</v>
      </c>
      <c r="W2698" s="15">
        <f t="shared" si="386"/>
        <v>33.919212962959136</v>
      </c>
    </row>
    <row r="2699" spans="1:23" ht="57.6" x14ac:dyDescent="0.3">
      <c r="A2699">
        <v>3140</v>
      </c>
      <c r="B2699" s="3" t="s">
        <v>3140</v>
      </c>
      <c r="C2699" s="3" t="s">
        <v>7250</v>
      </c>
      <c r="D2699">
        <v>10000</v>
      </c>
      <c r="E2699">
        <v>96</v>
      </c>
      <c r="F2699" t="s">
        <v>8222</v>
      </c>
      <c r="G2699" t="s">
        <v>8230</v>
      </c>
      <c r="H2699" t="s">
        <v>8249</v>
      </c>
      <c r="I2699">
        <v>1491581703</v>
      </c>
      <c r="J2699">
        <v>1488993303</v>
      </c>
      <c r="K2699" t="b">
        <v>0</v>
      </c>
      <c r="L2699">
        <v>4</v>
      </c>
      <c r="M2699" t="b">
        <v>0</v>
      </c>
      <c r="N2699" t="s">
        <v>8271</v>
      </c>
      <c r="O2699" s="5">
        <f t="shared" si="378"/>
        <v>104.16666666666667</v>
      </c>
      <c r="P2699" s="7">
        <f t="shared" si="379"/>
        <v>24</v>
      </c>
      <c r="Q2699" t="str">
        <f t="shared" si="380"/>
        <v>theater</v>
      </c>
      <c r="R2699" t="str">
        <f t="shared" si="381"/>
        <v>plays</v>
      </c>
      <c r="S2699" s="10">
        <f t="shared" si="382"/>
        <v>42832.427118055552</v>
      </c>
      <c r="T2699" s="10">
        <f t="shared" si="383"/>
        <v>42802.468784722223</v>
      </c>
      <c r="U2699">
        <f t="shared" si="384"/>
        <v>2017</v>
      </c>
      <c r="V2699" s="11">
        <f t="shared" si="385"/>
        <v>42832.427118055552</v>
      </c>
      <c r="W2699" s="15">
        <f t="shared" si="386"/>
        <v>29.958333333328483</v>
      </c>
    </row>
    <row r="2700" spans="1:23" ht="57.6" x14ac:dyDescent="0.3">
      <c r="A2700">
        <v>3141</v>
      </c>
      <c r="B2700" s="3" t="s">
        <v>3141</v>
      </c>
      <c r="C2700" s="3" t="s">
        <v>7251</v>
      </c>
      <c r="D2700">
        <v>500</v>
      </c>
      <c r="E2700">
        <v>258</v>
      </c>
      <c r="F2700" t="s">
        <v>8222</v>
      </c>
      <c r="G2700" t="s">
        <v>8233</v>
      </c>
      <c r="H2700" t="s">
        <v>8249</v>
      </c>
      <c r="I2700">
        <v>1492372800</v>
      </c>
      <c r="J2700">
        <v>1488823488</v>
      </c>
      <c r="K2700" t="b">
        <v>0</v>
      </c>
      <c r="L2700">
        <v>8</v>
      </c>
      <c r="M2700" t="b">
        <v>0</v>
      </c>
      <c r="N2700" t="s">
        <v>8271</v>
      </c>
      <c r="O2700" s="5">
        <f t="shared" si="378"/>
        <v>1.9379844961240309</v>
      </c>
      <c r="P2700" s="7">
        <f t="shared" si="379"/>
        <v>32.25</v>
      </c>
      <c r="Q2700" t="str">
        <f t="shared" si="380"/>
        <v>theater</v>
      </c>
      <c r="R2700" t="str">
        <f t="shared" si="381"/>
        <v>plays</v>
      </c>
      <c r="S2700" s="10">
        <f t="shared" si="382"/>
        <v>42841.583333333328</v>
      </c>
      <c r="T2700" s="10">
        <f t="shared" si="383"/>
        <v>42800.503333333334</v>
      </c>
      <c r="U2700">
        <f t="shared" si="384"/>
        <v>2017</v>
      </c>
      <c r="V2700" s="11">
        <f t="shared" si="385"/>
        <v>42841.583333333328</v>
      </c>
      <c r="W2700" s="15">
        <f t="shared" si="386"/>
        <v>41.07999999999447</v>
      </c>
    </row>
    <row r="2701" spans="1:23" ht="43.2" x14ac:dyDescent="0.3">
      <c r="A2701">
        <v>3142</v>
      </c>
      <c r="B2701" s="3" t="s">
        <v>3142</v>
      </c>
      <c r="C2701" s="3" t="s">
        <v>7252</v>
      </c>
      <c r="D2701">
        <v>2750</v>
      </c>
      <c r="E2701">
        <v>45</v>
      </c>
      <c r="F2701" t="s">
        <v>8222</v>
      </c>
      <c r="G2701" t="s">
        <v>8225</v>
      </c>
      <c r="H2701" t="s">
        <v>8247</v>
      </c>
      <c r="I2701">
        <v>1489922339</v>
      </c>
      <c r="J2701">
        <v>1487333939</v>
      </c>
      <c r="K2701" t="b">
        <v>0</v>
      </c>
      <c r="L2701">
        <v>3</v>
      </c>
      <c r="M2701" t="b">
        <v>0</v>
      </c>
      <c r="N2701" t="s">
        <v>8271</v>
      </c>
      <c r="O2701" s="5">
        <f t="shared" si="378"/>
        <v>61.111111111111114</v>
      </c>
      <c r="P2701" s="7">
        <f t="shared" si="379"/>
        <v>15</v>
      </c>
      <c r="Q2701" t="str">
        <f t="shared" si="380"/>
        <v>theater</v>
      </c>
      <c r="R2701" t="str">
        <f t="shared" si="381"/>
        <v>plays</v>
      </c>
      <c r="S2701" s="10">
        <f t="shared" si="382"/>
        <v>42813.221516203703</v>
      </c>
      <c r="T2701" s="10">
        <f t="shared" si="383"/>
        <v>42783.263182870374</v>
      </c>
      <c r="U2701">
        <f t="shared" si="384"/>
        <v>2017</v>
      </c>
      <c r="V2701" s="11">
        <f t="shared" si="385"/>
        <v>42813.221516203703</v>
      </c>
      <c r="W2701" s="15">
        <f t="shared" si="386"/>
        <v>29.958333333328483</v>
      </c>
    </row>
    <row r="2702" spans="1:23" ht="57.6" x14ac:dyDescent="0.3">
      <c r="A2702">
        <v>3143</v>
      </c>
      <c r="B2702" s="3" t="s">
        <v>3143</v>
      </c>
      <c r="C2702" s="3" t="s">
        <v>7253</v>
      </c>
      <c r="D2702">
        <v>700</v>
      </c>
      <c r="E2702">
        <v>0</v>
      </c>
      <c r="F2702" t="s">
        <v>8222</v>
      </c>
      <c r="G2702" t="s">
        <v>8225</v>
      </c>
      <c r="H2702" t="s">
        <v>8247</v>
      </c>
      <c r="I2702">
        <v>1491726956</v>
      </c>
      <c r="J2702">
        <v>1489480556</v>
      </c>
      <c r="K2702" t="b">
        <v>0</v>
      </c>
      <c r="L2702">
        <v>0</v>
      </c>
      <c r="M2702" t="b">
        <v>0</v>
      </c>
      <c r="N2702" t="s">
        <v>8271</v>
      </c>
      <c r="O2702" s="5" t="e">
        <f t="shared" si="378"/>
        <v>#DIV/0!</v>
      </c>
      <c r="P2702" s="7" t="e">
        <f t="shared" si="379"/>
        <v>#DIV/0!</v>
      </c>
      <c r="Q2702" t="str">
        <f t="shared" si="380"/>
        <v>theater</v>
      </c>
      <c r="R2702" t="str">
        <f t="shared" si="381"/>
        <v>plays</v>
      </c>
      <c r="S2702" s="10">
        <f t="shared" si="382"/>
        <v>42834.108287037037</v>
      </c>
      <c r="T2702" s="10">
        <f t="shared" si="383"/>
        <v>42808.108287037037</v>
      </c>
      <c r="U2702">
        <f t="shared" si="384"/>
        <v>2017</v>
      </c>
      <c r="V2702" s="11">
        <f t="shared" si="385"/>
        <v>42834.108287037037</v>
      </c>
      <c r="W2702" s="15">
        <f t="shared" si="386"/>
        <v>26</v>
      </c>
    </row>
    <row r="2703" spans="1:23" ht="57.6" x14ac:dyDescent="0.3">
      <c r="A2703">
        <v>3144</v>
      </c>
      <c r="B2703" s="3" t="s">
        <v>3144</v>
      </c>
      <c r="C2703" s="3" t="s">
        <v>7254</v>
      </c>
      <c r="D2703">
        <v>10000</v>
      </c>
      <c r="E2703">
        <v>7540</v>
      </c>
      <c r="F2703" t="s">
        <v>8222</v>
      </c>
      <c r="G2703" t="s">
        <v>8224</v>
      </c>
      <c r="H2703" t="s">
        <v>8246</v>
      </c>
      <c r="I2703">
        <v>1489903200</v>
      </c>
      <c r="J2703">
        <v>1488459307</v>
      </c>
      <c r="K2703" t="b">
        <v>0</v>
      </c>
      <c r="L2703">
        <v>30</v>
      </c>
      <c r="M2703" t="b">
        <v>0</v>
      </c>
      <c r="N2703" t="s">
        <v>8271</v>
      </c>
      <c r="O2703" s="5">
        <f t="shared" si="378"/>
        <v>1.3262599469496021</v>
      </c>
      <c r="P2703" s="7">
        <f t="shared" si="379"/>
        <v>251.33333333333334</v>
      </c>
      <c r="Q2703" t="str">
        <f t="shared" si="380"/>
        <v>theater</v>
      </c>
      <c r="R2703" t="str">
        <f t="shared" si="381"/>
        <v>plays</v>
      </c>
      <c r="S2703" s="10">
        <f t="shared" si="382"/>
        <v>42813</v>
      </c>
      <c r="T2703" s="10">
        <f t="shared" si="383"/>
        <v>42796.288275462968</v>
      </c>
      <c r="U2703">
        <f t="shared" si="384"/>
        <v>2017</v>
      </c>
      <c r="V2703" s="11">
        <f t="shared" si="385"/>
        <v>42813</v>
      </c>
      <c r="W2703" s="15">
        <f t="shared" si="386"/>
        <v>16.711724537031841</v>
      </c>
    </row>
    <row r="2704" spans="1:23" ht="43.2" x14ac:dyDescent="0.3">
      <c r="A2704">
        <v>3145</v>
      </c>
      <c r="B2704" s="3" t="s">
        <v>3145</v>
      </c>
      <c r="C2704" s="3" t="s">
        <v>7255</v>
      </c>
      <c r="D2704">
        <v>25000</v>
      </c>
      <c r="E2704">
        <v>0</v>
      </c>
      <c r="F2704" t="s">
        <v>8222</v>
      </c>
      <c r="G2704" t="s">
        <v>8224</v>
      </c>
      <c r="H2704" t="s">
        <v>8246</v>
      </c>
      <c r="I2704">
        <v>1490659134</v>
      </c>
      <c r="J2704">
        <v>1485478734</v>
      </c>
      <c r="K2704" t="b">
        <v>0</v>
      </c>
      <c r="L2704">
        <v>0</v>
      </c>
      <c r="M2704" t="b">
        <v>0</v>
      </c>
      <c r="N2704" t="s">
        <v>8271</v>
      </c>
      <c r="O2704" s="5" t="e">
        <f t="shared" si="378"/>
        <v>#DIV/0!</v>
      </c>
      <c r="P2704" s="7" t="e">
        <f t="shared" si="379"/>
        <v>#DIV/0!</v>
      </c>
      <c r="Q2704" t="str">
        <f t="shared" si="380"/>
        <v>theater</v>
      </c>
      <c r="R2704" t="str">
        <f t="shared" si="381"/>
        <v>plays</v>
      </c>
      <c r="S2704" s="10">
        <f t="shared" si="382"/>
        <v>42821.749236111107</v>
      </c>
      <c r="T2704" s="10">
        <f t="shared" si="383"/>
        <v>42761.790902777779</v>
      </c>
      <c r="U2704">
        <f t="shared" si="384"/>
        <v>2017</v>
      </c>
      <c r="V2704" s="11">
        <f t="shared" si="385"/>
        <v>42821.749236111107</v>
      </c>
      <c r="W2704" s="15">
        <f t="shared" si="386"/>
        <v>59.958333333328483</v>
      </c>
    </row>
    <row r="2705" spans="1:23" ht="43.2" x14ac:dyDescent="0.3">
      <c r="A2705">
        <v>3146</v>
      </c>
      <c r="B2705" s="3" t="s">
        <v>3146</v>
      </c>
      <c r="C2705" s="3" t="s">
        <v>7256</v>
      </c>
      <c r="D2705">
        <v>50000</v>
      </c>
      <c r="E2705">
        <v>5250</v>
      </c>
      <c r="F2705" t="s">
        <v>8222</v>
      </c>
      <c r="G2705" t="s">
        <v>8238</v>
      </c>
      <c r="H2705" t="s">
        <v>8256</v>
      </c>
      <c r="I2705">
        <v>1492356166</v>
      </c>
      <c r="J2705">
        <v>1488471766</v>
      </c>
      <c r="K2705" t="b">
        <v>0</v>
      </c>
      <c r="L2705">
        <v>12</v>
      </c>
      <c r="M2705" t="b">
        <v>0</v>
      </c>
      <c r="N2705" t="s">
        <v>8271</v>
      </c>
      <c r="O2705" s="5">
        <f t="shared" si="378"/>
        <v>9.5238095238095237</v>
      </c>
      <c r="P2705" s="7">
        <f t="shared" si="379"/>
        <v>437.5</v>
      </c>
      <c r="Q2705" t="str">
        <f t="shared" si="380"/>
        <v>theater</v>
      </c>
      <c r="R2705" t="str">
        <f t="shared" si="381"/>
        <v>plays</v>
      </c>
      <c r="S2705" s="10">
        <f t="shared" si="382"/>
        <v>42841.390810185185</v>
      </c>
      <c r="T2705" s="10">
        <f t="shared" si="383"/>
        <v>42796.432476851856</v>
      </c>
      <c r="U2705">
        <f t="shared" si="384"/>
        <v>2017</v>
      </c>
      <c r="V2705" s="11">
        <f t="shared" si="385"/>
        <v>42841.390810185185</v>
      </c>
      <c r="W2705" s="15">
        <f t="shared" si="386"/>
        <v>44.958333333328483</v>
      </c>
    </row>
    <row r="2706" spans="1:23" ht="43.2" x14ac:dyDescent="0.3">
      <c r="A2706">
        <v>3188</v>
      </c>
      <c r="B2706" s="3" t="s">
        <v>3188</v>
      </c>
      <c r="C2706" s="3" t="s">
        <v>7298</v>
      </c>
      <c r="D2706">
        <v>200</v>
      </c>
      <c r="E2706">
        <v>130</v>
      </c>
      <c r="F2706" t="s">
        <v>8221</v>
      </c>
      <c r="G2706" t="s">
        <v>8225</v>
      </c>
      <c r="H2706" t="s">
        <v>8247</v>
      </c>
      <c r="I2706">
        <v>1433930302</v>
      </c>
      <c r="J2706">
        <v>1432115902</v>
      </c>
      <c r="K2706" t="b">
        <v>0</v>
      </c>
      <c r="L2706">
        <v>9</v>
      </c>
      <c r="M2706" t="b">
        <v>0</v>
      </c>
      <c r="N2706" t="s">
        <v>8305</v>
      </c>
      <c r="O2706" s="5">
        <f t="shared" si="378"/>
        <v>1.5384615384615385</v>
      </c>
      <c r="P2706" s="7">
        <f t="shared" si="379"/>
        <v>14.444444444444445</v>
      </c>
      <c r="Q2706" t="str">
        <f t="shared" si="380"/>
        <v>theater</v>
      </c>
      <c r="R2706" t="str">
        <f t="shared" si="381"/>
        <v>musical</v>
      </c>
      <c r="S2706" s="10">
        <f t="shared" si="382"/>
        <v>42165.165532407409</v>
      </c>
      <c r="T2706" s="10">
        <f t="shared" si="383"/>
        <v>42144.165532407409</v>
      </c>
      <c r="U2706">
        <f t="shared" si="384"/>
        <v>2015</v>
      </c>
      <c r="V2706" s="11">
        <f t="shared" si="385"/>
        <v>42165.165532407409</v>
      </c>
      <c r="W2706" s="15">
        <f t="shared" si="386"/>
        <v>21</v>
      </c>
    </row>
    <row r="2707" spans="1:23" ht="57.6" x14ac:dyDescent="0.3">
      <c r="A2707">
        <v>3189</v>
      </c>
      <c r="B2707" s="3" t="s">
        <v>3189</v>
      </c>
      <c r="C2707" s="3" t="s">
        <v>7299</v>
      </c>
      <c r="D2707">
        <v>55000</v>
      </c>
      <c r="E2707">
        <v>6780</v>
      </c>
      <c r="F2707" t="s">
        <v>8221</v>
      </c>
      <c r="G2707" t="s">
        <v>8235</v>
      </c>
      <c r="H2707" t="s">
        <v>8255</v>
      </c>
      <c r="I2707">
        <v>1432455532</v>
      </c>
      <c r="J2707">
        <v>1429863532</v>
      </c>
      <c r="K2707" t="b">
        <v>0</v>
      </c>
      <c r="L2707">
        <v>19</v>
      </c>
      <c r="M2707" t="b">
        <v>0</v>
      </c>
      <c r="N2707" t="s">
        <v>8305</v>
      </c>
      <c r="O2707" s="5">
        <f t="shared" si="378"/>
        <v>8.112094395280236</v>
      </c>
      <c r="P2707" s="7">
        <f t="shared" si="379"/>
        <v>356.84210526315792</v>
      </c>
      <c r="Q2707" t="str">
        <f t="shared" si="380"/>
        <v>theater</v>
      </c>
      <c r="R2707" t="str">
        <f t="shared" si="381"/>
        <v>musical</v>
      </c>
      <c r="S2707" s="10">
        <f t="shared" si="382"/>
        <v>42148.096435185187</v>
      </c>
      <c r="T2707" s="10">
        <f t="shared" si="383"/>
        <v>42118.096435185187</v>
      </c>
      <c r="U2707">
        <f t="shared" si="384"/>
        <v>2015</v>
      </c>
      <c r="V2707" s="11">
        <f t="shared" si="385"/>
        <v>42148.096435185187</v>
      </c>
      <c r="W2707" s="15">
        <f t="shared" si="386"/>
        <v>30</v>
      </c>
    </row>
    <row r="2708" spans="1:23" ht="43.2" x14ac:dyDescent="0.3">
      <c r="A2708">
        <v>3190</v>
      </c>
      <c r="B2708" s="3" t="s">
        <v>3190</v>
      </c>
      <c r="C2708" s="3" t="s">
        <v>7300</v>
      </c>
      <c r="D2708">
        <v>4000</v>
      </c>
      <c r="E2708">
        <v>0</v>
      </c>
      <c r="F2708" t="s">
        <v>8221</v>
      </c>
      <c r="G2708" t="s">
        <v>8229</v>
      </c>
      <c r="H2708" t="s">
        <v>8251</v>
      </c>
      <c r="I2708">
        <v>1481258275</v>
      </c>
      <c r="J2708">
        <v>1478662675</v>
      </c>
      <c r="K2708" t="b">
        <v>0</v>
      </c>
      <c r="L2708">
        <v>0</v>
      </c>
      <c r="M2708" t="b">
        <v>0</v>
      </c>
      <c r="N2708" t="s">
        <v>8305</v>
      </c>
      <c r="O2708" s="5" t="e">
        <f t="shared" si="378"/>
        <v>#DIV/0!</v>
      </c>
      <c r="P2708" s="7" t="e">
        <f t="shared" si="379"/>
        <v>#DIV/0!</v>
      </c>
      <c r="Q2708" t="str">
        <f t="shared" si="380"/>
        <v>theater</v>
      </c>
      <c r="R2708" t="str">
        <f t="shared" si="381"/>
        <v>musical</v>
      </c>
      <c r="S2708" s="10">
        <f t="shared" si="382"/>
        <v>42712.942997685182</v>
      </c>
      <c r="T2708" s="10">
        <f t="shared" si="383"/>
        <v>42682.901331018518</v>
      </c>
      <c r="U2708">
        <f t="shared" si="384"/>
        <v>2016</v>
      </c>
      <c r="V2708" s="11">
        <f t="shared" si="385"/>
        <v>42712.942997685182</v>
      </c>
      <c r="W2708" s="15">
        <f t="shared" si="386"/>
        <v>30.041666666664241</v>
      </c>
    </row>
    <row r="2709" spans="1:23" ht="43.2" x14ac:dyDescent="0.3">
      <c r="A2709">
        <v>3191</v>
      </c>
      <c r="B2709" s="3" t="s">
        <v>3191</v>
      </c>
      <c r="C2709" s="3" t="s">
        <v>7301</v>
      </c>
      <c r="D2709">
        <v>3750</v>
      </c>
      <c r="E2709">
        <v>151</v>
      </c>
      <c r="F2709" t="s">
        <v>8221</v>
      </c>
      <c r="G2709" t="s">
        <v>8224</v>
      </c>
      <c r="H2709" t="s">
        <v>8246</v>
      </c>
      <c r="I2709">
        <v>1471370869</v>
      </c>
      <c r="J2709">
        <v>1466186869</v>
      </c>
      <c r="K2709" t="b">
        <v>0</v>
      </c>
      <c r="L2709">
        <v>4</v>
      </c>
      <c r="M2709" t="b">
        <v>0</v>
      </c>
      <c r="N2709" t="s">
        <v>8305</v>
      </c>
      <c r="O2709" s="5">
        <f t="shared" si="378"/>
        <v>24.834437086092716</v>
      </c>
      <c r="P2709" s="7">
        <f t="shared" si="379"/>
        <v>37.75</v>
      </c>
      <c r="Q2709" t="str">
        <f t="shared" si="380"/>
        <v>theater</v>
      </c>
      <c r="R2709" t="str">
        <f t="shared" si="381"/>
        <v>musical</v>
      </c>
      <c r="S2709" s="10">
        <f t="shared" si="382"/>
        <v>42598.505428240736</v>
      </c>
      <c r="T2709" s="10">
        <f t="shared" si="383"/>
        <v>42538.505428240736</v>
      </c>
      <c r="U2709">
        <f t="shared" si="384"/>
        <v>2016</v>
      </c>
      <c r="V2709" s="11">
        <f t="shared" si="385"/>
        <v>42598.505428240736</v>
      </c>
      <c r="W2709" s="15">
        <f t="shared" si="386"/>
        <v>60</v>
      </c>
    </row>
    <row r="2710" spans="1:23" ht="43.2" x14ac:dyDescent="0.3">
      <c r="A2710">
        <v>3192</v>
      </c>
      <c r="B2710" s="3" t="s">
        <v>3192</v>
      </c>
      <c r="C2710" s="3" t="s">
        <v>7302</v>
      </c>
      <c r="D2710">
        <v>10000</v>
      </c>
      <c r="E2710">
        <v>102</v>
      </c>
      <c r="F2710" t="s">
        <v>8221</v>
      </c>
      <c r="G2710" t="s">
        <v>8225</v>
      </c>
      <c r="H2710" t="s">
        <v>8247</v>
      </c>
      <c r="I2710">
        <v>1425160800</v>
      </c>
      <c r="J2710">
        <v>1421274859</v>
      </c>
      <c r="K2710" t="b">
        <v>0</v>
      </c>
      <c r="L2710">
        <v>8</v>
      </c>
      <c r="M2710" t="b">
        <v>0</v>
      </c>
      <c r="N2710" t="s">
        <v>8305</v>
      </c>
      <c r="O2710" s="5">
        <f t="shared" si="378"/>
        <v>98.039215686274517</v>
      </c>
      <c r="P2710" s="7">
        <f t="shared" si="379"/>
        <v>12.75</v>
      </c>
      <c r="Q2710" t="str">
        <f t="shared" si="380"/>
        <v>theater</v>
      </c>
      <c r="R2710" t="str">
        <f t="shared" si="381"/>
        <v>musical</v>
      </c>
      <c r="S2710" s="10">
        <f t="shared" si="382"/>
        <v>42063.666666666672</v>
      </c>
      <c r="T2710" s="10">
        <f t="shared" si="383"/>
        <v>42018.69049768518</v>
      </c>
      <c r="U2710">
        <f t="shared" si="384"/>
        <v>2015</v>
      </c>
      <c r="V2710" s="11">
        <f t="shared" si="385"/>
        <v>42063.666666666672</v>
      </c>
      <c r="W2710" s="15">
        <f t="shared" si="386"/>
        <v>44.976168981491355</v>
      </c>
    </row>
    <row r="2711" spans="1:23" ht="43.2" x14ac:dyDescent="0.3">
      <c r="A2711">
        <v>3193</v>
      </c>
      <c r="B2711" s="3" t="s">
        <v>3193</v>
      </c>
      <c r="C2711" s="3" t="s">
        <v>7303</v>
      </c>
      <c r="D2711">
        <v>5000</v>
      </c>
      <c r="E2711">
        <v>587</v>
      </c>
      <c r="F2711" t="s">
        <v>8221</v>
      </c>
      <c r="G2711" t="s">
        <v>8225</v>
      </c>
      <c r="H2711" t="s">
        <v>8247</v>
      </c>
      <c r="I2711">
        <v>1424474056</v>
      </c>
      <c r="J2711">
        <v>1420586056</v>
      </c>
      <c r="K2711" t="b">
        <v>0</v>
      </c>
      <c r="L2711">
        <v>24</v>
      </c>
      <c r="M2711" t="b">
        <v>0</v>
      </c>
      <c r="N2711" t="s">
        <v>8305</v>
      </c>
      <c r="O2711" s="5">
        <f t="shared" si="378"/>
        <v>8.5178875638841571</v>
      </c>
      <c r="P2711" s="7">
        <f t="shared" si="379"/>
        <v>24.458333333333332</v>
      </c>
      <c r="Q2711" t="str">
        <f t="shared" si="380"/>
        <v>theater</v>
      </c>
      <c r="R2711" t="str">
        <f t="shared" si="381"/>
        <v>musical</v>
      </c>
      <c r="S2711" s="10">
        <f t="shared" si="382"/>
        <v>42055.718240740738</v>
      </c>
      <c r="T2711" s="10">
        <f t="shared" si="383"/>
        <v>42010.718240740738</v>
      </c>
      <c r="U2711">
        <f t="shared" si="384"/>
        <v>2015</v>
      </c>
      <c r="V2711" s="11">
        <f t="shared" si="385"/>
        <v>42055.718240740738</v>
      </c>
      <c r="W2711" s="15">
        <f t="shared" si="386"/>
        <v>45</v>
      </c>
    </row>
    <row r="2712" spans="1:23" ht="43.2" x14ac:dyDescent="0.3">
      <c r="A2712">
        <v>3194</v>
      </c>
      <c r="B2712" s="3" t="s">
        <v>3194</v>
      </c>
      <c r="C2712" s="3" t="s">
        <v>7304</v>
      </c>
      <c r="D2712">
        <v>11000</v>
      </c>
      <c r="E2712">
        <v>0</v>
      </c>
      <c r="F2712" t="s">
        <v>8221</v>
      </c>
      <c r="G2712" t="s">
        <v>8224</v>
      </c>
      <c r="H2712" t="s">
        <v>8246</v>
      </c>
      <c r="I2712">
        <v>1437960598</v>
      </c>
      <c r="J2712">
        <v>1435368598</v>
      </c>
      <c r="K2712" t="b">
        <v>0</v>
      </c>
      <c r="L2712">
        <v>0</v>
      </c>
      <c r="M2712" t="b">
        <v>0</v>
      </c>
      <c r="N2712" t="s">
        <v>8305</v>
      </c>
      <c r="O2712" s="5" t="e">
        <f t="shared" si="378"/>
        <v>#DIV/0!</v>
      </c>
      <c r="P2712" s="7" t="e">
        <f t="shared" si="379"/>
        <v>#DIV/0!</v>
      </c>
      <c r="Q2712" t="str">
        <f t="shared" si="380"/>
        <v>theater</v>
      </c>
      <c r="R2712" t="str">
        <f t="shared" si="381"/>
        <v>musical</v>
      </c>
      <c r="S2712" s="10">
        <f t="shared" si="382"/>
        <v>42211.812476851846</v>
      </c>
      <c r="T2712" s="10">
        <f t="shared" si="383"/>
        <v>42181.812476851846</v>
      </c>
      <c r="U2712">
        <f t="shared" si="384"/>
        <v>2015</v>
      </c>
      <c r="V2712" s="11">
        <f t="shared" si="385"/>
        <v>42211.812476851846</v>
      </c>
      <c r="W2712" s="15">
        <f t="shared" si="386"/>
        <v>30</v>
      </c>
    </row>
    <row r="2713" spans="1:23" ht="57.6" x14ac:dyDescent="0.3">
      <c r="A2713">
        <v>3195</v>
      </c>
      <c r="B2713" s="3" t="s">
        <v>3195</v>
      </c>
      <c r="C2713" s="3" t="s">
        <v>7305</v>
      </c>
      <c r="D2713">
        <v>3500</v>
      </c>
      <c r="E2713">
        <v>2070</v>
      </c>
      <c r="F2713" t="s">
        <v>8221</v>
      </c>
      <c r="G2713" t="s">
        <v>8224</v>
      </c>
      <c r="H2713" t="s">
        <v>8246</v>
      </c>
      <c r="I2713">
        <v>1423750542</v>
      </c>
      <c r="J2713">
        <v>1421158542</v>
      </c>
      <c r="K2713" t="b">
        <v>0</v>
      </c>
      <c r="L2713">
        <v>39</v>
      </c>
      <c r="M2713" t="b">
        <v>0</v>
      </c>
      <c r="N2713" t="s">
        <v>8305</v>
      </c>
      <c r="O2713" s="5">
        <f t="shared" si="378"/>
        <v>1.6908212560386473</v>
      </c>
      <c r="P2713" s="7">
        <f t="shared" si="379"/>
        <v>53.07692307692308</v>
      </c>
      <c r="Q2713" t="str">
        <f t="shared" si="380"/>
        <v>theater</v>
      </c>
      <c r="R2713" t="str">
        <f t="shared" si="381"/>
        <v>musical</v>
      </c>
      <c r="S2713" s="10">
        <f t="shared" si="382"/>
        <v>42047.344236111108</v>
      </c>
      <c r="T2713" s="10">
        <f t="shared" si="383"/>
        <v>42017.344236111108</v>
      </c>
      <c r="U2713">
        <f t="shared" si="384"/>
        <v>2015</v>
      </c>
      <c r="V2713" s="11">
        <f t="shared" si="385"/>
        <v>42047.344236111108</v>
      </c>
      <c r="W2713" s="15">
        <f t="shared" si="386"/>
        <v>30</v>
      </c>
    </row>
    <row r="2714" spans="1:23" ht="43.2" x14ac:dyDescent="0.3">
      <c r="A2714">
        <v>3196</v>
      </c>
      <c r="B2714" s="3" t="s">
        <v>3196</v>
      </c>
      <c r="C2714" s="3" t="s">
        <v>7306</v>
      </c>
      <c r="D2714">
        <v>3000000</v>
      </c>
      <c r="E2714">
        <v>1800</v>
      </c>
      <c r="F2714" t="s">
        <v>8221</v>
      </c>
      <c r="G2714" t="s">
        <v>8224</v>
      </c>
      <c r="H2714" t="s">
        <v>8246</v>
      </c>
      <c r="I2714">
        <v>1438437600</v>
      </c>
      <c r="J2714">
        <v>1433254875</v>
      </c>
      <c r="K2714" t="b">
        <v>0</v>
      </c>
      <c r="L2714">
        <v>6</v>
      </c>
      <c r="M2714" t="b">
        <v>0</v>
      </c>
      <c r="N2714" t="s">
        <v>8305</v>
      </c>
      <c r="O2714" s="5">
        <f t="shared" si="378"/>
        <v>1666.6666666666667</v>
      </c>
      <c r="P2714" s="7">
        <f t="shared" si="379"/>
        <v>300</v>
      </c>
      <c r="Q2714" t="str">
        <f t="shared" si="380"/>
        <v>theater</v>
      </c>
      <c r="R2714" t="str">
        <f t="shared" si="381"/>
        <v>musical</v>
      </c>
      <c r="S2714" s="10">
        <f t="shared" si="382"/>
        <v>42217.333333333328</v>
      </c>
      <c r="T2714" s="10">
        <f t="shared" si="383"/>
        <v>42157.348090277781</v>
      </c>
      <c r="U2714">
        <f t="shared" si="384"/>
        <v>2015</v>
      </c>
      <c r="V2714" s="11">
        <f t="shared" si="385"/>
        <v>42217.333333333328</v>
      </c>
      <c r="W2714" s="15">
        <f t="shared" si="386"/>
        <v>59.985243055547471</v>
      </c>
    </row>
    <row r="2715" spans="1:23" ht="28.8" x14ac:dyDescent="0.3">
      <c r="A2715">
        <v>3197</v>
      </c>
      <c r="B2715" s="3" t="s">
        <v>3197</v>
      </c>
      <c r="C2715" s="3" t="s">
        <v>7307</v>
      </c>
      <c r="D2715">
        <v>10000</v>
      </c>
      <c r="E2715">
        <v>1145</v>
      </c>
      <c r="F2715" t="s">
        <v>8221</v>
      </c>
      <c r="G2715" t="s">
        <v>8234</v>
      </c>
      <c r="H2715" t="s">
        <v>8254</v>
      </c>
      <c r="I2715">
        <v>1423050618</v>
      </c>
      <c r="J2715">
        <v>1420458618</v>
      </c>
      <c r="K2715" t="b">
        <v>0</v>
      </c>
      <c r="L2715">
        <v>4</v>
      </c>
      <c r="M2715" t="b">
        <v>0</v>
      </c>
      <c r="N2715" t="s">
        <v>8305</v>
      </c>
      <c r="O2715" s="5">
        <f t="shared" si="378"/>
        <v>8.7336244541484724</v>
      </c>
      <c r="P2715" s="7">
        <f t="shared" si="379"/>
        <v>286.25</v>
      </c>
      <c r="Q2715" t="str">
        <f t="shared" si="380"/>
        <v>theater</v>
      </c>
      <c r="R2715" t="str">
        <f t="shared" si="381"/>
        <v>musical</v>
      </c>
      <c r="S2715" s="10">
        <f t="shared" si="382"/>
        <v>42039.243263888886</v>
      </c>
      <c r="T2715" s="10">
        <f t="shared" si="383"/>
        <v>42009.243263888886</v>
      </c>
      <c r="U2715">
        <f t="shared" si="384"/>
        <v>2015</v>
      </c>
      <c r="V2715" s="11">
        <f t="shared" si="385"/>
        <v>42039.243263888886</v>
      </c>
      <c r="W2715" s="15">
        <f t="shared" si="386"/>
        <v>30</v>
      </c>
    </row>
    <row r="2716" spans="1:23" ht="57.6" x14ac:dyDescent="0.3">
      <c r="A2716">
        <v>3198</v>
      </c>
      <c r="B2716" s="3" t="s">
        <v>3198</v>
      </c>
      <c r="C2716" s="3" t="s">
        <v>7308</v>
      </c>
      <c r="D2716">
        <v>30000</v>
      </c>
      <c r="E2716">
        <v>110</v>
      </c>
      <c r="F2716" t="s">
        <v>8221</v>
      </c>
      <c r="G2716" t="s">
        <v>8232</v>
      </c>
      <c r="H2716" t="s">
        <v>8253</v>
      </c>
      <c r="I2716">
        <v>1424081477</v>
      </c>
      <c r="J2716">
        <v>1420798277</v>
      </c>
      <c r="K2716" t="b">
        <v>0</v>
      </c>
      <c r="L2716">
        <v>3</v>
      </c>
      <c r="M2716" t="b">
        <v>0</v>
      </c>
      <c r="N2716" t="s">
        <v>8305</v>
      </c>
      <c r="O2716" s="5">
        <f t="shared" si="378"/>
        <v>272.72727272727275</v>
      </c>
      <c r="P2716" s="7">
        <f t="shared" si="379"/>
        <v>36.666666666666664</v>
      </c>
      <c r="Q2716" t="str">
        <f t="shared" si="380"/>
        <v>theater</v>
      </c>
      <c r="R2716" t="str">
        <f t="shared" si="381"/>
        <v>musical</v>
      </c>
      <c r="S2716" s="10">
        <f t="shared" si="382"/>
        <v>42051.174502314811</v>
      </c>
      <c r="T2716" s="10">
        <f t="shared" si="383"/>
        <v>42013.174502314811</v>
      </c>
      <c r="U2716">
        <f t="shared" si="384"/>
        <v>2015</v>
      </c>
      <c r="V2716" s="11">
        <f t="shared" si="385"/>
        <v>42051.174502314811</v>
      </c>
      <c r="W2716" s="15">
        <f t="shared" si="386"/>
        <v>38</v>
      </c>
    </row>
    <row r="2717" spans="1:23" ht="43.2" x14ac:dyDescent="0.3">
      <c r="A2717">
        <v>3199</v>
      </c>
      <c r="B2717" s="3" t="s">
        <v>3199</v>
      </c>
      <c r="C2717" s="3" t="s">
        <v>7309</v>
      </c>
      <c r="D2717">
        <v>5000</v>
      </c>
      <c r="E2717">
        <v>2608</v>
      </c>
      <c r="F2717" t="s">
        <v>8221</v>
      </c>
      <c r="G2717" t="s">
        <v>8224</v>
      </c>
      <c r="H2717" t="s">
        <v>8246</v>
      </c>
      <c r="I2717">
        <v>1410037200</v>
      </c>
      <c r="J2717">
        <v>1407435418</v>
      </c>
      <c r="K2717" t="b">
        <v>0</v>
      </c>
      <c r="L2717">
        <v>53</v>
      </c>
      <c r="M2717" t="b">
        <v>0</v>
      </c>
      <c r="N2717" t="s">
        <v>8305</v>
      </c>
      <c r="O2717" s="5">
        <f t="shared" si="378"/>
        <v>1.9171779141104295</v>
      </c>
      <c r="P2717" s="7">
        <f t="shared" si="379"/>
        <v>49.20754716981132</v>
      </c>
      <c r="Q2717" t="str">
        <f t="shared" si="380"/>
        <v>theater</v>
      </c>
      <c r="R2717" t="str">
        <f t="shared" si="381"/>
        <v>musical</v>
      </c>
      <c r="S2717" s="10">
        <f t="shared" si="382"/>
        <v>41888.625</v>
      </c>
      <c r="T2717" s="10">
        <f t="shared" si="383"/>
        <v>41858.511782407404</v>
      </c>
      <c r="U2717">
        <f t="shared" si="384"/>
        <v>2014</v>
      </c>
      <c r="V2717" s="11">
        <f t="shared" si="385"/>
        <v>41888.625</v>
      </c>
      <c r="W2717" s="15">
        <f t="shared" si="386"/>
        <v>30.113217592595902</v>
      </c>
    </row>
    <row r="2718" spans="1:23" ht="57.6" x14ac:dyDescent="0.3">
      <c r="A2718">
        <v>3200</v>
      </c>
      <c r="B2718" s="3" t="s">
        <v>3200</v>
      </c>
      <c r="C2718" s="3" t="s">
        <v>7310</v>
      </c>
      <c r="D2718">
        <v>50000</v>
      </c>
      <c r="E2718">
        <v>1</v>
      </c>
      <c r="F2718" t="s">
        <v>8221</v>
      </c>
      <c r="G2718" t="s">
        <v>8224</v>
      </c>
      <c r="H2718" t="s">
        <v>8246</v>
      </c>
      <c r="I2718">
        <v>1461994440</v>
      </c>
      <c r="J2718">
        <v>1459410101</v>
      </c>
      <c r="K2718" t="b">
        <v>0</v>
      </c>
      <c r="L2718">
        <v>1</v>
      </c>
      <c r="M2718" t="b">
        <v>0</v>
      </c>
      <c r="N2718" t="s">
        <v>8305</v>
      </c>
      <c r="O2718" s="5">
        <f t="shared" si="378"/>
        <v>50000</v>
      </c>
      <c r="P2718" s="7">
        <f t="shared" si="379"/>
        <v>1</v>
      </c>
      <c r="Q2718" t="str">
        <f t="shared" si="380"/>
        <v>theater</v>
      </c>
      <c r="R2718" t="str">
        <f t="shared" si="381"/>
        <v>musical</v>
      </c>
      <c r="S2718" s="10">
        <f t="shared" si="382"/>
        <v>42489.981944444444</v>
      </c>
      <c r="T2718" s="10">
        <f t="shared" si="383"/>
        <v>42460.070613425924</v>
      </c>
      <c r="U2718">
        <f t="shared" si="384"/>
        <v>2016</v>
      </c>
      <c r="V2718" s="11">
        <f t="shared" si="385"/>
        <v>42489.981944444444</v>
      </c>
      <c r="W2718" s="15">
        <f t="shared" si="386"/>
        <v>29.911331018520286</v>
      </c>
    </row>
    <row r="2719" spans="1:23" ht="43.2" x14ac:dyDescent="0.3">
      <c r="A2719">
        <v>3201</v>
      </c>
      <c r="B2719" s="3" t="s">
        <v>3201</v>
      </c>
      <c r="C2719" s="3" t="s">
        <v>7311</v>
      </c>
      <c r="D2719">
        <v>2000</v>
      </c>
      <c r="E2719">
        <v>25</v>
      </c>
      <c r="F2719" t="s">
        <v>8221</v>
      </c>
      <c r="G2719" t="s">
        <v>8225</v>
      </c>
      <c r="H2719" t="s">
        <v>8247</v>
      </c>
      <c r="I2719">
        <v>1409509477</v>
      </c>
      <c r="J2719">
        <v>1407695077</v>
      </c>
      <c r="K2719" t="b">
        <v>0</v>
      </c>
      <c r="L2719">
        <v>2</v>
      </c>
      <c r="M2719" t="b">
        <v>0</v>
      </c>
      <c r="N2719" t="s">
        <v>8305</v>
      </c>
      <c r="O2719" s="5">
        <f t="shared" si="378"/>
        <v>80</v>
      </c>
      <c r="P2719" s="7">
        <f t="shared" si="379"/>
        <v>12.5</v>
      </c>
      <c r="Q2719" t="str">
        <f t="shared" si="380"/>
        <v>theater</v>
      </c>
      <c r="R2719" t="str">
        <f t="shared" si="381"/>
        <v>musical</v>
      </c>
      <c r="S2719" s="10">
        <f t="shared" si="382"/>
        <v>41882.517094907409</v>
      </c>
      <c r="T2719" s="10">
        <f t="shared" si="383"/>
        <v>41861.517094907409</v>
      </c>
      <c r="U2719">
        <f t="shared" si="384"/>
        <v>2014</v>
      </c>
      <c r="V2719" s="11">
        <f t="shared" si="385"/>
        <v>41882.517094907409</v>
      </c>
      <c r="W2719" s="15">
        <f t="shared" si="386"/>
        <v>21</v>
      </c>
    </row>
    <row r="2720" spans="1:23" ht="43.2" x14ac:dyDescent="0.3">
      <c r="A2720">
        <v>3202</v>
      </c>
      <c r="B2720" s="3" t="s">
        <v>3202</v>
      </c>
      <c r="C2720" s="3" t="s">
        <v>7312</v>
      </c>
      <c r="D2720">
        <v>5000</v>
      </c>
      <c r="E2720">
        <v>2726</v>
      </c>
      <c r="F2720" t="s">
        <v>8221</v>
      </c>
      <c r="G2720" t="s">
        <v>8224</v>
      </c>
      <c r="H2720" t="s">
        <v>8246</v>
      </c>
      <c r="I2720">
        <v>1450072740</v>
      </c>
      <c r="J2720">
        <v>1445027346</v>
      </c>
      <c r="K2720" t="b">
        <v>0</v>
      </c>
      <c r="L2720">
        <v>25</v>
      </c>
      <c r="M2720" t="b">
        <v>0</v>
      </c>
      <c r="N2720" t="s">
        <v>8305</v>
      </c>
      <c r="O2720" s="5">
        <f t="shared" si="378"/>
        <v>1.8341892883345561</v>
      </c>
      <c r="P2720" s="7">
        <f t="shared" si="379"/>
        <v>109.04</v>
      </c>
      <c r="Q2720" t="str">
        <f t="shared" si="380"/>
        <v>theater</v>
      </c>
      <c r="R2720" t="str">
        <f t="shared" si="381"/>
        <v>musical</v>
      </c>
      <c r="S2720" s="10">
        <f t="shared" si="382"/>
        <v>42351.999305555553</v>
      </c>
      <c r="T2720" s="10">
        <f t="shared" si="383"/>
        <v>42293.603541666671</v>
      </c>
      <c r="U2720">
        <f t="shared" si="384"/>
        <v>2015</v>
      </c>
      <c r="V2720" s="11">
        <f t="shared" si="385"/>
        <v>42351.999305555553</v>
      </c>
      <c r="W2720" s="15">
        <f t="shared" si="386"/>
        <v>58.395763888882357</v>
      </c>
    </row>
    <row r="2721" spans="1:23" ht="43.2" x14ac:dyDescent="0.3">
      <c r="A2721">
        <v>3203</v>
      </c>
      <c r="B2721" s="3" t="s">
        <v>3203</v>
      </c>
      <c r="C2721" s="3" t="s">
        <v>7313</v>
      </c>
      <c r="D2721">
        <v>1000</v>
      </c>
      <c r="E2721">
        <v>250</v>
      </c>
      <c r="F2721" t="s">
        <v>8221</v>
      </c>
      <c r="G2721" t="s">
        <v>8224</v>
      </c>
      <c r="H2721" t="s">
        <v>8246</v>
      </c>
      <c r="I2721">
        <v>1443224622</v>
      </c>
      <c r="J2721">
        <v>1440632622</v>
      </c>
      <c r="K2721" t="b">
        <v>0</v>
      </c>
      <c r="L2721">
        <v>6</v>
      </c>
      <c r="M2721" t="b">
        <v>0</v>
      </c>
      <c r="N2721" t="s">
        <v>8305</v>
      </c>
      <c r="O2721" s="5">
        <f t="shared" si="378"/>
        <v>4</v>
      </c>
      <c r="P2721" s="7">
        <f t="shared" si="379"/>
        <v>41.666666666666664</v>
      </c>
      <c r="Q2721" t="str">
        <f t="shared" si="380"/>
        <v>theater</v>
      </c>
      <c r="R2721" t="str">
        <f t="shared" si="381"/>
        <v>musical</v>
      </c>
      <c r="S2721" s="10">
        <f t="shared" si="382"/>
        <v>42272.738680555558</v>
      </c>
      <c r="T2721" s="10">
        <f t="shared" si="383"/>
        <v>42242.738680555558</v>
      </c>
      <c r="U2721">
        <f t="shared" si="384"/>
        <v>2015</v>
      </c>
      <c r="V2721" s="11">
        <f t="shared" si="385"/>
        <v>42272.738680555558</v>
      </c>
      <c r="W2721" s="15">
        <f t="shared" si="386"/>
        <v>30</v>
      </c>
    </row>
    <row r="2722" spans="1:23" ht="43.2" x14ac:dyDescent="0.3">
      <c r="A2722">
        <v>3204</v>
      </c>
      <c r="B2722" s="3" t="s">
        <v>3204</v>
      </c>
      <c r="C2722" s="3" t="s">
        <v>7314</v>
      </c>
      <c r="D2722">
        <v>500</v>
      </c>
      <c r="E2722">
        <v>0</v>
      </c>
      <c r="F2722" t="s">
        <v>8221</v>
      </c>
      <c r="G2722" t="s">
        <v>8224</v>
      </c>
      <c r="H2722" t="s">
        <v>8246</v>
      </c>
      <c r="I2722">
        <v>1437149640</v>
      </c>
      <c r="J2722">
        <v>1434558479</v>
      </c>
      <c r="K2722" t="b">
        <v>0</v>
      </c>
      <c r="L2722">
        <v>0</v>
      </c>
      <c r="M2722" t="b">
        <v>0</v>
      </c>
      <c r="N2722" t="s">
        <v>8305</v>
      </c>
      <c r="O2722" s="5" t="e">
        <f t="shared" si="378"/>
        <v>#DIV/0!</v>
      </c>
      <c r="P2722" s="7" t="e">
        <f t="shared" si="379"/>
        <v>#DIV/0!</v>
      </c>
      <c r="Q2722" t="str">
        <f t="shared" si="380"/>
        <v>theater</v>
      </c>
      <c r="R2722" t="str">
        <f t="shared" si="381"/>
        <v>musical</v>
      </c>
      <c r="S2722" s="10">
        <f t="shared" si="382"/>
        <v>42202.426388888889</v>
      </c>
      <c r="T2722" s="10">
        <f t="shared" si="383"/>
        <v>42172.436099537037</v>
      </c>
      <c r="U2722">
        <f t="shared" si="384"/>
        <v>2015</v>
      </c>
      <c r="V2722" s="11">
        <f t="shared" si="385"/>
        <v>42202.426388888889</v>
      </c>
      <c r="W2722" s="15">
        <f t="shared" si="386"/>
        <v>29.99028935185197</v>
      </c>
    </row>
    <row r="2723" spans="1:23" ht="43.2" x14ac:dyDescent="0.3">
      <c r="A2723">
        <v>3205</v>
      </c>
      <c r="B2723" s="3" t="s">
        <v>3205</v>
      </c>
      <c r="C2723" s="3" t="s">
        <v>7315</v>
      </c>
      <c r="D2723">
        <v>8000</v>
      </c>
      <c r="E2723">
        <v>273</v>
      </c>
      <c r="F2723" t="s">
        <v>8221</v>
      </c>
      <c r="G2723" t="s">
        <v>8225</v>
      </c>
      <c r="H2723" t="s">
        <v>8247</v>
      </c>
      <c r="I2723">
        <v>1430470772</v>
      </c>
      <c r="J2723">
        <v>1427878772</v>
      </c>
      <c r="K2723" t="b">
        <v>0</v>
      </c>
      <c r="L2723">
        <v>12</v>
      </c>
      <c r="M2723" t="b">
        <v>0</v>
      </c>
      <c r="N2723" t="s">
        <v>8305</v>
      </c>
      <c r="O2723" s="5">
        <f t="shared" si="378"/>
        <v>29.304029304029303</v>
      </c>
      <c r="P2723" s="7">
        <f t="shared" si="379"/>
        <v>22.75</v>
      </c>
      <c r="Q2723" t="str">
        <f t="shared" si="380"/>
        <v>theater</v>
      </c>
      <c r="R2723" t="str">
        <f t="shared" si="381"/>
        <v>musical</v>
      </c>
      <c r="S2723" s="10">
        <f t="shared" si="382"/>
        <v>42125.124675925923</v>
      </c>
      <c r="T2723" s="10">
        <f t="shared" si="383"/>
        <v>42095.124675925923</v>
      </c>
      <c r="U2723">
        <f t="shared" si="384"/>
        <v>2015</v>
      </c>
      <c r="V2723" s="11">
        <f t="shared" si="385"/>
        <v>42125.124675925923</v>
      </c>
      <c r="W2723" s="15">
        <f t="shared" si="386"/>
        <v>30</v>
      </c>
    </row>
    <row r="2724" spans="1:23" ht="43.2" x14ac:dyDescent="0.3">
      <c r="A2724">
        <v>3206</v>
      </c>
      <c r="B2724" s="3" t="s">
        <v>3206</v>
      </c>
      <c r="C2724" s="3" t="s">
        <v>7316</v>
      </c>
      <c r="D2724">
        <v>5000</v>
      </c>
      <c r="E2724">
        <v>0</v>
      </c>
      <c r="F2724" t="s">
        <v>8221</v>
      </c>
      <c r="G2724" t="s">
        <v>8224</v>
      </c>
      <c r="H2724" t="s">
        <v>8246</v>
      </c>
      <c r="I2724">
        <v>1442644651</v>
      </c>
      <c r="J2724">
        <v>1440052651</v>
      </c>
      <c r="K2724" t="b">
        <v>0</v>
      </c>
      <c r="L2724">
        <v>0</v>
      </c>
      <c r="M2724" t="b">
        <v>0</v>
      </c>
      <c r="N2724" t="s">
        <v>8305</v>
      </c>
      <c r="O2724" s="5" t="e">
        <f t="shared" si="378"/>
        <v>#DIV/0!</v>
      </c>
      <c r="P2724" s="7" t="e">
        <f t="shared" si="379"/>
        <v>#DIV/0!</v>
      </c>
      <c r="Q2724" t="str">
        <f t="shared" si="380"/>
        <v>theater</v>
      </c>
      <c r="R2724" t="str">
        <f t="shared" si="381"/>
        <v>musical</v>
      </c>
      <c r="S2724" s="10">
        <f t="shared" si="382"/>
        <v>42266.026053240741</v>
      </c>
      <c r="T2724" s="10">
        <f t="shared" si="383"/>
        <v>42236.026053240741</v>
      </c>
      <c r="U2724">
        <f t="shared" si="384"/>
        <v>2015</v>
      </c>
      <c r="V2724" s="11">
        <f t="shared" si="385"/>
        <v>42266.026053240741</v>
      </c>
      <c r="W2724" s="15">
        <f t="shared" si="386"/>
        <v>30</v>
      </c>
    </row>
    <row r="2725" spans="1:23" ht="43.2" x14ac:dyDescent="0.3">
      <c r="A2725">
        <v>3207</v>
      </c>
      <c r="B2725" s="3" t="s">
        <v>3207</v>
      </c>
      <c r="C2725" s="3" t="s">
        <v>7317</v>
      </c>
      <c r="D2725">
        <v>5500</v>
      </c>
      <c r="E2725">
        <v>2550</v>
      </c>
      <c r="F2725" t="s">
        <v>8221</v>
      </c>
      <c r="G2725" t="s">
        <v>8224</v>
      </c>
      <c r="H2725" t="s">
        <v>8246</v>
      </c>
      <c r="I2725">
        <v>1429767607</v>
      </c>
      <c r="J2725">
        <v>1424587207</v>
      </c>
      <c r="K2725" t="b">
        <v>0</v>
      </c>
      <c r="L2725">
        <v>36</v>
      </c>
      <c r="M2725" t="b">
        <v>0</v>
      </c>
      <c r="N2725" t="s">
        <v>8305</v>
      </c>
      <c r="O2725" s="5">
        <f t="shared" si="378"/>
        <v>2.1568627450980391</v>
      </c>
      <c r="P2725" s="7">
        <f t="shared" si="379"/>
        <v>70.833333333333329</v>
      </c>
      <c r="Q2725" t="str">
        <f t="shared" si="380"/>
        <v>theater</v>
      </c>
      <c r="R2725" t="str">
        <f t="shared" si="381"/>
        <v>musical</v>
      </c>
      <c r="S2725" s="10">
        <f t="shared" si="382"/>
        <v>42116.986192129625</v>
      </c>
      <c r="T2725" s="10">
        <f t="shared" si="383"/>
        <v>42057.027858796297</v>
      </c>
      <c r="U2725">
        <f t="shared" si="384"/>
        <v>2015</v>
      </c>
      <c r="V2725" s="11">
        <f t="shared" si="385"/>
        <v>42116.986192129625</v>
      </c>
      <c r="W2725" s="15">
        <f t="shared" si="386"/>
        <v>59.958333333328483</v>
      </c>
    </row>
    <row r="2726" spans="1:23" ht="43.2" x14ac:dyDescent="0.3">
      <c r="A2726">
        <v>3227</v>
      </c>
      <c r="B2726" s="3" t="s">
        <v>3227</v>
      </c>
      <c r="C2726" s="3" t="s">
        <v>7337</v>
      </c>
      <c r="D2726">
        <v>1200</v>
      </c>
      <c r="E2726">
        <v>1500</v>
      </c>
      <c r="F2726" t="s">
        <v>8219</v>
      </c>
      <c r="G2726" t="s">
        <v>8225</v>
      </c>
      <c r="H2726" t="s">
        <v>8247</v>
      </c>
      <c r="I2726">
        <v>1484687436</v>
      </c>
      <c r="J2726">
        <v>1482095436</v>
      </c>
      <c r="K2726" t="b">
        <v>0</v>
      </c>
      <c r="L2726">
        <v>30</v>
      </c>
      <c r="M2726" t="b">
        <v>1</v>
      </c>
      <c r="N2726" t="s">
        <v>8271</v>
      </c>
      <c r="O2726" s="5">
        <f t="shared" si="378"/>
        <v>0.8</v>
      </c>
      <c r="P2726" s="7">
        <f t="shared" si="379"/>
        <v>50</v>
      </c>
      <c r="Q2726" t="str">
        <f t="shared" si="380"/>
        <v>theater</v>
      </c>
      <c r="R2726" t="str">
        <f t="shared" si="381"/>
        <v>plays</v>
      </c>
      <c r="S2726" s="10">
        <f t="shared" si="382"/>
        <v>42752.632361111115</v>
      </c>
      <c r="T2726" s="10">
        <f t="shared" si="383"/>
        <v>42722.632361111115</v>
      </c>
      <c r="U2726">
        <f t="shared" si="384"/>
        <v>2017</v>
      </c>
      <c r="V2726" s="11">
        <f t="shared" si="385"/>
        <v>42752.632361111115</v>
      </c>
      <c r="W2726" s="15">
        <f t="shared" si="386"/>
        <v>30</v>
      </c>
    </row>
    <row r="2727" spans="1:23" ht="43.2" x14ac:dyDescent="0.3">
      <c r="A2727">
        <v>3231</v>
      </c>
      <c r="B2727" s="3" t="s">
        <v>3231</v>
      </c>
      <c r="C2727" s="3" t="s">
        <v>7341</v>
      </c>
      <c r="D2727">
        <v>1000</v>
      </c>
      <c r="E2727">
        <v>1610</v>
      </c>
      <c r="F2727" t="s">
        <v>8219</v>
      </c>
      <c r="G2727" t="s">
        <v>8224</v>
      </c>
      <c r="H2727" t="s">
        <v>8246</v>
      </c>
      <c r="I2727">
        <v>1460846347</v>
      </c>
      <c r="J2727">
        <v>1458254347</v>
      </c>
      <c r="K2727" t="b">
        <v>0</v>
      </c>
      <c r="L2727">
        <v>28</v>
      </c>
      <c r="M2727" t="b">
        <v>1</v>
      </c>
      <c r="N2727" t="s">
        <v>8271</v>
      </c>
      <c r="O2727" s="5">
        <f t="shared" si="378"/>
        <v>0.6211180124223602</v>
      </c>
      <c r="P2727" s="7">
        <f t="shared" si="379"/>
        <v>57.5</v>
      </c>
      <c r="Q2727" t="str">
        <f t="shared" si="380"/>
        <v>theater</v>
      </c>
      <c r="R2727" t="str">
        <f t="shared" si="381"/>
        <v>plays</v>
      </c>
      <c r="S2727" s="10">
        <f t="shared" si="382"/>
        <v>42476.693831018521</v>
      </c>
      <c r="T2727" s="10">
        <f t="shared" si="383"/>
        <v>42446.693831018521</v>
      </c>
      <c r="U2727">
        <f t="shared" si="384"/>
        <v>2016</v>
      </c>
      <c r="V2727" s="11">
        <f t="shared" si="385"/>
        <v>42476.693831018521</v>
      </c>
      <c r="W2727" s="15">
        <f t="shared" si="386"/>
        <v>30</v>
      </c>
    </row>
    <row r="2728" spans="1:23" ht="43.2" x14ac:dyDescent="0.3">
      <c r="A2728">
        <v>3233</v>
      </c>
      <c r="B2728" s="3" t="s">
        <v>3233</v>
      </c>
      <c r="C2728" s="3" t="s">
        <v>7343</v>
      </c>
      <c r="D2728">
        <v>5000</v>
      </c>
      <c r="E2728">
        <v>5940</v>
      </c>
      <c r="F2728" t="s">
        <v>8219</v>
      </c>
      <c r="G2728" t="s">
        <v>8224</v>
      </c>
      <c r="H2728" t="s">
        <v>8246</v>
      </c>
      <c r="I2728">
        <v>1488482355</v>
      </c>
      <c r="J2728">
        <v>1485890355</v>
      </c>
      <c r="K2728" t="b">
        <v>0</v>
      </c>
      <c r="L2728">
        <v>61</v>
      </c>
      <c r="M2728" t="b">
        <v>1</v>
      </c>
      <c r="N2728" t="s">
        <v>8271</v>
      </c>
      <c r="O2728" s="5">
        <f t="shared" si="378"/>
        <v>0.84175084175084181</v>
      </c>
      <c r="P2728" s="7">
        <f t="shared" si="379"/>
        <v>97.377049180327873</v>
      </c>
      <c r="Q2728" t="str">
        <f t="shared" si="380"/>
        <v>theater</v>
      </c>
      <c r="R2728" t="str">
        <f t="shared" si="381"/>
        <v>plays</v>
      </c>
      <c r="S2728" s="10">
        <f t="shared" si="382"/>
        <v>42796.555034722223</v>
      </c>
      <c r="T2728" s="10">
        <f t="shared" si="383"/>
        <v>42766.555034722223</v>
      </c>
      <c r="U2728">
        <f t="shared" si="384"/>
        <v>2017</v>
      </c>
      <c r="V2728" s="11">
        <f t="shared" si="385"/>
        <v>42796.555034722223</v>
      </c>
      <c r="W2728" s="15">
        <f t="shared" si="386"/>
        <v>30</v>
      </c>
    </row>
    <row r="2729" spans="1:23" ht="43.2" x14ac:dyDescent="0.3">
      <c r="A2729">
        <v>3234</v>
      </c>
      <c r="B2729" s="3" t="s">
        <v>3234</v>
      </c>
      <c r="C2729" s="3" t="s">
        <v>7344</v>
      </c>
      <c r="D2729">
        <v>4000</v>
      </c>
      <c r="E2729">
        <v>4015.71</v>
      </c>
      <c r="F2729" t="s">
        <v>8219</v>
      </c>
      <c r="G2729" t="s">
        <v>8225</v>
      </c>
      <c r="H2729" t="s">
        <v>8247</v>
      </c>
      <c r="I2729">
        <v>1485991860</v>
      </c>
      <c r="J2729">
        <v>1483124208</v>
      </c>
      <c r="K2729" t="b">
        <v>0</v>
      </c>
      <c r="L2729">
        <v>115</v>
      </c>
      <c r="M2729" t="b">
        <v>1</v>
      </c>
      <c r="N2729" t="s">
        <v>8271</v>
      </c>
      <c r="O2729" s="5">
        <f t="shared" si="378"/>
        <v>0.99608786491056378</v>
      </c>
      <c r="P2729" s="7">
        <f t="shared" si="379"/>
        <v>34.91921739130435</v>
      </c>
      <c r="Q2729" t="str">
        <f t="shared" si="380"/>
        <v>theater</v>
      </c>
      <c r="R2729" t="str">
        <f t="shared" si="381"/>
        <v>plays</v>
      </c>
      <c r="S2729" s="10">
        <f t="shared" si="382"/>
        <v>42767.729861111111</v>
      </c>
      <c r="T2729" s="10">
        <f t="shared" si="383"/>
        <v>42734.539444444439</v>
      </c>
      <c r="U2729">
        <f t="shared" si="384"/>
        <v>2017</v>
      </c>
      <c r="V2729" s="11">
        <f t="shared" si="385"/>
        <v>42767.729861111111</v>
      </c>
      <c r="W2729" s="15">
        <f t="shared" si="386"/>
        <v>33.190416666671808</v>
      </c>
    </row>
    <row r="2730" spans="1:23" ht="43.2" x14ac:dyDescent="0.3">
      <c r="A2730">
        <v>3236</v>
      </c>
      <c r="B2730" s="3" t="s">
        <v>3236</v>
      </c>
      <c r="C2730" s="3" t="s">
        <v>7346</v>
      </c>
      <c r="D2730">
        <v>20000</v>
      </c>
      <c r="E2730">
        <v>20120</v>
      </c>
      <c r="F2730" t="s">
        <v>8219</v>
      </c>
      <c r="G2730" t="s">
        <v>8224</v>
      </c>
      <c r="H2730" t="s">
        <v>8246</v>
      </c>
      <c r="I2730">
        <v>1482962433</v>
      </c>
      <c r="J2730">
        <v>1480370433</v>
      </c>
      <c r="K2730" t="b">
        <v>0</v>
      </c>
      <c r="L2730">
        <v>110</v>
      </c>
      <c r="M2730" t="b">
        <v>1</v>
      </c>
      <c r="N2730" t="s">
        <v>8271</v>
      </c>
      <c r="O2730" s="5">
        <f t="shared" si="378"/>
        <v>0.99403578528827041</v>
      </c>
      <c r="P2730" s="7">
        <f t="shared" si="379"/>
        <v>182.90909090909091</v>
      </c>
      <c r="Q2730" t="str">
        <f t="shared" si="380"/>
        <v>theater</v>
      </c>
      <c r="R2730" t="str">
        <f t="shared" si="381"/>
        <v>plays</v>
      </c>
      <c r="S2730" s="10">
        <f t="shared" si="382"/>
        <v>42732.667048611111</v>
      </c>
      <c r="T2730" s="10">
        <f t="shared" si="383"/>
        <v>42702.667048611111</v>
      </c>
      <c r="U2730">
        <f t="shared" si="384"/>
        <v>2016</v>
      </c>
      <c r="V2730" s="11">
        <f t="shared" si="385"/>
        <v>42732.667048611111</v>
      </c>
      <c r="W2730" s="15">
        <f t="shared" si="386"/>
        <v>30</v>
      </c>
    </row>
    <row r="2731" spans="1:23" ht="43.2" x14ac:dyDescent="0.3">
      <c r="A2731">
        <v>3240</v>
      </c>
      <c r="B2731" s="3" t="s">
        <v>3240</v>
      </c>
      <c r="C2731" s="3" t="s">
        <v>7350</v>
      </c>
      <c r="D2731">
        <v>3000</v>
      </c>
      <c r="E2731">
        <v>3017</v>
      </c>
      <c r="F2731" t="s">
        <v>8219</v>
      </c>
      <c r="G2731" t="s">
        <v>8225</v>
      </c>
      <c r="H2731" t="s">
        <v>8247</v>
      </c>
      <c r="I2731">
        <v>1487286000</v>
      </c>
      <c r="J2731">
        <v>1484843948</v>
      </c>
      <c r="K2731" t="b">
        <v>0</v>
      </c>
      <c r="L2731">
        <v>34</v>
      </c>
      <c r="M2731" t="b">
        <v>1</v>
      </c>
      <c r="N2731" t="s">
        <v>8271</v>
      </c>
      <c r="O2731" s="5">
        <f t="shared" si="378"/>
        <v>0.99436526350679488</v>
      </c>
      <c r="P2731" s="7">
        <f t="shared" si="379"/>
        <v>88.735294117647058</v>
      </c>
      <c r="Q2731" t="str">
        <f t="shared" si="380"/>
        <v>theater</v>
      </c>
      <c r="R2731" t="str">
        <f t="shared" si="381"/>
        <v>plays</v>
      </c>
      <c r="S2731" s="10">
        <f t="shared" si="382"/>
        <v>42782.708333333328</v>
      </c>
      <c r="T2731" s="10">
        <f t="shared" si="383"/>
        <v>42754.443842592591</v>
      </c>
      <c r="U2731">
        <f t="shared" si="384"/>
        <v>2017</v>
      </c>
      <c r="V2731" s="11">
        <f t="shared" si="385"/>
        <v>42782.708333333328</v>
      </c>
      <c r="W2731" s="15">
        <f t="shared" si="386"/>
        <v>28.264490740737529</v>
      </c>
    </row>
    <row r="2732" spans="1:23" ht="43.2" x14ac:dyDescent="0.3">
      <c r="A2732">
        <v>3244</v>
      </c>
      <c r="B2732" s="3" t="s">
        <v>3244</v>
      </c>
      <c r="C2732" s="3" t="s">
        <v>7354</v>
      </c>
      <c r="D2732">
        <v>1600</v>
      </c>
      <c r="E2732">
        <v>1647</v>
      </c>
      <c r="F2732" t="s">
        <v>8219</v>
      </c>
      <c r="G2732" t="s">
        <v>8225</v>
      </c>
      <c r="H2732" t="s">
        <v>8247</v>
      </c>
      <c r="I2732">
        <v>1480613982</v>
      </c>
      <c r="J2732">
        <v>1478018382</v>
      </c>
      <c r="K2732" t="b">
        <v>0</v>
      </c>
      <c r="L2732">
        <v>69</v>
      </c>
      <c r="M2732" t="b">
        <v>1</v>
      </c>
      <c r="N2732" t="s">
        <v>8271</v>
      </c>
      <c r="O2732" s="5">
        <f t="shared" si="378"/>
        <v>0.97146326654523374</v>
      </c>
      <c r="P2732" s="7">
        <f t="shared" si="379"/>
        <v>23.869565217391305</v>
      </c>
      <c r="Q2732" t="str">
        <f t="shared" si="380"/>
        <v>theater</v>
      </c>
      <c r="R2732" t="str">
        <f t="shared" si="381"/>
        <v>plays</v>
      </c>
      <c r="S2732" s="10">
        <f t="shared" si="382"/>
        <v>42705.485902777778</v>
      </c>
      <c r="T2732" s="10">
        <f t="shared" si="383"/>
        <v>42675.444236111114</v>
      </c>
      <c r="U2732">
        <f t="shared" si="384"/>
        <v>2016</v>
      </c>
      <c r="V2732" s="11">
        <f t="shared" si="385"/>
        <v>42705.485902777778</v>
      </c>
      <c r="W2732" s="15">
        <f t="shared" si="386"/>
        <v>30.041666666664241</v>
      </c>
    </row>
    <row r="2733" spans="1:23" ht="43.2" x14ac:dyDescent="0.3">
      <c r="A2733">
        <v>3245</v>
      </c>
      <c r="B2733" s="3" t="s">
        <v>3245</v>
      </c>
      <c r="C2733" s="3" t="s">
        <v>7355</v>
      </c>
      <c r="D2733">
        <v>21000</v>
      </c>
      <c r="E2733">
        <v>21904</v>
      </c>
      <c r="F2733" t="s">
        <v>8219</v>
      </c>
      <c r="G2733" t="s">
        <v>8224</v>
      </c>
      <c r="H2733" t="s">
        <v>8246</v>
      </c>
      <c r="I2733">
        <v>1434074400</v>
      </c>
      <c r="J2733">
        <v>1431354258</v>
      </c>
      <c r="K2733" t="b">
        <v>0</v>
      </c>
      <c r="L2733">
        <v>270</v>
      </c>
      <c r="M2733" t="b">
        <v>1</v>
      </c>
      <c r="N2733" t="s">
        <v>8271</v>
      </c>
      <c r="O2733" s="5">
        <f t="shared" si="378"/>
        <v>0.95872899926953981</v>
      </c>
      <c r="P2733" s="7">
        <f t="shared" si="379"/>
        <v>81.125925925925927</v>
      </c>
      <c r="Q2733" t="str">
        <f t="shared" si="380"/>
        <v>theater</v>
      </c>
      <c r="R2733" t="str">
        <f t="shared" si="381"/>
        <v>plays</v>
      </c>
      <c r="S2733" s="10">
        <f t="shared" si="382"/>
        <v>42166.833333333328</v>
      </c>
      <c r="T2733" s="10">
        <f t="shared" si="383"/>
        <v>42135.35020833333</v>
      </c>
      <c r="U2733">
        <f t="shared" si="384"/>
        <v>2015</v>
      </c>
      <c r="V2733" s="11">
        <f t="shared" si="385"/>
        <v>42166.833333333328</v>
      </c>
      <c r="W2733" s="15">
        <f t="shared" si="386"/>
        <v>31.483124999998836</v>
      </c>
    </row>
    <row r="2734" spans="1:23" ht="43.2" x14ac:dyDescent="0.3">
      <c r="A2734">
        <v>3257</v>
      </c>
      <c r="B2734" s="3" t="s">
        <v>3257</v>
      </c>
      <c r="C2734" s="3" t="s">
        <v>7367</v>
      </c>
      <c r="D2734">
        <v>2000</v>
      </c>
      <c r="E2734">
        <v>2125.9899999999998</v>
      </c>
      <c r="F2734" t="s">
        <v>8219</v>
      </c>
      <c r="G2734" t="s">
        <v>8225</v>
      </c>
      <c r="H2734" t="s">
        <v>8247</v>
      </c>
      <c r="I2734">
        <v>1487769952</v>
      </c>
      <c r="J2734">
        <v>1485177952</v>
      </c>
      <c r="K2734" t="b">
        <v>0</v>
      </c>
      <c r="L2734">
        <v>41</v>
      </c>
      <c r="M2734" t="b">
        <v>1</v>
      </c>
      <c r="N2734" t="s">
        <v>8271</v>
      </c>
      <c r="O2734" s="5">
        <f t="shared" si="378"/>
        <v>0.94073819726339269</v>
      </c>
      <c r="P2734" s="7">
        <f t="shared" si="379"/>
        <v>51.853414634146333</v>
      </c>
      <c r="Q2734" t="str">
        <f t="shared" si="380"/>
        <v>theater</v>
      </c>
      <c r="R2734" t="str">
        <f t="shared" si="381"/>
        <v>plays</v>
      </c>
      <c r="S2734" s="10">
        <f t="shared" si="382"/>
        <v>42788.309629629628</v>
      </c>
      <c r="T2734" s="10">
        <f t="shared" si="383"/>
        <v>42758.309629629628</v>
      </c>
      <c r="U2734">
        <f t="shared" si="384"/>
        <v>2017</v>
      </c>
      <c r="V2734" s="11">
        <f t="shared" si="385"/>
        <v>42788.309629629628</v>
      </c>
      <c r="W2734" s="15">
        <f t="shared" si="386"/>
        <v>30</v>
      </c>
    </row>
    <row r="2735" spans="1:23" ht="57.6" x14ac:dyDescent="0.3">
      <c r="A2735">
        <v>3279</v>
      </c>
      <c r="B2735" s="3" t="s">
        <v>3279</v>
      </c>
      <c r="C2735" s="3" t="s">
        <v>7389</v>
      </c>
      <c r="D2735">
        <v>5800</v>
      </c>
      <c r="E2735">
        <v>6628</v>
      </c>
      <c r="F2735" t="s">
        <v>8219</v>
      </c>
      <c r="G2735" t="s">
        <v>8224</v>
      </c>
      <c r="H2735" t="s">
        <v>8246</v>
      </c>
      <c r="I2735">
        <v>1459474059</v>
      </c>
      <c r="J2735">
        <v>1456885659</v>
      </c>
      <c r="K2735" t="b">
        <v>0</v>
      </c>
      <c r="L2735">
        <v>63</v>
      </c>
      <c r="M2735" t="b">
        <v>1</v>
      </c>
      <c r="N2735" t="s">
        <v>8271</v>
      </c>
      <c r="O2735" s="5">
        <f t="shared" si="378"/>
        <v>0.87507543753771877</v>
      </c>
      <c r="P2735" s="7">
        <f t="shared" si="379"/>
        <v>105.2063492063492</v>
      </c>
      <c r="Q2735" t="str">
        <f t="shared" si="380"/>
        <v>theater</v>
      </c>
      <c r="R2735" t="str">
        <f t="shared" si="381"/>
        <v>plays</v>
      </c>
      <c r="S2735" s="10">
        <f t="shared" si="382"/>
        <v>42460.81086805556</v>
      </c>
      <c r="T2735" s="10">
        <f t="shared" si="383"/>
        <v>42430.852534722217</v>
      </c>
      <c r="U2735">
        <f t="shared" si="384"/>
        <v>2016</v>
      </c>
      <c r="V2735" s="11">
        <f t="shared" si="385"/>
        <v>42460.81086805556</v>
      </c>
      <c r="W2735" s="15">
        <f t="shared" si="386"/>
        <v>29.958333333343035</v>
      </c>
    </row>
    <row r="2736" spans="1:23" ht="43.2" x14ac:dyDescent="0.3">
      <c r="A2736">
        <v>3280</v>
      </c>
      <c r="B2736" s="3" t="s">
        <v>3280</v>
      </c>
      <c r="C2736" s="3" t="s">
        <v>7390</v>
      </c>
      <c r="D2736">
        <v>2000</v>
      </c>
      <c r="E2736">
        <v>2060</v>
      </c>
      <c r="F2736" t="s">
        <v>8219</v>
      </c>
      <c r="G2736" t="s">
        <v>8224</v>
      </c>
      <c r="H2736" t="s">
        <v>8246</v>
      </c>
      <c r="I2736">
        <v>1433134800</v>
      </c>
      <c r="J2736">
        <v>1430158198</v>
      </c>
      <c r="K2736" t="b">
        <v>0</v>
      </c>
      <c r="L2736">
        <v>30</v>
      </c>
      <c r="M2736" t="b">
        <v>1</v>
      </c>
      <c r="N2736" t="s">
        <v>8271</v>
      </c>
      <c r="O2736" s="5">
        <f t="shared" si="378"/>
        <v>0.970873786407767</v>
      </c>
      <c r="P2736" s="7">
        <f t="shared" si="379"/>
        <v>68.666666666666671</v>
      </c>
      <c r="Q2736" t="str">
        <f t="shared" si="380"/>
        <v>theater</v>
      </c>
      <c r="R2736" t="str">
        <f t="shared" si="381"/>
        <v>plays</v>
      </c>
      <c r="S2736" s="10">
        <f t="shared" si="382"/>
        <v>42155.958333333328</v>
      </c>
      <c r="T2736" s="10">
        <f t="shared" si="383"/>
        <v>42121.506921296299</v>
      </c>
      <c r="U2736">
        <f t="shared" si="384"/>
        <v>2015</v>
      </c>
      <c r="V2736" s="11">
        <f t="shared" si="385"/>
        <v>42155.958333333328</v>
      </c>
      <c r="W2736" s="15">
        <f t="shared" si="386"/>
        <v>34.451412037029513</v>
      </c>
    </row>
    <row r="2737" spans="1:23" ht="28.8" x14ac:dyDescent="0.3">
      <c r="A2737">
        <v>3281</v>
      </c>
      <c r="B2737" s="3" t="s">
        <v>3281</v>
      </c>
      <c r="C2737" s="3" t="s">
        <v>7391</v>
      </c>
      <c r="D2737">
        <v>5000</v>
      </c>
      <c r="E2737">
        <v>6080</v>
      </c>
      <c r="F2737" t="s">
        <v>8219</v>
      </c>
      <c r="G2737" t="s">
        <v>8224</v>
      </c>
      <c r="H2737" t="s">
        <v>8246</v>
      </c>
      <c r="I2737">
        <v>1441153705</v>
      </c>
      <c r="J2737">
        <v>1438561705</v>
      </c>
      <c r="K2737" t="b">
        <v>0</v>
      </c>
      <c r="L2737">
        <v>47</v>
      </c>
      <c r="M2737" t="b">
        <v>1</v>
      </c>
      <c r="N2737" t="s">
        <v>8271</v>
      </c>
      <c r="O2737" s="5">
        <f t="shared" si="378"/>
        <v>0.82236842105263153</v>
      </c>
      <c r="P2737" s="7">
        <f t="shared" si="379"/>
        <v>129.36170212765958</v>
      </c>
      <c r="Q2737" t="str">
        <f t="shared" si="380"/>
        <v>theater</v>
      </c>
      <c r="R2737" t="str">
        <f t="shared" si="381"/>
        <v>plays</v>
      </c>
      <c r="S2737" s="10">
        <f t="shared" si="382"/>
        <v>42248.769733796296</v>
      </c>
      <c r="T2737" s="10">
        <f t="shared" si="383"/>
        <v>42218.769733796296</v>
      </c>
      <c r="U2737">
        <f t="shared" si="384"/>
        <v>2015</v>
      </c>
      <c r="V2737" s="11">
        <f t="shared" si="385"/>
        <v>42248.769733796296</v>
      </c>
      <c r="W2737" s="15">
        <f t="shared" si="386"/>
        <v>30</v>
      </c>
    </row>
    <row r="2738" spans="1:23" ht="43.2" x14ac:dyDescent="0.3">
      <c r="A2738">
        <v>3282</v>
      </c>
      <c r="B2738" s="3" t="s">
        <v>3282</v>
      </c>
      <c r="C2738" s="3" t="s">
        <v>7392</v>
      </c>
      <c r="D2738">
        <v>31000</v>
      </c>
      <c r="E2738">
        <v>31820.5</v>
      </c>
      <c r="F2738" t="s">
        <v>8219</v>
      </c>
      <c r="G2738" t="s">
        <v>8224</v>
      </c>
      <c r="H2738" t="s">
        <v>8246</v>
      </c>
      <c r="I2738">
        <v>1461904788</v>
      </c>
      <c r="J2738">
        <v>1458103188</v>
      </c>
      <c r="K2738" t="b">
        <v>0</v>
      </c>
      <c r="L2738">
        <v>237</v>
      </c>
      <c r="M2738" t="b">
        <v>1</v>
      </c>
      <c r="N2738" t="s">
        <v>8271</v>
      </c>
      <c r="O2738" s="5">
        <f t="shared" si="378"/>
        <v>0.97421473578353579</v>
      </c>
      <c r="P2738" s="7">
        <f t="shared" si="379"/>
        <v>134.26371308016877</v>
      </c>
      <c r="Q2738" t="str">
        <f t="shared" si="380"/>
        <v>theater</v>
      </c>
      <c r="R2738" t="str">
        <f t="shared" si="381"/>
        <v>plays</v>
      </c>
      <c r="S2738" s="10">
        <f t="shared" si="382"/>
        <v>42488.94430555556</v>
      </c>
      <c r="T2738" s="10">
        <f t="shared" si="383"/>
        <v>42444.94430555556</v>
      </c>
      <c r="U2738">
        <f t="shared" si="384"/>
        <v>2016</v>
      </c>
      <c r="V2738" s="11">
        <f t="shared" si="385"/>
        <v>42488.94430555556</v>
      </c>
      <c r="W2738" s="15">
        <f t="shared" si="386"/>
        <v>44</v>
      </c>
    </row>
    <row r="2739" spans="1:23" ht="43.2" x14ac:dyDescent="0.3">
      <c r="A2739">
        <v>3283</v>
      </c>
      <c r="B2739" s="3" t="s">
        <v>3283</v>
      </c>
      <c r="C2739" s="3" t="s">
        <v>7393</v>
      </c>
      <c r="D2739">
        <v>800</v>
      </c>
      <c r="E2739">
        <v>838</v>
      </c>
      <c r="F2739" t="s">
        <v>8219</v>
      </c>
      <c r="G2739" t="s">
        <v>8225</v>
      </c>
      <c r="H2739" t="s">
        <v>8247</v>
      </c>
      <c r="I2739">
        <v>1455138000</v>
      </c>
      <c r="J2739">
        <v>1452448298</v>
      </c>
      <c r="K2739" t="b">
        <v>0</v>
      </c>
      <c r="L2739">
        <v>47</v>
      </c>
      <c r="M2739" t="b">
        <v>1</v>
      </c>
      <c r="N2739" t="s">
        <v>8271</v>
      </c>
      <c r="O2739" s="5">
        <f t="shared" si="378"/>
        <v>0.95465393794749398</v>
      </c>
      <c r="P2739" s="7">
        <f t="shared" si="379"/>
        <v>17.829787234042552</v>
      </c>
      <c r="Q2739" t="str">
        <f t="shared" si="380"/>
        <v>theater</v>
      </c>
      <c r="R2739" t="str">
        <f t="shared" si="381"/>
        <v>plays</v>
      </c>
      <c r="S2739" s="10">
        <f t="shared" si="382"/>
        <v>42410.625</v>
      </c>
      <c r="T2739" s="10">
        <f t="shared" si="383"/>
        <v>42379.49418981481</v>
      </c>
      <c r="U2739">
        <f t="shared" si="384"/>
        <v>2016</v>
      </c>
      <c r="V2739" s="11">
        <f t="shared" si="385"/>
        <v>42410.625</v>
      </c>
      <c r="W2739" s="15">
        <f t="shared" si="386"/>
        <v>31.130810185190057</v>
      </c>
    </row>
    <row r="2740" spans="1:23" ht="43.2" x14ac:dyDescent="0.3">
      <c r="A2740">
        <v>3284</v>
      </c>
      <c r="B2740" s="3" t="s">
        <v>3284</v>
      </c>
      <c r="C2740" s="3" t="s">
        <v>7394</v>
      </c>
      <c r="D2740">
        <v>3000</v>
      </c>
      <c r="E2740">
        <v>3048</v>
      </c>
      <c r="F2740" t="s">
        <v>8219</v>
      </c>
      <c r="G2740" t="s">
        <v>8224</v>
      </c>
      <c r="H2740" t="s">
        <v>8246</v>
      </c>
      <c r="I2740">
        <v>1454047140</v>
      </c>
      <c r="J2740">
        <v>1452546853</v>
      </c>
      <c r="K2740" t="b">
        <v>0</v>
      </c>
      <c r="L2740">
        <v>15</v>
      </c>
      <c r="M2740" t="b">
        <v>1</v>
      </c>
      <c r="N2740" t="s">
        <v>8271</v>
      </c>
      <c r="O2740" s="5">
        <f t="shared" si="378"/>
        <v>0.98425196850393704</v>
      </c>
      <c r="P2740" s="7">
        <f t="shared" si="379"/>
        <v>203.2</v>
      </c>
      <c r="Q2740" t="str">
        <f t="shared" si="380"/>
        <v>theater</v>
      </c>
      <c r="R2740" t="str">
        <f t="shared" si="381"/>
        <v>plays</v>
      </c>
      <c r="S2740" s="10">
        <f t="shared" si="382"/>
        <v>42397.999305555553</v>
      </c>
      <c r="T2740" s="10">
        <f t="shared" si="383"/>
        <v>42380.634872685187</v>
      </c>
      <c r="U2740">
        <f t="shared" si="384"/>
        <v>2016</v>
      </c>
      <c r="V2740" s="11">
        <f t="shared" si="385"/>
        <v>42397.999305555553</v>
      </c>
      <c r="W2740" s="15">
        <f t="shared" si="386"/>
        <v>17.364432870366727</v>
      </c>
    </row>
    <row r="2741" spans="1:23" x14ac:dyDescent="0.3">
      <c r="A2741">
        <v>3285</v>
      </c>
      <c r="B2741" s="3" t="s">
        <v>3285</v>
      </c>
      <c r="C2741" s="3" t="s">
        <v>7395</v>
      </c>
      <c r="D2741">
        <v>4999</v>
      </c>
      <c r="E2741">
        <v>5604</v>
      </c>
      <c r="F2741" t="s">
        <v>8219</v>
      </c>
      <c r="G2741" t="s">
        <v>8224</v>
      </c>
      <c r="H2741" t="s">
        <v>8246</v>
      </c>
      <c r="I2741">
        <v>1488258000</v>
      </c>
      <c r="J2741">
        <v>1485556626</v>
      </c>
      <c r="K2741" t="b">
        <v>0</v>
      </c>
      <c r="L2741">
        <v>81</v>
      </c>
      <c r="M2741" t="b">
        <v>1</v>
      </c>
      <c r="N2741" t="s">
        <v>8271</v>
      </c>
      <c r="O2741" s="5">
        <f t="shared" si="378"/>
        <v>0.89204139900071378</v>
      </c>
      <c r="P2741" s="7">
        <f t="shared" si="379"/>
        <v>69.18518518518519</v>
      </c>
      <c r="Q2741" t="str">
        <f t="shared" si="380"/>
        <v>theater</v>
      </c>
      <c r="R2741" t="str">
        <f t="shared" si="381"/>
        <v>plays</v>
      </c>
      <c r="S2741" s="10">
        <f t="shared" si="382"/>
        <v>42793.958333333328</v>
      </c>
      <c r="T2741" s="10">
        <f t="shared" si="383"/>
        <v>42762.692430555559</v>
      </c>
      <c r="U2741">
        <f t="shared" si="384"/>
        <v>2017</v>
      </c>
      <c r="V2741" s="11">
        <f t="shared" si="385"/>
        <v>42793.958333333328</v>
      </c>
      <c r="W2741" s="15">
        <f t="shared" si="386"/>
        <v>31.265902777769952</v>
      </c>
    </row>
    <row r="2742" spans="1:23" ht="57.6" x14ac:dyDescent="0.3">
      <c r="A2742">
        <v>3286</v>
      </c>
      <c r="B2742" s="3" t="s">
        <v>3286</v>
      </c>
      <c r="C2742" s="3" t="s">
        <v>7396</v>
      </c>
      <c r="D2742">
        <v>15000</v>
      </c>
      <c r="E2742">
        <v>15265</v>
      </c>
      <c r="F2742" t="s">
        <v>8219</v>
      </c>
      <c r="G2742" t="s">
        <v>8224</v>
      </c>
      <c r="H2742" t="s">
        <v>8246</v>
      </c>
      <c r="I2742">
        <v>1471291782</v>
      </c>
      <c r="J2742">
        <v>1468699782</v>
      </c>
      <c r="K2742" t="b">
        <v>0</v>
      </c>
      <c r="L2742">
        <v>122</v>
      </c>
      <c r="M2742" t="b">
        <v>1</v>
      </c>
      <c r="N2742" t="s">
        <v>8271</v>
      </c>
      <c r="O2742" s="5">
        <f t="shared" si="378"/>
        <v>0.98264002620373403</v>
      </c>
      <c r="P2742" s="7">
        <f t="shared" si="379"/>
        <v>125.12295081967213</v>
      </c>
      <c r="Q2742" t="str">
        <f t="shared" si="380"/>
        <v>theater</v>
      </c>
      <c r="R2742" t="str">
        <f t="shared" si="381"/>
        <v>plays</v>
      </c>
      <c r="S2742" s="10">
        <f t="shared" si="382"/>
        <v>42597.590069444443</v>
      </c>
      <c r="T2742" s="10">
        <f t="shared" si="383"/>
        <v>42567.590069444443</v>
      </c>
      <c r="U2742">
        <f t="shared" si="384"/>
        <v>2016</v>
      </c>
      <c r="V2742" s="11">
        <f t="shared" si="385"/>
        <v>42597.590069444443</v>
      </c>
      <c r="W2742" s="15">
        <f t="shared" si="386"/>
        <v>30</v>
      </c>
    </row>
    <row r="2743" spans="1:23" ht="28.8" x14ac:dyDescent="0.3">
      <c r="A2743">
        <v>3287</v>
      </c>
      <c r="B2743" s="3" t="s">
        <v>3287</v>
      </c>
      <c r="C2743" s="3" t="s">
        <v>7397</v>
      </c>
      <c r="D2743">
        <v>2500</v>
      </c>
      <c r="E2743">
        <v>2500</v>
      </c>
      <c r="F2743" t="s">
        <v>8219</v>
      </c>
      <c r="G2743" t="s">
        <v>8229</v>
      </c>
      <c r="H2743" t="s">
        <v>8251</v>
      </c>
      <c r="I2743">
        <v>1448733628</v>
      </c>
      <c r="J2743">
        <v>1446573628</v>
      </c>
      <c r="K2743" t="b">
        <v>0</v>
      </c>
      <c r="L2743">
        <v>34</v>
      </c>
      <c r="M2743" t="b">
        <v>1</v>
      </c>
      <c r="N2743" t="s">
        <v>8271</v>
      </c>
      <c r="O2743" s="5">
        <f t="shared" si="378"/>
        <v>1</v>
      </c>
      <c r="P2743" s="7">
        <f t="shared" si="379"/>
        <v>73.529411764705884</v>
      </c>
      <c r="Q2743" t="str">
        <f t="shared" si="380"/>
        <v>theater</v>
      </c>
      <c r="R2743" t="str">
        <f t="shared" si="381"/>
        <v>plays</v>
      </c>
      <c r="S2743" s="10">
        <f t="shared" si="382"/>
        <v>42336.500324074077</v>
      </c>
      <c r="T2743" s="10">
        <f t="shared" si="383"/>
        <v>42311.500324074077</v>
      </c>
      <c r="U2743">
        <f t="shared" si="384"/>
        <v>2015</v>
      </c>
      <c r="V2743" s="11">
        <f t="shared" si="385"/>
        <v>42336.500324074077</v>
      </c>
      <c r="W2743" s="15">
        <f t="shared" si="386"/>
        <v>25</v>
      </c>
    </row>
    <row r="2744" spans="1:23" ht="43.2" x14ac:dyDescent="0.3">
      <c r="A2744">
        <v>3288</v>
      </c>
      <c r="B2744" s="3" t="s">
        <v>3288</v>
      </c>
      <c r="C2744" s="3" t="s">
        <v>7398</v>
      </c>
      <c r="D2744">
        <v>10000</v>
      </c>
      <c r="E2744">
        <v>10026.49</v>
      </c>
      <c r="F2744" t="s">
        <v>8219</v>
      </c>
      <c r="G2744" t="s">
        <v>8225</v>
      </c>
      <c r="H2744" t="s">
        <v>8247</v>
      </c>
      <c r="I2744">
        <v>1466463600</v>
      </c>
      <c r="J2744">
        <v>1463337315</v>
      </c>
      <c r="K2744" t="b">
        <v>0</v>
      </c>
      <c r="L2744">
        <v>207</v>
      </c>
      <c r="M2744" t="b">
        <v>1</v>
      </c>
      <c r="N2744" t="s">
        <v>8271</v>
      </c>
      <c r="O2744" s="5">
        <f t="shared" si="378"/>
        <v>0.99735799866154562</v>
      </c>
      <c r="P2744" s="7">
        <f t="shared" si="379"/>
        <v>48.437149758454105</v>
      </c>
      <c r="Q2744" t="str">
        <f t="shared" si="380"/>
        <v>theater</v>
      </c>
      <c r="R2744" t="str">
        <f t="shared" si="381"/>
        <v>plays</v>
      </c>
      <c r="S2744" s="10">
        <f t="shared" si="382"/>
        <v>42541.708333333328</v>
      </c>
      <c r="T2744" s="10">
        <f t="shared" si="383"/>
        <v>42505.524479166663</v>
      </c>
      <c r="U2744">
        <f t="shared" si="384"/>
        <v>2016</v>
      </c>
      <c r="V2744" s="11">
        <f t="shared" si="385"/>
        <v>42541.708333333328</v>
      </c>
      <c r="W2744" s="15">
        <f t="shared" si="386"/>
        <v>36.183854166665697</v>
      </c>
    </row>
    <row r="2745" spans="1:23" ht="43.2" x14ac:dyDescent="0.3">
      <c r="A2745">
        <v>3289</v>
      </c>
      <c r="B2745" s="3" t="s">
        <v>3289</v>
      </c>
      <c r="C2745" s="3" t="s">
        <v>7399</v>
      </c>
      <c r="D2745">
        <v>500</v>
      </c>
      <c r="E2745">
        <v>665.21</v>
      </c>
      <c r="F2745" t="s">
        <v>8219</v>
      </c>
      <c r="G2745" t="s">
        <v>8225</v>
      </c>
      <c r="H2745" t="s">
        <v>8247</v>
      </c>
      <c r="I2745">
        <v>1487580602</v>
      </c>
      <c r="J2745">
        <v>1485161402</v>
      </c>
      <c r="K2745" t="b">
        <v>0</v>
      </c>
      <c r="L2745">
        <v>25</v>
      </c>
      <c r="M2745" t="b">
        <v>1</v>
      </c>
      <c r="N2745" t="s">
        <v>8271</v>
      </c>
      <c r="O2745" s="5">
        <f t="shared" si="378"/>
        <v>0.75164233850964357</v>
      </c>
      <c r="P2745" s="7">
        <f t="shared" si="379"/>
        <v>26.608400000000003</v>
      </c>
      <c r="Q2745" t="str">
        <f t="shared" si="380"/>
        <v>theater</v>
      </c>
      <c r="R2745" t="str">
        <f t="shared" si="381"/>
        <v>plays</v>
      </c>
      <c r="S2745" s="10">
        <f t="shared" si="382"/>
        <v>42786.118078703701</v>
      </c>
      <c r="T2745" s="10">
        <f t="shared" si="383"/>
        <v>42758.118078703701</v>
      </c>
      <c r="U2745">
        <f t="shared" si="384"/>
        <v>2017</v>
      </c>
      <c r="V2745" s="11">
        <f t="shared" si="385"/>
        <v>42786.118078703701</v>
      </c>
      <c r="W2745" s="15">
        <f t="shared" si="386"/>
        <v>28</v>
      </c>
    </row>
    <row r="2746" spans="1:23" ht="72" x14ac:dyDescent="0.3">
      <c r="A2746">
        <v>3290</v>
      </c>
      <c r="B2746" s="3" t="s">
        <v>3290</v>
      </c>
      <c r="C2746" s="3" t="s">
        <v>7400</v>
      </c>
      <c r="D2746">
        <v>2000</v>
      </c>
      <c r="E2746">
        <v>2424</v>
      </c>
      <c r="F2746" t="s">
        <v>8219</v>
      </c>
      <c r="G2746" t="s">
        <v>8225</v>
      </c>
      <c r="H2746" t="s">
        <v>8247</v>
      </c>
      <c r="I2746">
        <v>1489234891</v>
      </c>
      <c r="J2746">
        <v>1486642891</v>
      </c>
      <c r="K2746" t="b">
        <v>0</v>
      </c>
      <c r="L2746">
        <v>72</v>
      </c>
      <c r="M2746" t="b">
        <v>1</v>
      </c>
      <c r="N2746" t="s">
        <v>8271</v>
      </c>
      <c r="O2746" s="5">
        <f t="shared" si="378"/>
        <v>0.82508250825082508</v>
      </c>
      <c r="P2746" s="7">
        <f t="shared" si="379"/>
        <v>33.666666666666664</v>
      </c>
      <c r="Q2746" t="str">
        <f t="shared" si="380"/>
        <v>theater</v>
      </c>
      <c r="R2746" t="str">
        <f t="shared" si="381"/>
        <v>plays</v>
      </c>
      <c r="S2746" s="10">
        <f t="shared" si="382"/>
        <v>42805.26494212963</v>
      </c>
      <c r="T2746" s="10">
        <f t="shared" si="383"/>
        <v>42775.26494212963</v>
      </c>
      <c r="U2746">
        <f t="shared" si="384"/>
        <v>2017</v>
      </c>
      <c r="V2746" s="11">
        <f t="shared" si="385"/>
        <v>42805.26494212963</v>
      </c>
      <c r="W2746" s="15">
        <f t="shared" si="386"/>
        <v>30</v>
      </c>
    </row>
    <row r="2747" spans="1:23" ht="57.6" x14ac:dyDescent="0.3">
      <c r="A2747">
        <v>3291</v>
      </c>
      <c r="B2747" s="3" t="s">
        <v>3291</v>
      </c>
      <c r="C2747" s="3" t="s">
        <v>7401</v>
      </c>
      <c r="D2747">
        <v>500</v>
      </c>
      <c r="E2747">
        <v>570</v>
      </c>
      <c r="F2747" t="s">
        <v>8219</v>
      </c>
      <c r="G2747" t="s">
        <v>8224</v>
      </c>
      <c r="H2747" t="s">
        <v>8246</v>
      </c>
      <c r="I2747">
        <v>1442462340</v>
      </c>
      <c r="J2747">
        <v>1439743900</v>
      </c>
      <c r="K2747" t="b">
        <v>0</v>
      </c>
      <c r="L2747">
        <v>14</v>
      </c>
      <c r="M2747" t="b">
        <v>1</v>
      </c>
      <c r="N2747" t="s">
        <v>8271</v>
      </c>
      <c r="O2747" s="5">
        <f t="shared" si="378"/>
        <v>0.8771929824561403</v>
      </c>
      <c r="P2747" s="7">
        <f t="shared" si="379"/>
        <v>40.714285714285715</v>
      </c>
      <c r="Q2747" t="str">
        <f t="shared" si="380"/>
        <v>theater</v>
      </c>
      <c r="R2747" t="str">
        <f t="shared" si="381"/>
        <v>plays</v>
      </c>
      <c r="S2747" s="10">
        <f t="shared" si="382"/>
        <v>42263.915972222225</v>
      </c>
      <c r="T2747" s="10">
        <f t="shared" si="383"/>
        <v>42232.452546296292</v>
      </c>
      <c r="U2747">
        <f t="shared" si="384"/>
        <v>2015</v>
      </c>
      <c r="V2747" s="11">
        <f t="shared" si="385"/>
        <v>42263.915972222225</v>
      </c>
      <c r="W2747" s="15">
        <f t="shared" si="386"/>
        <v>31.463425925932825</v>
      </c>
    </row>
    <row r="2748" spans="1:23" ht="43.2" x14ac:dyDescent="0.3">
      <c r="A2748">
        <v>3292</v>
      </c>
      <c r="B2748" s="3" t="s">
        <v>3292</v>
      </c>
      <c r="C2748" s="3" t="s">
        <v>7402</v>
      </c>
      <c r="D2748">
        <v>101</v>
      </c>
      <c r="E2748">
        <v>289</v>
      </c>
      <c r="F2748" t="s">
        <v>8219</v>
      </c>
      <c r="G2748" t="s">
        <v>8225</v>
      </c>
      <c r="H2748" t="s">
        <v>8247</v>
      </c>
      <c r="I2748">
        <v>1449257348</v>
      </c>
      <c r="J2748">
        <v>1444069748</v>
      </c>
      <c r="K2748" t="b">
        <v>0</v>
      </c>
      <c r="L2748">
        <v>15</v>
      </c>
      <c r="M2748" t="b">
        <v>1</v>
      </c>
      <c r="N2748" t="s">
        <v>8271</v>
      </c>
      <c r="O2748" s="5">
        <f t="shared" si="378"/>
        <v>0.34948096885813151</v>
      </c>
      <c r="P2748" s="7">
        <f t="shared" si="379"/>
        <v>19.266666666666666</v>
      </c>
      <c r="Q2748" t="str">
        <f t="shared" si="380"/>
        <v>theater</v>
      </c>
      <c r="R2748" t="str">
        <f t="shared" si="381"/>
        <v>plays</v>
      </c>
      <c r="S2748" s="10">
        <f t="shared" si="382"/>
        <v>42342.561898148153</v>
      </c>
      <c r="T2748" s="10">
        <f t="shared" si="383"/>
        <v>42282.520231481481</v>
      </c>
      <c r="U2748">
        <f t="shared" si="384"/>
        <v>2015</v>
      </c>
      <c r="V2748" s="11">
        <f t="shared" si="385"/>
        <v>42342.561898148153</v>
      </c>
      <c r="W2748" s="15">
        <f t="shared" si="386"/>
        <v>60.041666666671517</v>
      </c>
    </row>
    <row r="2749" spans="1:23" ht="57.6" x14ac:dyDescent="0.3">
      <c r="A2749">
        <v>3293</v>
      </c>
      <c r="B2749" s="3" t="s">
        <v>3293</v>
      </c>
      <c r="C2749" s="3" t="s">
        <v>7403</v>
      </c>
      <c r="D2749">
        <v>4500</v>
      </c>
      <c r="E2749">
        <v>7670</v>
      </c>
      <c r="F2749" t="s">
        <v>8219</v>
      </c>
      <c r="G2749" t="s">
        <v>8228</v>
      </c>
      <c r="H2749" t="s">
        <v>8250</v>
      </c>
      <c r="I2749">
        <v>1488622352</v>
      </c>
      <c r="J2749">
        <v>1486030352</v>
      </c>
      <c r="K2749" t="b">
        <v>0</v>
      </c>
      <c r="L2749">
        <v>91</v>
      </c>
      <c r="M2749" t="b">
        <v>1</v>
      </c>
      <c r="N2749" t="s">
        <v>8271</v>
      </c>
      <c r="O2749" s="5">
        <f t="shared" si="378"/>
        <v>0.58670143415906129</v>
      </c>
      <c r="P2749" s="7">
        <f t="shared" si="379"/>
        <v>84.285714285714292</v>
      </c>
      <c r="Q2749" t="str">
        <f t="shared" si="380"/>
        <v>theater</v>
      </c>
      <c r="R2749" t="str">
        <f t="shared" si="381"/>
        <v>plays</v>
      </c>
      <c r="S2749" s="10">
        <f t="shared" si="382"/>
        <v>42798.175370370373</v>
      </c>
      <c r="T2749" s="10">
        <f t="shared" si="383"/>
        <v>42768.175370370373</v>
      </c>
      <c r="U2749">
        <f t="shared" si="384"/>
        <v>2017</v>
      </c>
      <c r="V2749" s="11">
        <f t="shared" si="385"/>
        <v>42798.175370370373</v>
      </c>
      <c r="W2749" s="15">
        <f t="shared" si="386"/>
        <v>30</v>
      </c>
    </row>
    <row r="2750" spans="1:23" ht="43.2" x14ac:dyDescent="0.3">
      <c r="A2750">
        <v>3294</v>
      </c>
      <c r="B2750" s="3" t="s">
        <v>3294</v>
      </c>
      <c r="C2750" s="3" t="s">
        <v>7404</v>
      </c>
      <c r="D2750">
        <v>600</v>
      </c>
      <c r="E2750">
        <v>710</v>
      </c>
      <c r="F2750" t="s">
        <v>8219</v>
      </c>
      <c r="G2750" t="s">
        <v>8225</v>
      </c>
      <c r="H2750" t="s">
        <v>8247</v>
      </c>
      <c r="I2750">
        <v>1434459554</v>
      </c>
      <c r="J2750">
        <v>1431867554</v>
      </c>
      <c r="K2750" t="b">
        <v>0</v>
      </c>
      <c r="L2750">
        <v>24</v>
      </c>
      <c r="M2750" t="b">
        <v>1</v>
      </c>
      <c r="N2750" t="s">
        <v>8271</v>
      </c>
      <c r="O2750" s="5">
        <f t="shared" si="378"/>
        <v>0.84507042253521125</v>
      </c>
      <c r="P2750" s="7">
        <f t="shared" si="379"/>
        <v>29.583333333333332</v>
      </c>
      <c r="Q2750" t="str">
        <f t="shared" si="380"/>
        <v>theater</v>
      </c>
      <c r="R2750" t="str">
        <f t="shared" si="381"/>
        <v>plays</v>
      </c>
      <c r="S2750" s="10">
        <f t="shared" si="382"/>
        <v>42171.291134259256</v>
      </c>
      <c r="T2750" s="10">
        <f t="shared" si="383"/>
        <v>42141.291134259256</v>
      </c>
      <c r="U2750">
        <f t="shared" si="384"/>
        <v>2015</v>
      </c>
      <c r="V2750" s="11">
        <f t="shared" si="385"/>
        <v>42171.291134259256</v>
      </c>
      <c r="W2750" s="15">
        <f t="shared" si="386"/>
        <v>30</v>
      </c>
    </row>
    <row r="2751" spans="1:23" ht="43.2" x14ac:dyDescent="0.3">
      <c r="A2751">
        <v>3295</v>
      </c>
      <c r="B2751" s="3" t="s">
        <v>3295</v>
      </c>
      <c r="C2751" s="3" t="s">
        <v>7405</v>
      </c>
      <c r="D2751">
        <v>700</v>
      </c>
      <c r="E2751">
        <v>720.01</v>
      </c>
      <c r="F2751" t="s">
        <v>8219</v>
      </c>
      <c r="G2751" t="s">
        <v>8225</v>
      </c>
      <c r="H2751" t="s">
        <v>8247</v>
      </c>
      <c r="I2751">
        <v>1474886229</v>
      </c>
      <c r="J2751">
        <v>1472294229</v>
      </c>
      <c r="K2751" t="b">
        <v>0</v>
      </c>
      <c r="L2751">
        <v>27</v>
      </c>
      <c r="M2751" t="b">
        <v>1</v>
      </c>
      <c r="N2751" t="s">
        <v>8271</v>
      </c>
      <c r="O2751" s="5">
        <f t="shared" si="378"/>
        <v>0.97220871932334274</v>
      </c>
      <c r="P2751" s="7">
        <f t="shared" si="379"/>
        <v>26.667037037037037</v>
      </c>
      <c r="Q2751" t="str">
        <f t="shared" si="380"/>
        <v>theater</v>
      </c>
      <c r="R2751" t="str">
        <f t="shared" si="381"/>
        <v>plays</v>
      </c>
      <c r="S2751" s="10">
        <f t="shared" si="382"/>
        <v>42639.192465277782</v>
      </c>
      <c r="T2751" s="10">
        <f t="shared" si="383"/>
        <v>42609.192465277782</v>
      </c>
      <c r="U2751">
        <f t="shared" si="384"/>
        <v>2016</v>
      </c>
      <c r="V2751" s="11">
        <f t="shared" si="385"/>
        <v>42639.192465277782</v>
      </c>
      <c r="W2751" s="15">
        <f t="shared" si="386"/>
        <v>30</v>
      </c>
    </row>
    <row r="2752" spans="1:23" ht="43.2" x14ac:dyDescent="0.3">
      <c r="A2752">
        <v>3296</v>
      </c>
      <c r="B2752" s="3" t="s">
        <v>3296</v>
      </c>
      <c r="C2752" s="3" t="s">
        <v>7406</v>
      </c>
      <c r="D2752">
        <v>1500</v>
      </c>
      <c r="E2752">
        <v>2161</v>
      </c>
      <c r="F2752" t="s">
        <v>8219</v>
      </c>
      <c r="G2752" t="s">
        <v>8225</v>
      </c>
      <c r="H2752" t="s">
        <v>8247</v>
      </c>
      <c r="I2752">
        <v>1448229600</v>
      </c>
      <c r="J2752">
        <v>1446401372</v>
      </c>
      <c r="K2752" t="b">
        <v>0</v>
      </c>
      <c r="L2752">
        <v>47</v>
      </c>
      <c r="M2752" t="b">
        <v>1</v>
      </c>
      <c r="N2752" t="s">
        <v>8271</v>
      </c>
      <c r="O2752" s="5">
        <f t="shared" si="378"/>
        <v>0.69412309116149928</v>
      </c>
      <c r="P2752" s="7">
        <f t="shared" si="379"/>
        <v>45.978723404255319</v>
      </c>
      <c r="Q2752" t="str">
        <f t="shared" si="380"/>
        <v>theater</v>
      </c>
      <c r="R2752" t="str">
        <f t="shared" si="381"/>
        <v>plays</v>
      </c>
      <c r="S2752" s="10">
        <f t="shared" si="382"/>
        <v>42330.666666666672</v>
      </c>
      <c r="T2752" s="10">
        <f t="shared" si="383"/>
        <v>42309.506620370375</v>
      </c>
      <c r="U2752">
        <f t="shared" si="384"/>
        <v>2015</v>
      </c>
      <c r="V2752" s="11">
        <f t="shared" si="385"/>
        <v>42330.666666666672</v>
      </c>
      <c r="W2752" s="15">
        <f t="shared" si="386"/>
        <v>21.160046296296059</v>
      </c>
    </row>
    <row r="2753" spans="1:23" ht="43.2" x14ac:dyDescent="0.3">
      <c r="A2753">
        <v>3297</v>
      </c>
      <c r="B2753" s="3" t="s">
        <v>3297</v>
      </c>
      <c r="C2753" s="3" t="s">
        <v>7407</v>
      </c>
      <c r="D2753">
        <v>5500</v>
      </c>
      <c r="E2753">
        <v>5504</v>
      </c>
      <c r="F2753" t="s">
        <v>8219</v>
      </c>
      <c r="G2753" t="s">
        <v>8225</v>
      </c>
      <c r="H2753" t="s">
        <v>8247</v>
      </c>
      <c r="I2753">
        <v>1438037940</v>
      </c>
      <c r="J2753">
        <v>1436380256</v>
      </c>
      <c r="K2753" t="b">
        <v>0</v>
      </c>
      <c r="L2753">
        <v>44</v>
      </c>
      <c r="M2753" t="b">
        <v>1</v>
      </c>
      <c r="N2753" t="s">
        <v>8271</v>
      </c>
      <c r="O2753" s="5">
        <f t="shared" si="378"/>
        <v>0.99927325581395354</v>
      </c>
      <c r="P2753" s="7">
        <f t="shared" si="379"/>
        <v>125.09090909090909</v>
      </c>
      <c r="Q2753" t="str">
        <f t="shared" si="380"/>
        <v>theater</v>
      </c>
      <c r="R2753" t="str">
        <f t="shared" si="381"/>
        <v>plays</v>
      </c>
      <c r="S2753" s="10">
        <f t="shared" si="382"/>
        <v>42212.707638888889</v>
      </c>
      <c r="T2753" s="10">
        <f t="shared" si="383"/>
        <v>42193.521481481483</v>
      </c>
      <c r="U2753">
        <f t="shared" si="384"/>
        <v>2015</v>
      </c>
      <c r="V2753" s="11">
        <f t="shared" si="385"/>
        <v>42212.707638888889</v>
      </c>
      <c r="W2753" s="15">
        <f t="shared" si="386"/>
        <v>19.186157407406427</v>
      </c>
    </row>
    <row r="2754" spans="1:23" ht="43.2" x14ac:dyDescent="0.3">
      <c r="A2754">
        <v>3298</v>
      </c>
      <c r="B2754" s="3" t="s">
        <v>3298</v>
      </c>
      <c r="C2754" s="3" t="s">
        <v>7408</v>
      </c>
      <c r="D2754">
        <v>10000</v>
      </c>
      <c r="E2754">
        <v>10173</v>
      </c>
      <c r="F2754" t="s">
        <v>8219</v>
      </c>
      <c r="G2754" t="s">
        <v>8224</v>
      </c>
      <c r="H2754" t="s">
        <v>8246</v>
      </c>
      <c r="I2754">
        <v>1442102400</v>
      </c>
      <c r="J2754">
        <v>1440370768</v>
      </c>
      <c r="K2754" t="b">
        <v>0</v>
      </c>
      <c r="L2754">
        <v>72</v>
      </c>
      <c r="M2754" t="b">
        <v>1</v>
      </c>
      <c r="N2754" t="s">
        <v>8271</v>
      </c>
      <c r="O2754" s="5">
        <f t="shared" ref="O2754:O2817" si="387">$D2754/$E2754</f>
        <v>0.98299420033421803</v>
      </c>
      <c r="P2754" s="7">
        <f t="shared" ref="P2754:P2817" si="388">$E2754/$L2754</f>
        <v>141.29166666666666</v>
      </c>
      <c r="Q2754" t="str">
        <f t="shared" ref="Q2754:Q2817" si="389">LEFT($N2754,SEARCH("/",$N2754,1)-1)</f>
        <v>theater</v>
      </c>
      <c r="R2754" t="str">
        <f t="shared" ref="R2754:R2817" si="390">MID($N2754,FIND("/",$N2754)+1,256)</f>
        <v>plays</v>
      </c>
      <c r="S2754" s="10">
        <f t="shared" ref="S2754:S2817" si="391">((($I2754/60)/60)/24)+DATE(1970,1,1)+(-6/24)</f>
        <v>42259.75</v>
      </c>
      <c r="T2754" s="10">
        <f t="shared" ref="T2754:T2817" si="392">((($J2754/60)/60)/24)+DATE(1970,1,1)+(-6/24)</f>
        <v>42239.707962962959</v>
      </c>
      <c r="U2754">
        <f t="shared" ref="U2754:U2817" si="393">YEAR(S2754)</f>
        <v>2015</v>
      </c>
      <c r="V2754" s="11">
        <f t="shared" ref="V2754:V2817" si="394">S2754</f>
        <v>42259.75</v>
      </c>
      <c r="W2754" s="15">
        <f t="shared" si="386"/>
        <v>20.042037037041155</v>
      </c>
    </row>
    <row r="2755" spans="1:23" ht="43.2" x14ac:dyDescent="0.3">
      <c r="A2755">
        <v>3299</v>
      </c>
      <c r="B2755" s="3" t="s">
        <v>3299</v>
      </c>
      <c r="C2755" s="3" t="s">
        <v>7409</v>
      </c>
      <c r="D2755">
        <v>3000</v>
      </c>
      <c r="E2755">
        <v>3486</v>
      </c>
      <c r="F2755" t="s">
        <v>8219</v>
      </c>
      <c r="G2755" t="s">
        <v>8224</v>
      </c>
      <c r="H2755" t="s">
        <v>8246</v>
      </c>
      <c r="I2755">
        <v>1444860063</v>
      </c>
      <c r="J2755">
        <v>1442268063</v>
      </c>
      <c r="K2755" t="b">
        <v>0</v>
      </c>
      <c r="L2755">
        <v>63</v>
      </c>
      <c r="M2755" t="b">
        <v>1</v>
      </c>
      <c r="N2755" t="s">
        <v>8271</v>
      </c>
      <c r="O2755" s="5">
        <f t="shared" si="387"/>
        <v>0.86058519793459554</v>
      </c>
      <c r="P2755" s="7">
        <f t="shared" si="388"/>
        <v>55.333333333333336</v>
      </c>
      <c r="Q2755" t="str">
        <f t="shared" si="389"/>
        <v>theater</v>
      </c>
      <c r="R2755" t="str">
        <f t="shared" si="390"/>
        <v>plays</v>
      </c>
      <c r="S2755" s="10">
        <f t="shared" si="391"/>
        <v>42291.667395833334</v>
      </c>
      <c r="T2755" s="10">
        <f t="shared" si="392"/>
        <v>42261.667395833334</v>
      </c>
      <c r="U2755">
        <f t="shared" si="393"/>
        <v>2015</v>
      </c>
      <c r="V2755" s="11">
        <f t="shared" si="394"/>
        <v>42291.667395833334</v>
      </c>
      <c r="W2755" s="15">
        <f t="shared" ref="W2755:W2818" si="395">S2755-T2755</f>
        <v>30</v>
      </c>
    </row>
    <row r="2756" spans="1:23" ht="43.2" x14ac:dyDescent="0.3">
      <c r="A2756">
        <v>3300</v>
      </c>
      <c r="B2756" s="3" t="s">
        <v>3300</v>
      </c>
      <c r="C2756" s="3" t="s">
        <v>7410</v>
      </c>
      <c r="D2756">
        <v>3000</v>
      </c>
      <c r="E2756">
        <v>4085</v>
      </c>
      <c r="F2756" t="s">
        <v>8219</v>
      </c>
      <c r="G2756" t="s">
        <v>8224</v>
      </c>
      <c r="H2756" t="s">
        <v>8246</v>
      </c>
      <c r="I2756">
        <v>1430329862</v>
      </c>
      <c r="J2756">
        <v>1428515462</v>
      </c>
      <c r="K2756" t="b">
        <v>0</v>
      </c>
      <c r="L2756">
        <v>88</v>
      </c>
      <c r="M2756" t="b">
        <v>1</v>
      </c>
      <c r="N2756" t="s">
        <v>8271</v>
      </c>
      <c r="O2756" s="5">
        <f t="shared" si="387"/>
        <v>0.73439412484700117</v>
      </c>
      <c r="P2756" s="7">
        <f t="shared" si="388"/>
        <v>46.420454545454547</v>
      </c>
      <c r="Q2756" t="str">
        <f t="shared" si="389"/>
        <v>theater</v>
      </c>
      <c r="R2756" t="str">
        <f t="shared" si="390"/>
        <v>plays</v>
      </c>
      <c r="S2756" s="10">
        <f t="shared" si="391"/>
        <v>42123.493773148148</v>
      </c>
      <c r="T2756" s="10">
        <f t="shared" si="392"/>
        <v>42102.493773148148</v>
      </c>
      <c r="U2756">
        <f t="shared" si="393"/>
        <v>2015</v>
      </c>
      <c r="V2756" s="11">
        <f t="shared" si="394"/>
        <v>42123.493773148148</v>
      </c>
      <c r="W2756" s="15">
        <f t="shared" si="395"/>
        <v>21</v>
      </c>
    </row>
    <row r="2757" spans="1:23" ht="43.2" x14ac:dyDescent="0.3">
      <c r="A2757">
        <v>3301</v>
      </c>
      <c r="B2757" s="3" t="s">
        <v>3301</v>
      </c>
      <c r="C2757" s="3" t="s">
        <v>7411</v>
      </c>
      <c r="D2757">
        <v>3000</v>
      </c>
      <c r="E2757">
        <v>4004</v>
      </c>
      <c r="F2757" t="s">
        <v>8219</v>
      </c>
      <c r="G2757" t="s">
        <v>8224</v>
      </c>
      <c r="H2757" t="s">
        <v>8246</v>
      </c>
      <c r="I2757">
        <v>1470034740</v>
      </c>
      <c r="J2757">
        <v>1466185176</v>
      </c>
      <c r="K2757" t="b">
        <v>0</v>
      </c>
      <c r="L2757">
        <v>70</v>
      </c>
      <c r="M2757" t="b">
        <v>1</v>
      </c>
      <c r="N2757" t="s">
        <v>8271</v>
      </c>
      <c r="O2757" s="5">
        <f t="shared" si="387"/>
        <v>0.7492507492507493</v>
      </c>
      <c r="P2757" s="7">
        <f t="shared" si="388"/>
        <v>57.2</v>
      </c>
      <c r="Q2757" t="str">
        <f t="shared" si="389"/>
        <v>theater</v>
      </c>
      <c r="R2757" t="str">
        <f t="shared" si="390"/>
        <v>plays</v>
      </c>
      <c r="S2757" s="10">
        <f t="shared" si="391"/>
        <v>42583.040972222225</v>
      </c>
      <c r="T2757" s="10">
        <f t="shared" si="392"/>
        <v>42538.48583333334</v>
      </c>
      <c r="U2757">
        <f t="shared" si="393"/>
        <v>2016</v>
      </c>
      <c r="V2757" s="11">
        <f t="shared" si="394"/>
        <v>42583.040972222225</v>
      </c>
      <c r="W2757" s="15">
        <f t="shared" si="395"/>
        <v>44.555138888885267</v>
      </c>
    </row>
    <row r="2758" spans="1:23" x14ac:dyDescent="0.3">
      <c r="A2758">
        <v>3302</v>
      </c>
      <c r="B2758" s="3" t="s">
        <v>3302</v>
      </c>
      <c r="C2758" s="3" t="s">
        <v>7412</v>
      </c>
      <c r="D2758">
        <v>8400</v>
      </c>
      <c r="E2758">
        <v>8685</v>
      </c>
      <c r="F2758" t="s">
        <v>8219</v>
      </c>
      <c r="G2758" t="s">
        <v>8227</v>
      </c>
      <c r="H2758" t="s">
        <v>8249</v>
      </c>
      <c r="I2758">
        <v>1481099176</v>
      </c>
      <c r="J2758">
        <v>1478507176</v>
      </c>
      <c r="K2758" t="b">
        <v>0</v>
      </c>
      <c r="L2758">
        <v>50</v>
      </c>
      <c r="M2758" t="b">
        <v>1</v>
      </c>
      <c r="N2758" t="s">
        <v>8271</v>
      </c>
      <c r="O2758" s="5">
        <f t="shared" si="387"/>
        <v>0.9671848013816926</v>
      </c>
      <c r="P2758" s="7">
        <f t="shared" si="388"/>
        <v>173.7</v>
      </c>
      <c r="Q2758" t="str">
        <f t="shared" si="389"/>
        <v>theater</v>
      </c>
      <c r="R2758" t="str">
        <f t="shared" si="390"/>
        <v>plays</v>
      </c>
      <c r="S2758" s="10">
        <f t="shared" si="391"/>
        <v>42711.10157407407</v>
      </c>
      <c r="T2758" s="10">
        <f t="shared" si="392"/>
        <v>42681.10157407407</v>
      </c>
      <c r="U2758">
        <f t="shared" si="393"/>
        <v>2016</v>
      </c>
      <c r="V2758" s="11">
        <f t="shared" si="394"/>
        <v>42711.10157407407</v>
      </c>
      <c r="W2758" s="15">
        <f t="shared" si="395"/>
        <v>30</v>
      </c>
    </row>
    <row r="2759" spans="1:23" ht="43.2" x14ac:dyDescent="0.3">
      <c r="A2759">
        <v>3303</v>
      </c>
      <c r="B2759" s="3" t="s">
        <v>3303</v>
      </c>
      <c r="C2759" s="3" t="s">
        <v>7413</v>
      </c>
      <c r="D2759">
        <v>1800</v>
      </c>
      <c r="E2759">
        <v>2086</v>
      </c>
      <c r="F2759" t="s">
        <v>8219</v>
      </c>
      <c r="G2759" t="s">
        <v>8224</v>
      </c>
      <c r="H2759" t="s">
        <v>8246</v>
      </c>
      <c r="I2759">
        <v>1427553484</v>
      </c>
      <c r="J2759">
        <v>1424533084</v>
      </c>
      <c r="K2759" t="b">
        <v>0</v>
      </c>
      <c r="L2759">
        <v>35</v>
      </c>
      <c r="M2759" t="b">
        <v>1</v>
      </c>
      <c r="N2759" t="s">
        <v>8271</v>
      </c>
      <c r="O2759" s="5">
        <f t="shared" si="387"/>
        <v>0.86289549376797703</v>
      </c>
      <c r="P2759" s="7">
        <f t="shared" si="388"/>
        <v>59.6</v>
      </c>
      <c r="Q2759" t="str">
        <f t="shared" si="389"/>
        <v>theater</v>
      </c>
      <c r="R2759" t="str">
        <f t="shared" si="390"/>
        <v>plays</v>
      </c>
      <c r="S2759" s="10">
        <f t="shared" si="391"/>
        <v>42091.359768518523</v>
      </c>
      <c r="T2759" s="10">
        <f t="shared" si="392"/>
        <v>42056.40143518518</v>
      </c>
      <c r="U2759">
        <f t="shared" si="393"/>
        <v>2015</v>
      </c>
      <c r="V2759" s="11">
        <f t="shared" si="394"/>
        <v>42091.359768518523</v>
      </c>
      <c r="W2759" s="15">
        <f t="shared" si="395"/>
        <v>34.958333333343035</v>
      </c>
    </row>
    <row r="2760" spans="1:23" ht="43.2" x14ac:dyDescent="0.3">
      <c r="A2760">
        <v>3304</v>
      </c>
      <c r="B2760" s="3" t="s">
        <v>3304</v>
      </c>
      <c r="C2760" s="3" t="s">
        <v>7414</v>
      </c>
      <c r="D2760">
        <v>15000</v>
      </c>
      <c r="E2760">
        <v>15677.5</v>
      </c>
      <c r="F2760" t="s">
        <v>8219</v>
      </c>
      <c r="G2760" t="s">
        <v>8224</v>
      </c>
      <c r="H2760" t="s">
        <v>8246</v>
      </c>
      <c r="I2760">
        <v>1482418752</v>
      </c>
      <c r="J2760">
        <v>1479826752</v>
      </c>
      <c r="K2760" t="b">
        <v>0</v>
      </c>
      <c r="L2760">
        <v>175</v>
      </c>
      <c r="M2760" t="b">
        <v>1</v>
      </c>
      <c r="N2760" t="s">
        <v>8271</v>
      </c>
      <c r="O2760" s="5">
        <f t="shared" si="387"/>
        <v>0.95678520172221337</v>
      </c>
      <c r="P2760" s="7">
        <f t="shared" si="388"/>
        <v>89.585714285714289</v>
      </c>
      <c r="Q2760" t="str">
        <f t="shared" si="389"/>
        <v>theater</v>
      </c>
      <c r="R2760" t="str">
        <f t="shared" si="390"/>
        <v>plays</v>
      </c>
      <c r="S2760" s="10">
        <f t="shared" si="391"/>
        <v>42726.374444444446</v>
      </c>
      <c r="T2760" s="10">
        <f t="shared" si="392"/>
        <v>42696.374444444446</v>
      </c>
      <c r="U2760">
        <f t="shared" si="393"/>
        <v>2016</v>
      </c>
      <c r="V2760" s="11">
        <f t="shared" si="394"/>
        <v>42726.374444444446</v>
      </c>
      <c r="W2760" s="15">
        <f t="shared" si="395"/>
        <v>30</v>
      </c>
    </row>
    <row r="2761" spans="1:23" ht="43.2" x14ac:dyDescent="0.3">
      <c r="A2761">
        <v>3305</v>
      </c>
      <c r="B2761" s="3" t="s">
        <v>3305</v>
      </c>
      <c r="C2761" s="3" t="s">
        <v>7415</v>
      </c>
      <c r="D2761">
        <v>4000</v>
      </c>
      <c r="E2761">
        <v>4081</v>
      </c>
      <c r="F2761" t="s">
        <v>8219</v>
      </c>
      <c r="G2761" t="s">
        <v>8224</v>
      </c>
      <c r="H2761" t="s">
        <v>8246</v>
      </c>
      <c r="I2761">
        <v>1438374748</v>
      </c>
      <c r="J2761">
        <v>1435782748</v>
      </c>
      <c r="K2761" t="b">
        <v>0</v>
      </c>
      <c r="L2761">
        <v>20</v>
      </c>
      <c r="M2761" t="b">
        <v>1</v>
      </c>
      <c r="N2761" t="s">
        <v>8271</v>
      </c>
      <c r="O2761" s="5">
        <f t="shared" si="387"/>
        <v>0.98015192354814995</v>
      </c>
      <c r="P2761" s="7">
        <f t="shared" si="388"/>
        <v>204.05</v>
      </c>
      <c r="Q2761" t="str">
        <f t="shared" si="389"/>
        <v>theater</v>
      </c>
      <c r="R2761" t="str">
        <f t="shared" si="390"/>
        <v>plays</v>
      </c>
      <c r="S2761" s="10">
        <f t="shared" si="391"/>
        <v>42216.605879629627</v>
      </c>
      <c r="T2761" s="10">
        <f t="shared" si="392"/>
        <v>42186.605879629627</v>
      </c>
      <c r="U2761">
        <f t="shared" si="393"/>
        <v>2015</v>
      </c>
      <c r="V2761" s="11">
        <f t="shared" si="394"/>
        <v>42216.605879629627</v>
      </c>
      <c r="W2761" s="15">
        <f t="shared" si="395"/>
        <v>30</v>
      </c>
    </row>
    <row r="2762" spans="1:23" ht="57.6" x14ac:dyDescent="0.3">
      <c r="A2762">
        <v>3306</v>
      </c>
      <c r="B2762" s="3" t="s">
        <v>3306</v>
      </c>
      <c r="C2762" s="3" t="s">
        <v>7416</v>
      </c>
      <c r="D2762">
        <v>1500</v>
      </c>
      <c r="E2762">
        <v>2630</v>
      </c>
      <c r="F2762" t="s">
        <v>8219</v>
      </c>
      <c r="G2762" t="s">
        <v>8224</v>
      </c>
      <c r="H2762" t="s">
        <v>8246</v>
      </c>
      <c r="I2762">
        <v>1465527600</v>
      </c>
      <c r="J2762">
        <v>1462252542</v>
      </c>
      <c r="K2762" t="b">
        <v>0</v>
      </c>
      <c r="L2762">
        <v>54</v>
      </c>
      <c r="M2762" t="b">
        <v>1</v>
      </c>
      <c r="N2762" t="s">
        <v>8271</v>
      </c>
      <c r="O2762" s="5">
        <f t="shared" si="387"/>
        <v>0.57034220532319391</v>
      </c>
      <c r="P2762" s="7">
        <f t="shared" si="388"/>
        <v>48.703703703703702</v>
      </c>
      <c r="Q2762" t="str">
        <f t="shared" si="389"/>
        <v>theater</v>
      </c>
      <c r="R2762" t="str">
        <f t="shared" si="390"/>
        <v>plays</v>
      </c>
      <c r="S2762" s="10">
        <f t="shared" si="391"/>
        <v>42530.875</v>
      </c>
      <c r="T2762" s="10">
        <f t="shared" si="392"/>
        <v>42492.969236111108</v>
      </c>
      <c r="U2762">
        <f t="shared" si="393"/>
        <v>2016</v>
      </c>
      <c r="V2762" s="11">
        <f t="shared" si="394"/>
        <v>42530.875</v>
      </c>
      <c r="W2762" s="15">
        <f t="shared" si="395"/>
        <v>37.90576388889167</v>
      </c>
    </row>
    <row r="2763" spans="1:23" ht="43.2" x14ac:dyDescent="0.3">
      <c r="A2763">
        <v>3307</v>
      </c>
      <c r="B2763" s="3" t="s">
        <v>3307</v>
      </c>
      <c r="C2763" s="3" t="s">
        <v>7417</v>
      </c>
      <c r="D2763">
        <v>1000</v>
      </c>
      <c r="E2763">
        <v>1066.8</v>
      </c>
      <c r="F2763" t="s">
        <v>8219</v>
      </c>
      <c r="G2763" t="s">
        <v>8224</v>
      </c>
      <c r="H2763" t="s">
        <v>8246</v>
      </c>
      <c r="I2763">
        <v>1463275339</v>
      </c>
      <c r="J2763">
        <v>1460683339</v>
      </c>
      <c r="K2763" t="b">
        <v>0</v>
      </c>
      <c r="L2763">
        <v>20</v>
      </c>
      <c r="M2763" t="b">
        <v>1</v>
      </c>
      <c r="N2763" t="s">
        <v>8271</v>
      </c>
      <c r="O2763" s="5">
        <f t="shared" si="387"/>
        <v>0.9373828271466067</v>
      </c>
      <c r="P2763" s="7">
        <f t="shared" si="388"/>
        <v>53.339999999999996</v>
      </c>
      <c r="Q2763" t="str">
        <f t="shared" si="389"/>
        <v>theater</v>
      </c>
      <c r="R2763" t="str">
        <f t="shared" si="390"/>
        <v>plays</v>
      </c>
      <c r="S2763" s="10">
        <f t="shared" si="391"/>
        <v>42504.807164351849</v>
      </c>
      <c r="T2763" s="10">
        <f t="shared" si="392"/>
        <v>42474.807164351849</v>
      </c>
      <c r="U2763">
        <f t="shared" si="393"/>
        <v>2016</v>
      </c>
      <c r="V2763" s="11">
        <f t="shared" si="394"/>
        <v>42504.807164351849</v>
      </c>
      <c r="W2763" s="15">
        <f t="shared" si="395"/>
        <v>30</v>
      </c>
    </row>
    <row r="2764" spans="1:23" ht="43.2" x14ac:dyDescent="0.3">
      <c r="A2764">
        <v>3308</v>
      </c>
      <c r="B2764" s="3" t="s">
        <v>3308</v>
      </c>
      <c r="C2764" s="3" t="s">
        <v>7418</v>
      </c>
      <c r="D2764">
        <v>3500</v>
      </c>
      <c r="E2764">
        <v>4280</v>
      </c>
      <c r="F2764" t="s">
        <v>8219</v>
      </c>
      <c r="G2764" t="s">
        <v>8224</v>
      </c>
      <c r="H2764" t="s">
        <v>8246</v>
      </c>
      <c r="I2764">
        <v>1460581365</v>
      </c>
      <c r="J2764">
        <v>1458766965</v>
      </c>
      <c r="K2764" t="b">
        <v>0</v>
      </c>
      <c r="L2764">
        <v>57</v>
      </c>
      <c r="M2764" t="b">
        <v>1</v>
      </c>
      <c r="N2764" t="s">
        <v>8271</v>
      </c>
      <c r="O2764" s="5">
        <f t="shared" si="387"/>
        <v>0.81775700934579443</v>
      </c>
      <c r="P2764" s="7">
        <f t="shared" si="388"/>
        <v>75.087719298245617</v>
      </c>
      <c r="Q2764" t="str">
        <f t="shared" si="389"/>
        <v>theater</v>
      </c>
      <c r="R2764" t="str">
        <f t="shared" si="390"/>
        <v>plays</v>
      </c>
      <c r="S2764" s="10">
        <f t="shared" si="391"/>
        <v>42473.626909722225</v>
      </c>
      <c r="T2764" s="10">
        <f t="shared" si="392"/>
        <v>42452.626909722225</v>
      </c>
      <c r="U2764">
        <f t="shared" si="393"/>
        <v>2016</v>
      </c>
      <c r="V2764" s="11">
        <f t="shared" si="394"/>
        <v>42473.626909722225</v>
      </c>
      <c r="W2764" s="15">
        <f t="shared" si="395"/>
        <v>21</v>
      </c>
    </row>
    <row r="2765" spans="1:23" ht="28.8" x14ac:dyDescent="0.3">
      <c r="A2765">
        <v>3309</v>
      </c>
      <c r="B2765" s="3" t="s">
        <v>3309</v>
      </c>
      <c r="C2765" s="3" t="s">
        <v>7419</v>
      </c>
      <c r="D2765">
        <v>350</v>
      </c>
      <c r="E2765">
        <v>558</v>
      </c>
      <c r="F2765" t="s">
        <v>8219</v>
      </c>
      <c r="G2765" t="s">
        <v>8225</v>
      </c>
      <c r="H2765" t="s">
        <v>8247</v>
      </c>
      <c r="I2765">
        <v>1476632178</v>
      </c>
      <c r="J2765">
        <v>1473953778</v>
      </c>
      <c r="K2765" t="b">
        <v>0</v>
      </c>
      <c r="L2765">
        <v>31</v>
      </c>
      <c r="M2765" t="b">
        <v>1</v>
      </c>
      <c r="N2765" t="s">
        <v>8271</v>
      </c>
      <c r="O2765" s="5">
        <f t="shared" si="387"/>
        <v>0.62724014336917566</v>
      </c>
      <c r="P2765" s="7">
        <f t="shared" si="388"/>
        <v>18</v>
      </c>
      <c r="Q2765" t="str">
        <f t="shared" si="389"/>
        <v>theater</v>
      </c>
      <c r="R2765" t="str">
        <f t="shared" si="390"/>
        <v>plays</v>
      </c>
      <c r="S2765" s="10">
        <f t="shared" si="391"/>
        <v>42659.400208333333</v>
      </c>
      <c r="T2765" s="10">
        <f t="shared" si="392"/>
        <v>42628.400208333333</v>
      </c>
      <c r="U2765">
        <f t="shared" si="393"/>
        <v>2016</v>
      </c>
      <c r="V2765" s="11">
        <f t="shared" si="394"/>
        <v>42659.400208333333</v>
      </c>
      <c r="W2765" s="15">
        <f t="shared" si="395"/>
        <v>31</v>
      </c>
    </row>
    <row r="2766" spans="1:23" ht="28.8" x14ac:dyDescent="0.3">
      <c r="A2766">
        <v>3310</v>
      </c>
      <c r="B2766" s="3" t="s">
        <v>3310</v>
      </c>
      <c r="C2766" s="3" t="s">
        <v>7420</v>
      </c>
      <c r="D2766">
        <v>6500</v>
      </c>
      <c r="E2766">
        <v>6505</v>
      </c>
      <c r="F2766" t="s">
        <v>8219</v>
      </c>
      <c r="G2766" t="s">
        <v>8224</v>
      </c>
      <c r="H2766" t="s">
        <v>8246</v>
      </c>
      <c r="I2766">
        <v>1444169825</v>
      </c>
      <c r="J2766">
        <v>1441577825</v>
      </c>
      <c r="K2766" t="b">
        <v>0</v>
      </c>
      <c r="L2766">
        <v>31</v>
      </c>
      <c r="M2766" t="b">
        <v>1</v>
      </c>
      <c r="N2766" t="s">
        <v>8271</v>
      </c>
      <c r="O2766" s="5">
        <f t="shared" si="387"/>
        <v>0.99923136049192929</v>
      </c>
      <c r="P2766" s="7">
        <f t="shared" si="388"/>
        <v>209.83870967741936</v>
      </c>
      <c r="Q2766" t="str">
        <f t="shared" si="389"/>
        <v>theater</v>
      </c>
      <c r="R2766" t="str">
        <f t="shared" si="390"/>
        <v>plays</v>
      </c>
      <c r="S2766" s="10">
        <f t="shared" si="391"/>
        <v>42283.678530092591</v>
      </c>
      <c r="T2766" s="10">
        <f t="shared" si="392"/>
        <v>42253.678530092591</v>
      </c>
      <c r="U2766">
        <f t="shared" si="393"/>
        <v>2015</v>
      </c>
      <c r="V2766" s="11">
        <f t="shared" si="394"/>
        <v>42283.678530092591</v>
      </c>
      <c r="W2766" s="15">
        <f t="shared" si="395"/>
        <v>30</v>
      </c>
    </row>
    <row r="2767" spans="1:23" ht="43.2" x14ac:dyDescent="0.3">
      <c r="A2767">
        <v>3311</v>
      </c>
      <c r="B2767" s="3" t="s">
        <v>3311</v>
      </c>
      <c r="C2767" s="3" t="s">
        <v>7421</v>
      </c>
      <c r="D2767">
        <v>2500</v>
      </c>
      <c r="E2767">
        <v>2746</v>
      </c>
      <c r="F2767" t="s">
        <v>8219</v>
      </c>
      <c r="G2767" t="s">
        <v>8224</v>
      </c>
      <c r="H2767" t="s">
        <v>8246</v>
      </c>
      <c r="I2767">
        <v>1445065210</v>
      </c>
      <c r="J2767">
        <v>1442473210</v>
      </c>
      <c r="K2767" t="b">
        <v>0</v>
      </c>
      <c r="L2767">
        <v>45</v>
      </c>
      <c r="M2767" t="b">
        <v>1</v>
      </c>
      <c r="N2767" t="s">
        <v>8271</v>
      </c>
      <c r="O2767" s="5">
        <f t="shared" si="387"/>
        <v>0.91041514930808454</v>
      </c>
      <c r="P2767" s="7">
        <f t="shared" si="388"/>
        <v>61.022222222222226</v>
      </c>
      <c r="Q2767" t="str">
        <f t="shared" si="389"/>
        <v>theater</v>
      </c>
      <c r="R2767" t="str">
        <f t="shared" si="390"/>
        <v>plays</v>
      </c>
      <c r="S2767" s="10">
        <f t="shared" si="391"/>
        <v>42294.04178240741</v>
      </c>
      <c r="T2767" s="10">
        <f t="shared" si="392"/>
        <v>42264.04178240741</v>
      </c>
      <c r="U2767">
        <f t="shared" si="393"/>
        <v>2015</v>
      </c>
      <c r="V2767" s="11">
        <f t="shared" si="394"/>
        <v>42294.04178240741</v>
      </c>
      <c r="W2767" s="15">
        <f t="shared" si="395"/>
        <v>30</v>
      </c>
    </row>
    <row r="2768" spans="1:23" ht="43.2" x14ac:dyDescent="0.3">
      <c r="A2768">
        <v>3312</v>
      </c>
      <c r="B2768" s="3" t="s">
        <v>3312</v>
      </c>
      <c r="C2768" s="3" t="s">
        <v>7422</v>
      </c>
      <c r="D2768">
        <v>2500</v>
      </c>
      <c r="E2768">
        <v>2501</v>
      </c>
      <c r="F2768" t="s">
        <v>8219</v>
      </c>
      <c r="G2768" t="s">
        <v>8224</v>
      </c>
      <c r="H2768" t="s">
        <v>8246</v>
      </c>
      <c r="I2768">
        <v>1478901600</v>
      </c>
      <c r="J2768">
        <v>1477077946</v>
      </c>
      <c r="K2768" t="b">
        <v>0</v>
      </c>
      <c r="L2768">
        <v>41</v>
      </c>
      <c r="M2768" t="b">
        <v>1</v>
      </c>
      <c r="N2768" t="s">
        <v>8271</v>
      </c>
      <c r="O2768" s="5">
        <f t="shared" si="387"/>
        <v>0.99960015993602558</v>
      </c>
      <c r="P2768" s="7">
        <f t="shared" si="388"/>
        <v>61</v>
      </c>
      <c r="Q2768" t="str">
        <f t="shared" si="389"/>
        <v>theater</v>
      </c>
      <c r="R2768" t="str">
        <f t="shared" si="390"/>
        <v>plays</v>
      </c>
      <c r="S2768" s="10">
        <f t="shared" si="391"/>
        <v>42685.666666666672</v>
      </c>
      <c r="T2768" s="10">
        <f t="shared" si="392"/>
        <v>42664.559560185182</v>
      </c>
      <c r="U2768">
        <f t="shared" si="393"/>
        <v>2016</v>
      </c>
      <c r="V2768" s="11">
        <f t="shared" si="394"/>
        <v>42685.666666666672</v>
      </c>
      <c r="W2768" s="15">
        <f t="shared" si="395"/>
        <v>21.107106481489609</v>
      </c>
    </row>
    <row r="2769" spans="1:23" ht="43.2" x14ac:dyDescent="0.3">
      <c r="A2769">
        <v>3313</v>
      </c>
      <c r="B2769" s="3" t="s">
        <v>3313</v>
      </c>
      <c r="C2769" s="3" t="s">
        <v>7423</v>
      </c>
      <c r="D2769">
        <v>2000</v>
      </c>
      <c r="E2769">
        <v>2321</v>
      </c>
      <c r="F2769" t="s">
        <v>8219</v>
      </c>
      <c r="G2769" t="s">
        <v>8224</v>
      </c>
      <c r="H2769" t="s">
        <v>8246</v>
      </c>
      <c r="I2769">
        <v>1453856400</v>
      </c>
      <c r="J2769">
        <v>1452664317</v>
      </c>
      <c r="K2769" t="b">
        <v>0</v>
      </c>
      <c r="L2769">
        <v>29</v>
      </c>
      <c r="M2769" t="b">
        <v>1</v>
      </c>
      <c r="N2769" t="s">
        <v>8271</v>
      </c>
      <c r="O2769" s="5">
        <f t="shared" si="387"/>
        <v>0.86169754416199917</v>
      </c>
      <c r="P2769" s="7">
        <f t="shared" si="388"/>
        <v>80.034482758620683</v>
      </c>
      <c r="Q2769" t="str">
        <f t="shared" si="389"/>
        <v>theater</v>
      </c>
      <c r="R2769" t="str">
        <f t="shared" si="390"/>
        <v>plays</v>
      </c>
      <c r="S2769" s="10">
        <f t="shared" si="391"/>
        <v>42395.791666666672</v>
      </c>
      <c r="T2769" s="10">
        <f t="shared" si="392"/>
        <v>42381.994409722218</v>
      </c>
      <c r="U2769">
        <f t="shared" si="393"/>
        <v>2016</v>
      </c>
      <c r="V2769" s="11">
        <f t="shared" si="394"/>
        <v>42395.791666666672</v>
      </c>
      <c r="W2769" s="15">
        <f t="shared" si="395"/>
        <v>13.797256944453693</v>
      </c>
    </row>
    <row r="2770" spans="1:23" ht="43.2" x14ac:dyDescent="0.3">
      <c r="A2770">
        <v>3314</v>
      </c>
      <c r="B2770" s="3" t="s">
        <v>3314</v>
      </c>
      <c r="C2770" s="3" t="s">
        <v>7424</v>
      </c>
      <c r="D2770">
        <v>800</v>
      </c>
      <c r="E2770">
        <v>1686</v>
      </c>
      <c r="F2770" t="s">
        <v>8219</v>
      </c>
      <c r="G2770" t="s">
        <v>8225</v>
      </c>
      <c r="H2770" t="s">
        <v>8247</v>
      </c>
      <c r="I2770">
        <v>1431115500</v>
      </c>
      <c r="J2770">
        <v>1428733511</v>
      </c>
      <c r="K2770" t="b">
        <v>0</v>
      </c>
      <c r="L2770">
        <v>58</v>
      </c>
      <c r="M2770" t="b">
        <v>1</v>
      </c>
      <c r="N2770" t="s">
        <v>8271</v>
      </c>
      <c r="O2770" s="5">
        <f t="shared" si="387"/>
        <v>0.47449584816132861</v>
      </c>
      <c r="P2770" s="7">
        <f t="shared" si="388"/>
        <v>29.068965517241381</v>
      </c>
      <c r="Q2770" t="str">
        <f t="shared" si="389"/>
        <v>theater</v>
      </c>
      <c r="R2770" t="str">
        <f t="shared" si="390"/>
        <v>plays</v>
      </c>
      <c r="S2770" s="10">
        <f t="shared" si="391"/>
        <v>42132.586805555555</v>
      </c>
      <c r="T2770" s="10">
        <f t="shared" si="392"/>
        <v>42105.017488425925</v>
      </c>
      <c r="U2770">
        <f t="shared" si="393"/>
        <v>2015</v>
      </c>
      <c r="V2770" s="11">
        <f t="shared" si="394"/>
        <v>42132.586805555555</v>
      </c>
      <c r="W2770" s="15">
        <f t="shared" si="395"/>
        <v>27.569317129629781</v>
      </c>
    </row>
    <row r="2771" spans="1:23" ht="43.2" x14ac:dyDescent="0.3">
      <c r="A2771">
        <v>3315</v>
      </c>
      <c r="B2771" s="3" t="s">
        <v>3315</v>
      </c>
      <c r="C2771" s="3" t="s">
        <v>7425</v>
      </c>
      <c r="D2771">
        <v>4000</v>
      </c>
      <c r="E2771">
        <v>4400</v>
      </c>
      <c r="F2771" t="s">
        <v>8219</v>
      </c>
      <c r="G2771" t="s">
        <v>8225</v>
      </c>
      <c r="H2771" t="s">
        <v>8247</v>
      </c>
      <c r="I2771">
        <v>1462519041</v>
      </c>
      <c r="J2771">
        <v>1459927041</v>
      </c>
      <c r="K2771" t="b">
        <v>0</v>
      </c>
      <c r="L2771">
        <v>89</v>
      </c>
      <c r="M2771" t="b">
        <v>1</v>
      </c>
      <c r="N2771" t="s">
        <v>8271</v>
      </c>
      <c r="O2771" s="5">
        <f t="shared" si="387"/>
        <v>0.90909090909090906</v>
      </c>
      <c r="P2771" s="7">
        <f t="shared" si="388"/>
        <v>49.438202247191015</v>
      </c>
      <c r="Q2771" t="str">
        <f t="shared" si="389"/>
        <v>theater</v>
      </c>
      <c r="R2771" t="str">
        <f t="shared" si="390"/>
        <v>plays</v>
      </c>
      <c r="S2771" s="10">
        <f t="shared" si="391"/>
        <v>42496.053715277783</v>
      </c>
      <c r="T2771" s="10">
        <f t="shared" si="392"/>
        <v>42466.053715277783</v>
      </c>
      <c r="U2771">
        <f t="shared" si="393"/>
        <v>2016</v>
      </c>
      <c r="V2771" s="11">
        <f t="shared" si="394"/>
        <v>42496.053715277783</v>
      </c>
      <c r="W2771" s="15">
        <f t="shared" si="395"/>
        <v>30</v>
      </c>
    </row>
    <row r="2772" spans="1:23" ht="72" x14ac:dyDescent="0.3">
      <c r="A2772">
        <v>3316</v>
      </c>
      <c r="B2772" s="3" t="s">
        <v>3316</v>
      </c>
      <c r="C2772" s="3" t="s">
        <v>7426</v>
      </c>
      <c r="D2772">
        <v>11737</v>
      </c>
      <c r="E2772">
        <v>11747.18</v>
      </c>
      <c r="F2772" t="s">
        <v>8219</v>
      </c>
      <c r="G2772" t="s">
        <v>8224</v>
      </c>
      <c r="H2772" t="s">
        <v>8246</v>
      </c>
      <c r="I2772">
        <v>1407506040</v>
      </c>
      <c r="J2772">
        <v>1404680075</v>
      </c>
      <c r="K2772" t="b">
        <v>0</v>
      </c>
      <c r="L2772">
        <v>125</v>
      </c>
      <c r="M2772" t="b">
        <v>1</v>
      </c>
      <c r="N2772" t="s">
        <v>8271</v>
      </c>
      <c r="O2772" s="5">
        <f t="shared" si="387"/>
        <v>0.99913340903944603</v>
      </c>
      <c r="P2772" s="7">
        <f t="shared" si="388"/>
        <v>93.977440000000001</v>
      </c>
      <c r="Q2772" t="str">
        <f t="shared" si="389"/>
        <v>theater</v>
      </c>
      <c r="R2772" t="str">
        <f t="shared" si="390"/>
        <v>plays</v>
      </c>
      <c r="S2772" s="10">
        <f t="shared" si="391"/>
        <v>41859.32916666667</v>
      </c>
      <c r="T2772" s="10">
        <f t="shared" si="392"/>
        <v>41826.621238425927</v>
      </c>
      <c r="U2772">
        <f t="shared" si="393"/>
        <v>2014</v>
      </c>
      <c r="V2772" s="11">
        <f t="shared" si="394"/>
        <v>41859.32916666667</v>
      </c>
      <c r="W2772" s="15">
        <f t="shared" si="395"/>
        <v>32.707928240743058</v>
      </c>
    </row>
    <row r="2773" spans="1:23" ht="43.2" x14ac:dyDescent="0.3">
      <c r="A2773">
        <v>3317</v>
      </c>
      <c r="B2773" s="3" t="s">
        <v>3317</v>
      </c>
      <c r="C2773" s="3" t="s">
        <v>7427</v>
      </c>
      <c r="D2773">
        <v>1050</v>
      </c>
      <c r="E2773">
        <v>1115</v>
      </c>
      <c r="F2773" t="s">
        <v>8219</v>
      </c>
      <c r="G2773" t="s">
        <v>8224</v>
      </c>
      <c r="H2773" t="s">
        <v>8246</v>
      </c>
      <c r="I2773">
        <v>1465347424</v>
      </c>
      <c r="J2773">
        <v>1462755424</v>
      </c>
      <c r="K2773" t="b">
        <v>0</v>
      </c>
      <c r="L2773">
        <v>18</v>
      </c>
      <c r="M2773" t="b">
        <v>1</v>
      </c>
      <c r="N2773" t="s">
        <v>8271</v>
      </c>
      <c r="O2773" s="5">
        <f t="shared" si="387"/>
        <v>0.94170403587443952</v>
      </c>
      <c r="P2773" s="7">
        <f t="shared" si="388"/>
        <v>61.944444444444443</v>
      </c>
      <c r="Q2773" t="str">
        <f t="shared" si="389"/>
        <v>theater</v>
      </c>
      <c r="R2773" t="str">
        <f t="shared" si="390"/>
        <v>plays</v>
      </c>
      <c r="S2773" s="10">
        <f t="shared" si="391"/>
        <v>42528.789629629624</v>
      </c>
      <c r="T2773" s="10">
        <f t="shared" si="392"/>
        <v>42498.789629629624</v>
      </c>
      <c r="U2773">
        <f t="shared" si="393"/>
        <v>2016</v>
      </c>
      <c r="V2773" s="11">
        <f t="shared" si="394"/>
        <v>42528.789629629624</v>
      </c>
      <c r="W2773" s="15">
        <f t="shared" si="395"/>
        <v>30</v>
      </c>
    </row>
    <row r="2774" spans="1:23" ht="28.8" x14ac:dyDescent="0.3">
      <c r="A2774">
        <v>3318</v>
      </c>
      <c r="B2774" s="3" t="s">
        <v>3318</v>
      </c>
      <c r="C2774" s="3" t="s">
        <v>7428</v>
      </c>
      <c r="D2774">
        <v>2000</v>
      </c>
      <c r="E2774">
        <v>2512</v>
      </c>
      <c r="F2774" t="s">
        <v>8219</v>
      </c>
      <c r="G2774" t="s">
        <v>8229</v>
      </c>
      <c r="H2774" t="s">
        <v>8251</v>
      </c>
      <c r="I2774">
        <v>1460341800</v>
      </c>
      <c r="J2774">
        <v>1456902893</v>
      </c>
      <c r="K2774" t="b">
        <v>0</v>
      </c>
      <c r="L2774">
        <v>32</v>
      </c>
      <c r="M2774" t="b">
        <v>1</v>
      </c>
      <c r="N2774" t="s">
        <v>8271</v>
      </c>
      <c r="O2774" s="5">
        <f t="shared" si="387"/>
        <v>0.79617834394904463</v>
      </c>
      <c r="P2774" s="7">
        <f t="shared" si="388"/>
        <v>78.5</v>
      </c>
      <c r="Q2774" t="str">
        <f t="shared" si="389"/>
        <v>theater</v>
      </c>
      <c r="R2774" t="str">
        <f t="shared" si="390"/>
        <v>plays</v>
      </c>
      <c r="S2774" s="10">
        <f t="shared" si="391"/>
        <v>42470.854166666672</v>
      </c>
      <c r="T2774" s="10">
        <f t="shared" si="392"/>
        <v>42431.052002314813</v>
      </c>
      <c r="U2774">
        <f t="shared" si="393"/>
        <v>2016</v>
      </c>
      <c r="V2774" s="11">
        <f t="shared" si="394"/>
        <v>42470.854166666672</v>
      </c>
      <c r="W2774" s="15">
        <f t="shared" si="395"/>
        <v>39.802164351858664</v>
      </c>
    </row>
    <row r="2775" spans="1:23" ht="43.2" x14ac:dyDescent="0.3">
      <c r="A2775">
        <v>3319</v>
      </c>
      <c r="B2775" s="3" t="s">
        <v>3319</v>
      </c>
      <c r="C2775" s="3" t="s">
        <v>7429</v>
      </c>
      <c r="D2775">
        <v>500</v>
      </c>
      <c r="E2775">
        <v>540</v>
      </c>
      <c r="F2775" t="s">
        <v>8219</v>
      </c>
      <c r="G2775" t="s">
        <v>8225</v>
      </c>
      <c r="H2775" t="s">
        <v>8247</v>
      </c>
      <c r="I2775">
        <v>1422712986</v>
      </c>
      <c r="J2775">
        <v>1418824986</v>
      </c>
      <c r="K2775" t="b">
        <v>0</v>
      </c>
      <c r="L2775">
        <v>16</v>
      </c>
      <c r="M2775" t="b">
        <v>1</v>
      </c>
      <c r="N2775" t="s">
        <v>8271</v>
      </c>
      <c r="O2775" s="5">
        <f t="shared" si="387"/>
        <v>0.92592592592592593</v>
      </c>
      <c r="P2775" s="7">
        <f t="shared" si="388"/>
        <v>33.75</v>
      </c>
      <c r="Q2775" t="str">
        <f t="shared" si="389"/>
        <v>theater</v>
      </c>
      <c r="R2775" t="str">
        <f t="shared" si="390"/>
        <v>plays</v>
      </c>
      <c r="S2775" s="10">
        <f t="shared" si="391"/>
        <v>42035.335486111115</v>
      </c>
      <c r="T2775" s="10">
        <f t="shared" si="392"/>
        <v>41990.335486111115</v>
      </c>
      <c r="U2775">
        <f t="shared" si="393"/>
        <v>2015</v>
      </c>
      <c r="V2775" s="11">
        <f t="shared" si="394"/>
        <v>42035.335486111115</v>
      </c>
      <c r="W2775" s="15">
        <f t="shared" si="395"/>
        <v>45</v>
      </c>
    </row>
    <row r="2776" spans="1:23" ht="43.2" x14ac:dyDescent="0.3">
      <c r="A2776">
        <v>3320</v>
      </c>
      <c r="B2776" s="3" t="s">
        <v>3320</v>
      </c>
      <c r="C2776" s="3" t="s">
        <v>7430</v>
      </c>
      <c r="D2776">
        <v>2500</v>
      </c>
      <c r="E2776">
        <v>2525</v>
      </c>
      <c r="F2776" t="s">
        <v>8219</v>
      </c>
      <c r="G2776" t="s">
        <v>8224</v>
      </c>
      <c r="H2776" t="s">
        <v>8246</v>
      </c>
      <c r="I2776">
        <v>1466557557</v>
      </c>
      <c r="J2776">
        <v>1463965557</v>
      </c>
      <c r="K2776" t="b">
        <v>0</v>
      </c>
      <c r="L2776">
        <v>38</v>
      </c>
      <c r="M2776" t="b">
        <v>1</v>
      </c>
      <c r="N2776" t="s">
        <v>8271</v>
      </c>
      <c r="O2776" s="5">
        <f t="shared" si="387"/>
        <v>0.99009900990099009</v>
      </c>
      <c r="P2776" s="7">
        <f t="shared" si="388"/>
        <v>66.44736842105263</v>
      </c>
      <c r="Q2776" t="str">
        <f t="shared" si="389"/>
        <v>theater</v>
      </c>
      <c r="R2776" t="str">
        <f t="shared" si="390"/>
        <v>plays</v>
      </c>
      <c r="S2776" s="10">
        <f t="shared" si="391"/>
        <v>42542.795798611114</v>
      </c>
      <c r="T2776" s="10">
        <f t="shared" si="392"/>
        <v>42512.795798611114</v>
      </c>
      <c r="U2776">
        <f t="shared" si="393"/>
        <v>2016</v>
      </c>
      <c r="V2776" s="11">
        <f t="shared" si="394"/>
        <v>42542.795798611114</v>
      </c>
      <c r="W2776" s="15">
        <f t="shared" si="395"/>
        <v>30</v>
      </c>
    </row>
    <row r="2777" spans="1:23" ht="57.6" x14ac:dyDescent="0.3">
      <c r="A2777">
        <v>3321</v>
      </c>
      <c r="B2777" s="3" t="s">
        <v>3321</v>
      </c>
      <c r="C2777" s="3" t="s">
        <v>7431</v>
      </c>
      <c r="D2777">
        <v>500</v>
      </c>
      <c r="E2777">
        <v>537</v>
      </c>
      <c r="F2777" t="s">
        <v>8219</v>
      </c>
      <c r="G2777" t="s">
        <v>8224</v>
      </c>
      <c r="H2777" t="s">
        <v>8246</v>
      </c>
      <c r="I2777">
        <v>1413431940</v>
      </c>
      <c r="J2777">
        <v>1412216665</v>
      </c>
      <c r="K2777" t="b">
        <v>0</v>
      </c>
      <c r="L2777">
        <v>15</v>
      </c>
      <c r="M2777" t="b">
        <v>1</v>
      </c>
      <c r="N2777" t="s">
        <v>8271</v>
      </c>
      <c r="O2777" s="5">
        <f t="shared" si="387"/>
        <v>0.93109869646182497</v>
      </c>
      <c r="P2777" s="7">
        <f t="shared" si="388"/>
        <v>35.799999999999997</v>
      </c>
      <c r="Q2777" t="str">
        <f t="shared" si="389"/>
        <v>theater</v>
      </c>
      <c r="R2777" t="str">
        <f t="shared" si="390"/>
        <v>plays</v>
      </c>
      <c r="S2777" s="10">
        <f t="shared" si="391"/>
        <v>41927.915972222225</v>
      </c>
      <c r="T2777" s="10">
        <f t="shared" si="392"/>
        <v>41913.850289351853</v>
      </c>
      <c r="U2777">
        <f t="shared" si="393"/>
        <v>2014</v>
      </c>
      <c r="V2777" s="11">
        <f t="shared" si="394"/>
        <v>41927.915972222225</v>
      </c>
      <c r="W2777" s="15">
        <f t="shared" si="395"/>
        <v>14.065682870372257</v>
      </c>
    </row>
    <row r="2778" spans="1:23" ht="43.2" x14ac:dyDescent="0.3">
      <c r="A2778">
        <v>3322</v>
      </c>
      <c r="B2778" s="3" t="s">
        <v>3322</v>
      </c>
      <c r="C2778" s="3" t="s">
        <v>7432</v>
      </c>
      <c r="D2778">
        <v>3300</v>
      </c>
      <c r="E2778">
        <v>3350</v>
      </c>
      <c r="F2778" t="s">
        <v>8219</v>
      </c>
      <c r="G2778" t="s">
        <v>8224</v>
      </c>
      <c r="H2778" t="s">
        <v>8246</v>
      </c>
      <c r="I2778">
        <v>1466567700</v>
      </c>
      <c r="J2778">
        <v>1464653696</v>
      </c>
      <c r="K2778" t="b">
        <v>0</v>
      </c>
      <c r="L2778">
        <v>23</v>
      </c>
      <c r="M2778" t="b">
        <v>1</v>
      </c>
      <c r="N2778" t="s">
        <v>8271</v>
      </c>
      <c r="O2778" s="5">
        <f t="shared" si="387"/>
        <v>0.9850746268656716</v>
      </c>
      <c r="P2778" s="7">
        <f t="shared" si="388"/>
        <v>145.65217391304347</v>
      </c>
      <c r="Q2778" t="str">
        <f t="shared" si="389"/>
        <v>theater</v>
      </c>
      <c r="R2778" t="str">
        <f t="shared" si="390"/>
        <v>plays</v>
      </c>
      <c r="S2778" s="10">
        <f t="shared" si="391"/>
        <v>42542.913194444445</v>
      </c>
      <c r="T2778" s="10">
        <f t="shared" si="392"/>
        <v>42520.760370370372</v>
      </c>
      <c r="U2778">
        <f t="shared" si="393"/>
        <v>2016</v>
      </c>
      <c r="V2778" s="11">
        <f t="shared" si="394"/>
        <v>42542.913194444445</v>
      </c>
      <c r="W2778" s="15">
        <f t="shared" si="395"/>
        <v>22.152824074073578</v>
      </c>
    </row>
    <row r="2779" spans="1:23" ht="43.2" x14ac:dyDescent="0.3">
      <c r="A2779">
        <v>3323</v>
      </c>
      <c r="B2779" s="3" t="s">
        <v>3323</v>
      </c>
      <c r="C2779" s="3" t="s">
        <v>7433</v>
      </c>
      <c r="D2779">
        <v>1000</v>
      </c>
      <c r="E2779">
        <v>1259</v>
      </c>
      <c r="F2779" t="s">
        <v>8219</v>
      </c>
      <c r="G2779" t="s">
        <v>8225</v>
      </c>
      <c r="H2779" t="s">
        <v>8247</v>
      </c>
      <c r="I2779">
        <v>1474793208</v>
      </c>
      <c r="J2779">
        <v>1472201208</v>
      </c>
      <c r="K2779" t="b">
        <v>0</v>
      </c>
      <c r="L2779">
        <v>49</v>
      </c>
      <c r="M2779" t="b">
        <v>1</v>
      </c>
      <c r="N2779" t="s">
        <v>8271</v>
      </c>
      <c r="O2779" s="5">
        <f t="shared" si="387"/>
        <v>0.79428117553613975</v>
      </c>
      <c r="P2779" s="7">
        <f t="shared" si="388"/>
        <v>25.693877551020407</v>
      </c>
      <c r="Q2779" t="str">
        <f t="shared" si="389"/>
        <v>theater</v>
      </c>
      <c r="R2779" t="str">
        <f t="shared" si="390"/>
        <v>plays</v>
      </c>
      <c r="S2779" s="10">
        <f t="shared" si="391"/>
        <v>42638.11583333333</v>
      </c>
      <c r="T2779" s="10">
        <f t="shared" si="392"/>
        <v>42608.11583333333</v>
      </c>
      <c r="U2779">
        <f t="shared" si="393"/>
        <v>2016</v>
      </c>
      <c r="V2779" s="11">
        <f t="shared" si="394"/>
        <v>42638.11583333333</v>
      </c>
      <c r="W2779" s="15">
        <f t="shared" si="395"/>
        <v>30</v>
      </c>
    </row>
    <row r="2780" spans="1:23" ht="43.2" x14ac:dyDescent="0.3">
      <c r="A2780">
        <v>3324</v>
      </c>
      <c r="B2780" s="3" t="s">
        <v>3324</v>
      </c>
      <c r="C2780" s="3" t="s">
        <v>7434</v>
      </c>
      <c r="D2780">
        <v>1500</v>
      </c>
      <c r="E2780">
        <v>1525</v>
      </c>
      <c r="F2780" t="s">
        <v>8219</v>
      </c>
      <c r="G2780" t="s">
        <v>8241</v>
      </c>
      <c r="H2780" t="s">
        <v>8249</v>
      </c>
      <c r="I2780">
        <v>1465135190</v>
      </c>
      <c r="J2780">
        <v>1463925590</v>
      </c>
      <c r="K2780" t="b">
        <v>0</v>
      </c>
      <c r="L2780">
        <v>10</v>
      </c>
      <c r="M2780" t="b">
        <v>1</v>
      </c>
      <c r="N2780" t="s">
        <v>8271</v>
      </c>
      <c r="O2780" s="5">
        <f t="shared" si="387"/>
        <v>0.98360655737704916</v>
      </c>
      <c r="P2780" s="7">
        <f t="shared" si="388"/>
        <v>152.5</v>
      </c>
      <c r="Q2780" t="str">
        <f t="shared" si="389"/>
        <v>theater</v>
      </c>
      <c r="R2780" t="str">
        <f t="shared" si="390"/>
        <v>plays</v>
      </c>
      <c r="S2780" s="10">
        <f t="shared" si="391"/>
        <v>42526.33321759259</v>
      </c>
      <c r="T2780" s="10">
        <f t="shared" si="392"/>
        <v>42512.33321759259</v>
      </c>
      <c r="U2780">
        <f t="shared" si="393"/>
        <v>2016</v>
      </c>
      <c r="V2780" s="11">
        <f t="shared" si="394"/>
        <v>42526.33321759259</v>
      </c>
      <c r="W2780" s="15">
        <f t="shared" si="395"/>
        <v>14</v>
      </c>
    </row>
    <row r="2781" spans="1:23" ht="43.2" x14ac:dyDescent="0.3">
      <c r="A2781">
        <v>3325</v>
      </c>
      <c r="B2781" s="3" t="s">
        <v>3325</v>
      </c>
      <c r="C2781" s="3" t="s">
        <v>7435</v>
      </c>
      <c r="D2781">
        <v>400</v>
      </c>
      <c r="E2781">
        <v>450</v>
      </c>
      <c r="F2781" t="s">
        <v>8219</v>
      </c>
      <c r="G2781" t="s">
        <v>8225</v>
      </c>
      <c r="H2781" t="s">
        <v>8247</v>
      </c>
      <c r="I2781">
        <v>1428256277</v>
      </c>
      <c r="J2781">
        <v>1425235877</v>
      </c>
      <c r="K2781" t="b">
        <v>0</v>
      </c>
      <c r="L2781">
        <v>15</v>
      </c>
      <c r="M2781" t="b">
        <v>1</v>
      </c>
      <c r="N2781" t="s">
        <v>8271</v>
      </c>
      <c r="O2781" s="5">
        <f t="shared" si="387"/>
        <v>0.88888888888888884</v>
      </c>
      <c r="P2781" s="7">
        <f t="shared" si="388"/>
        <v>30</v>
      </c>
      <c r="Q2781" t="str">
        <f t="shared" si="389"/>
        <v>theater</v>
      </c>
      <c r="R2781" t="str">
        <f t="shared" si="390"/>
        <v>plays</v>
      </c>
      <c r="S2781" s="10">
        <f t="shared" si="391"/>
        <v>42099.493946759263</v>
      </c>
      <c r="T2781" s="10">
        <f t="shared" si="392"/>
        <v>42064.535613425927</v>
      </c>
      <c r="U2781">
        <f t="shared" si="393"/>
        <v>2015</v>
      </c>
      <c r="V2781" s="11">
        <f t="shared" si="394"/>
        <v>42099.493946759263</v>
      </c>
      <c r="W2781" s="15">
        <f t="shared" si="395"/>
        <v>34.958333333335759</v>
      </c>
    </row>
    <row r="2782" spans="1:23" ht="43.2" x14ac:dyDescent="0.3">
      <c r="A2782">
        <v>3326</v>
      </c>
      <c r="B2782" s="3" t="s">
        <v>3326</v>
      </c>
      <c r="C2782" s="3" t="s">
        <v>7436</v>
      </c>
      <c r="D2782">
        <v>8000</v>
      </c>
      <c r="E2782">
        <v>8110</v>
      </c>
      <c r="F2782" t="s">
        <v>8219</v>
      </c>
      <c r="G2782" t="s">
        <v>8224</v>
      </c>
      <c r="H2782" t="s">
        <v>8246</v>
      </c>
      <c r="I2782">
        <v>1425830905</v>
      </c>
      <c r="J2782">
        <v>1423242505</v>
      </c>
      <c r="K2782" t="b">
        <v>0</v>
      </c>
      <c r="L2782">
        <v>57</v>
      </c>
      <c r="M2782" t="b">
        <v>1</v>
      </c>
      <c r="N2782" t="s">
        <v>8271</v>
      </c>
      <c r="O2782" s="5">
        <f t="shared" si="387"/>
        <v>0.98643649815043155</v>
      </c>
      <c r="P2782" s="7">
        <f t="shared" si="388"/>
        <v>142.28070175438597</v>
      </c>
      <c r="Q2782" t="str">
        <f t="shared" si="389"/>
        <v>theater</v>
      </c>
      <c r="R2782" t="str">
        <f t="shared" si="390"/>
        <v>plays</v>
      </c>
      <c r="S2782" s="10">
        <f t="shared" si="391"/>
        <v>42071.42251157407</v>
      </c>
      <c r="T2782" s="10">
        <f t="shared" si="392"/>
        <v>42041.464178240742</v>
      </c>
      <c r="U2782">
        <f t="shared" si="393"/>
        <v>2015</v>
      </c>
      <c r="V2782" s="11">
        <f t="shared" si="394"/>
        <v>42071.42251157407</v>
      </c>
      <c r="W2782" s="15">
        <f t="shared" si="395"/>
        <v>29.958333333328483</v>
      </c>
    </row>
    <row r="2783" spans="1:23" ht="43.2" x14ac:dyDescent="0.3">
      <c r="A2783">
        <v>3327</v>
      </c>
      <c r="B2783" s="3" t="s">
        <v>3327</v>
      </c>
      <c r="C2783" s="3" t="s">
        <v>7437</v>
      </c>
      <c r="D2783">
        <v>800</v>
      </c>
      <c r="E2783">
        <v>810</v>
      </c>
      <c r="F2783" t="s">
        <v>8219</v>
      </c>
      <c r="G2783" t="s">
        <v>8225</v>
      </c>
      <c r="H2783" t="s">
        <v>8247</v>
      </c>
      <c r="I2783">
        <v>1462697966</v>
      </c>
      <c r="J2783">
        <v>1460105966</v>
      </c>
      <c r="K2783" t="b">
        <v>0</v>
      </c>
      <c r="L2783">
        <v>33</v>
      </c>
      <c r="M2783" t="b">
        <v>1</v>
      </c>
      <c r="N2783" t="s">
        <v>8271</v>
      </c>
      <c r="O2783" s="5">
        <f t="shared" si="387"/>
        <v>0.98765432098765427</v>
      </c>
      <c r="P2783" s="7">
        <f t="shared" si="388"/>
        <v>24.545454545454547</v>
      </c>
      <c r="Q2783" t="str">
        <f t="shared" si="389"/>
        <v>theater</v>
      </c>
      <c r="R2783" t="str">
        <f t="shared" si="390"/>
        <v>plays</v>
      </c>
      <c r="S2783" s="10">
        <f t="shared" si="391"/>
        <v>42498.124606481477</v>
      </c>
      <c r="T2783" s="10">
        <f t="shared" si="392"/>
        <v>42468.124606481477</v>
      </c>
      <c r="U2783">
        <f t="shared" si="393"/>
        <v>2016</v>
      </c>
      <c r="V2783" s="11">
        <f t="shared" si="394"/>
        <v>42498.124606481477</v>
      </c>
      <c r="W2783" s="15">
        <f t="shared" si="395"/>
        <v>30</v>
      </c>
    </row>
    <row r="2784" spans="1:23" ht="43.2" x14ac:dyDescent="0.3">
      <c r="A2784">
        <v>3328</v>
      </c>
      <c r="B2784" s="3" t="s">
        <v>3328</v>
      </c>
      <c r="C2784" s="3" t="s">
        <v>7438</v>
      </c>
      <c r="D2784">
        <v>1800</v>
      </c>
      <c r="E2784">
        <v>2635</v>
      </c>
      <c r="F2784" t="s">
        <v>8219</v>
      </c>
      <c r="G2784" t="s">
        <v>8224</v>
      </c>
      <c r="H2784" t="s">
        <v>8246</v>
      </c>
      <c r="I2784">
        <v>1404522000</v>
      </c>
      <c r="J2784">
        <v>1404308883</v>
      </c>
      <c r="K2784" t="b">
        <v>0</v>
      </c>
      <c r="L2784">
        <v>9</v>
      </c>
      <c r="M2784" t="b">
        <v>1</v>
      </c>
      <c r="N2784" t="s">
        <v>8271</v>
      </c>
      <c r="O2784" s="5">
        <f t="shared" si="387"/>
        <v>0.68311195445920303</v>
      </c>
      <c r="P2784" s="7">
        <f t="shared" si="388"/>
        <v>292.77777777777777</v>
      </c>
      <c r="Q2784" t="str">
        <f t="shared" si="389"/>
        <v>theater</v>
      </c>
      <c r="R2784" t="str">
        <f t="shared" si="390"/>
        <v>plays</v>
      </c>
      <c r="S2784" s="10">
        <f t="shared" si="391"/>
        <v>41824.791666666664</v>
      </c>
      <c r="T2784" s="10">
        <f t="shared" si="392"/>
        <v>41822.32503472222</v>
      </c>
      <c r="U2784">
        <f t="shared" si="393"/>
        <v>2014</v>
      </c>
      <c r="V2784" s="11">
        <f t="shared" si="394"/>
        <v>41824.791666666664</v>
      </c>
      <c r="W2784" s="15">
        <f t="shared" si="395"/>
        <v>2.4666319444440887</v>
      </c>
    </row>
    <row r="2785" spans="1:23" ht="43.2" x14ac:dyDescent="0.3">
      <c r="A2785">
        <v>3329</v>
      </c>
      <c r="B2785" s="3" t="s">
        <v>3329</v>
      </c>
      <c r="C2785" s="3" t="s">
        <v>7439</v>
      </c>
      <c r="D2785">
        <v>1000</v>
      </c>
      <c r="E2785">
        <v>1168</v>
      </c>
      <c r="F2785" t="s">
        <v>8219</v>
      </c>
      <c r="G2785" t="s">
        <v>8225</v>
      </c>
      <c r="H2785" t="s">
        <v>8247</v>
      </c>
      <c r="I2785">
        <v>1406502000</v>
      </c>
      <c r="J2785">
        <v>1405583108</v>
      </c>
      <c r="K2785" t="b">
        <v>0</v>
      </c>
      <c r="L2785">
        <v>26</v>
      </c>
      <c r="M2785" t="b">
        <v>1</v>
      </c>
      <c r="N2785" t="s">
        <v>8271</v>
      </c>
      <c r="O2785" s="5">
        <f t="shared" si="387"/>
        <v>0.85616438356164382</v>
      </c>
      <c r="P2785" s="7">
        <f t="shared" si="388"/>
        <v>44.92307692307692</v>
      </c>
      <c r="Q2785" t="str">
        <f t="shared" si="389"/>
        <v>theater</v>
      </c>
      <c r="R2785" t="str">
        <f t="shared" si="390"/>
        <v>plays</v>
      </c>
      <c r="S2785" s="10">
        <f t="shared" si="391"/>
        <v>41847.708333333336</v>
      </c>
      <c r="T2785" s="10">
        <f t="shared" si="392"/>
        <v>41837.073009259257</v>
      </c>
      <c r="U2785">
        <f t="shared" si="393"/>
        <v>2014</v>
      </c>
      <c r="V2785" s="11">
        <f t="shared" si="394"/>
        <v>41847.708333333336</v>
      </c>
      <c r="W2785" s="15">
        <f t="shared" si="395"/>
        <v>10.635324074079108</v>
      </c>
    </row>
    <row r="2786" spans="1:23" ht="43.2" x14ac:dyDescent="0.3">
      <c r="A2786">
        <v>3330</v>
      </c>
      <c r="B2786" s="3" t="s">
        <v>3330</v>
      </c>
      <c r="C2786" s="3" t="s">
        <v>7440</v>
      </c>
      <c r="D2786">
        <v>1500</v>
      </c>
      <c r="E2786">
        <v>1594</v>
      </c>
      <c r="F2786" t="s">
        <v>8219</v>
      </c>
      <c r="G2786" t="s">
        <v>8225</v>
      </c>
      <c r="H2786" t="s">
        <v>8247</v>
      </c>
      <c r="I2786">
        <v>1427919468</v>
      </c>
      <c r="J2786">
        <v>1425331068</v>
      </c>
      <c r="K2786" t="b">
        <v>0</v>
      </c>
      <c r="L2786">
        <v>69</v>
      </c>
      <c r="M2786" t="b">
        <v>1</v>
      </c>
      <c r="N2786" t="s">
        <v>8271</v>
      </c>
      <c r="O2786" s="5">
        <f t="shared" si="387"/>
        <v>0.94102885821831872</v>
      </c>
      <c r="P2786" s="7">
        <f t="shared" si="388"/>
        <v>23.10144927536232</v>
      </c>
      <c r="Q2786" t="str">
        <f t="shared" si="389"/>
        <v>theater</v>
      </c>
      <c r="R2786" t="str">
        <f t="shared" si="390"/>
        <v>plays</v>
      </c>
      <c r="S2786" s="10">
        <f t="shared" si="391"/>
        <v>42095.595694444448</v>
      </c>
      <c r="T2786" s="10">
        <f t="shared" si="392"/>
        <v>42065.637361111112</v>
      </c>
      <c r="U2786">
        <f t="shared" si="393"/>
        <v>2015</v>
      </c>
      <c r="V2786" s="11">
        <f t="shared" si="394"/>
        <v>42095.595694444448</v>
      </c>
      <c r="W2786" s="15">
        <f t="shared" si="395"/>
        <v>29.958333333335759</v>
      </c>
    </row>
    <row r="2787" spans="1:23" ht="43.2" x14ac:dyDescent="0.3">
      <c r="A2787">
        <v>3331</v>
      </c>
      <c r="B2787" s="3" t="s">
        <v>3331</v>
      </c>
      <c r="C2787" s="3" t="s">
        <v>7441</v>
      </c>
      <c r="D2787">
        <v>5000</v>
      </c>
      <c r="E2787">
        <v>5226</v>
      </c>
      <c r="F2787" t="s">
        <v>8219</v>
      </c>
      <c r="G2787" t="s">
        <v>8224</v>
      </c>
      <c r="H2787" t="s">
        <v>8246</v>
      </c>
      <c r="I2787">
        <v>1444149886</v>
      </c>
      <c r="J2787">
        <v>1441125886</v>
      </c>
      <c r="K2787" t="b">
        <v>0</v>
      </c>
      <c r="L2787">
        <v>65</v>
      </c>
      <c r="M2787" t="b">
        <v>1</v>
      </c>
      <c r="N2787" t="s">
        <v>8271</v>
      </c>
      <c r="O2787" s="5">
        <f t="shared" si="387"/>
        <v>0.95675468809797171</v>
      </c>
      <c r="P2787" s="7">
        <f t="shared" si="388"/>
        <v>80.400000000000006</v>
      </c>
      <c r="Q2787" t="str">
        <f t="shared" si="389"/>
        <v>theater</v>
      </c>
      <c r="R2787" t="str">
        <f t="shared" si="390"/>
        <v>plays</v>
      </c>
      <c r="S2787" s="10">
        <f t="shared" si="391"/>
        <v>42283.447754629626</v>
      </c>
      <c r="T2787" s="10">
        <f t="shared" si="392"/>
        <v>42248.447754629626</v>
      </c>
      <c r="U2787">
        <f t="shared" si="393"/>
        <v>2015</v>
      </c>
      <c r="V2787" s="11">
        <f t="shared" si="394"/>
        <v>42283.447754629626</v>
      </c>
      <c r="W2787" s="15">
        <f t="shared" si="395"/>
        <v>35</v>
      </c>
    </row>
    <row r="2788" spans="1:23" ht="43.2" x14ac:dyDescent="0.3">
      <c r="A2788">
        <v>3332</v>
      </c>
      <c r="B2788" s="3" t="s">
        <v>3332</v>
      </c>
      <c r="C2788" s="3" t="s">
        <v>7442</v>
      </c>
      <c r="D2788">
        <v>6000</v>
      </c>
      <c r="E2788">
        <v>6000</v>
      </c>
      <c r="F2788" t="s">
        <v>8219</v>
      </c>
      <c r="G2788" t="s">
        <v>8224</v>
      </c>
      <c r="H2788" t="s">
        <v>8246</v>
      </c>
      <c r="I2788">
        <v>1405802330</v>
      </c>
      <c r="J2788">
        <v>1403210330</v>
      </c>
      <c r="K2788" t="b">
        <v>0</v>
      </c>
      <c r="L2788">
        <v>83</v>
      </c>
      <c r="M2788" t="b">
        <v>1</v>
      </c>
      <c r="N2788" t="s">
        <v>8271</v>
      </c>
      <c r="O2788" s="5">
        <f t="shared" si="387"/>
        <v>1</v>
      </c>
      <c r="P2788" s="7">
        <f t="shared" si="388"/>
        <v>72.289156626506028</v>
      </c>
      <c r="Q2788" t="str">
        <f t="shared" si="389"/>
        <v>theater</v>
      </c>
      <c r="R2788" t="str">
        <f t="shared" si="390"/>
        <v>plays</v>
      </c>
      <c r="S2788" s="10">
        <f t="shared" si="391"/>
        <v>41839.610300925924</v>
      </c>
      <c r="T2788" s="10">
        <f t="shared" si="392"/>
        <v>41809.610300925924</v>
      </c>
      <c r="U2788">
        <f t="shared" si="393"/>
        <v>2014</v>
      </c>
      <c r="V2788" s="11">
        <f t="shared" si="394"/>
        <v>41839.610300925924</v>
      </c>
      <c r="W2788" s="15">
        <f t="shared" si="395"/>
        <v>30</v>
      </c>
    </row>
    <row r="2789" spans="1:23" ht="43.2" x14ac:dyDescent="0.3">
      <c r="A2789">
        <v>3333</v>
      </c>
      <c r="B2789" s="3" t="s">
        <v>3333</v>
      </c>
      <c r="C2789" s="3" t="s">
        <v>7443</v>
      </c>
      <c r="D2789">
        <v>3500</v>
      </c>
      <c r="E2789">
        <v>3660</v>
      </c>
      <c r="F2789" t="s">
        <v>8219</v>
      </c>
      <c r="G2789" t="s">
        <v>8224</v>
      </c>
      <c r="H2789" t="s">
        <v>8246</v>
      </c>
      <c r="I2789">
        <v>1434384880</v>
      </c>
      <c r="J2789">
        <v>1432484080</v>
      </c>
      <c r="K2789" t="b">
        <v>0</v>
      </c>
      <c r="L2789">
        <v>111</v>
      </c>
      <c r="M2789" t="b">
        <v>1</v>
      </c>
      <c r="N2789" t="s">
        <v>8271</v>
      </c>
      <c r="O2789" s="5">
        <f t="shared" si="387"/>
        <v>0.95628415300546443</v>
      </c>
      <c r="P2789" s="7">
        <f t="shared" si="388"/>
        <v>32.972972972972975</v>
      </c>
      <c r="Q2789" t="str">
        <f t="shared" si="389"/>
        <v>theater</v>
      </c>
      <c r="R2789" t="str">
        <f t="shared" si="390"/>
        <v>plays</v>
      </c>
      <c r="S2789" s="10">
        <f t="shared" si="391"/>
        <v>42170.426851851851</v>
      </c>
      <c r="T2789" s="10">
        <f t="shared" si="392"/>
        <v>42148.426851851851</v>
      </c>
      <c r="U2789">
        <f t="shared" si="393"/>
        <v>2015</v>
      </c>
      <c r="V2789" s="11">
        <f t="shared" si="394"/>
        <v>42170.426851851851</v>
      </c>
      <c r="W2789" s="15">
        <f t="shared" si="395"/>
        <v>22</v>
      </c>
    </row>
    <row r="2790" spans="1:23" ht="28.8" x14ac:dyDescent="0.3">
      <c r="A2790">
        <v>3334</v>
      </c>
      <c r="B2790" s="3" t="s">
        <v>3334</v>
      </c>
      <c r="C2790" s="3" t="s">
        <v>7444</v>
      </c>
      <c r="D2790">
        <v>3871</v>
      </c>
      <c r="E2790">
        <v>5366</v>
      </c>
      <c r="F2790" t="s">
        <v>8219</v>
      </c>
      <c r="G2790" t="s">
        <v>8224</v>
      </c>
      <c r="H2790" t="s">
        <v>8246</v>
      </c>
      <c r="I2790">
        <v>1438259422</v>
      </c>
      <c r="J2790">
        <v>1435667422</v>
      </c>
      <c r="K2790" t="b">
        <v>0</v>
      </c>
      <c r="L2790">
        <v>46</v>
      </c>
      <c r="M2790" t="b">
        <v>1</v>
      </c>
      <c r="N2790" t="s">
        <v>8271</v>
      </c>
      <c r="O2790" s="5">
        <f t="shared" si="387"/>
        <v>0.72139396198285499</v>
      </c>
      <c r="P2790" s="7">
        <f t="shared" si="388"/>
        <v>116.65217391304348</v>
      </c>
      <c r="Q2790" t="str">
        <f t="shared" si="389"/>
        <v>theater</v>
      </c>
      <c r="R2790" t="str">
        <f t="shared" si="390"/>
        <v>plays</v>
      </c>
      <c r="S2790" s="10">
        <f t="shared" si="391"/>
        <v>42215.271087962959</v>
      </c>
      <c r="T2790" s="10">
        <f t="shared" si="392"/>
        <v>42185.271087962959</v>
      </c>
      <c r="U2790">
        <f t="shared" si="393"/>
        <v>2015</v>
      </c>
      <c r="V2790" s="11">
        <f t="shared" si="394"/>
        <v>42215.271087962959</v>
      </c>
      <c r="W2790" s="15">
        <f t="shared" si="395"/>
        <v>30</v>
      </c>
    </row>
    <row r="2791" spans="1:23" ht="43.2" x14ac:dyDescent="0.3">
      <c r="A2791">
        <v>3335</v>
      </c>
      <c r="B2791" s="3" t="s">
        <v>3335</v>
      </c>
      <c r="C2791" s="3" t="s">
        <v>7445</v>
      </c>
      <c r="D2791">
        <v>5000</v>
      </c>
      <c r="E2791">
        <v>5016</v>
      </c>
      <c r="F2791" t="s">
        <v>8219</v>
      </c>
      <c r="G2791" t="s">
        <v>8225</v>
      </c>
      <c r="H2791" t="s">
        <v>8247</v>
      </c>
      <c r="I2791">
        <v>1407106800</v>
      </c>
      <c r="J2791">
        <v>1404749446</v>
      </c>
      <c r="K2791" t="b">
        <v>0</v>
      </c>
      <c r="L2791">
        <v>63</v>
      </c>
      <c r="M2791" t="b">
        <v>1</v>
      </c>
      <c r="N2791" t="s">
        <v>8271</v>
      </c>
      <c r="O2791" s="5">
        <f t="shared" si="387"/>
        <v>0.99681020733652315</v>
      </c>
      <c r="P2791" s="7">
        <f t="shared" si="388"/>
        <v>79.61904761904762</v>
      </c>
      <c r="Q2791" t="str">
        <f t="shared" si="389"/>
        <v>theater</v>
      </c>
      <c r="R2791" t="str">
        <f t="shared" si="390"/>
        <v>plays</v>
      </c>
      <c r="S2791" s="10">
        <f t="shared" si="391"/>
        <v>41854.708333333336</v>
      </c>
      <c r="T2791" s="10">
        <f t="shared" si="392"/>
        <v>41827.424143518518</v>
      </c>
      <c r="U2791">
        <f t="shared" si="393"/>
        <v>2014</v>
      </c>
      <c r="V2791" s="11">
        <f t="shared" si="394"/>
        <v>41854.708333333336</v>
      </c>
      <c r="W2791" s="15">
        <f t="shared" si="395"/>
        <v>27.284189814818092</v>
      </c>
    </row>
    <row r="2792" spans="1:23" ht="43.2" x14ac:dyDescent="0.3">
      <c r="A2792">
        <v>3336</v>
      </c>
      <c r="B2792" s="3" t="s">
        <v>3336</v>
      </c>
      <c r="C2792" s="3" t="s">
        <v>7446</v>
      </c>
      <c r="D2792">
        <v>250</v>
      </c>
      <c r="E2792">
        <v>250</v>
      </c>
      <c r="F2792" t="s">
        <v>8219</v>
      </c>
      <c r="G2792" t="s">
        <v>8225</v>
      </c>
      <c r="H2792" t="s">
        <v>8247</v>
      </c>
      <c r="I2792">
        <v>1459845246</v>
      </c>
      <c r="J2792">
        <v>1457429646</v>
      </c>
      <c r="K2792" t="b">
        <v>0</v>
      </c>
      <c r="L2792">
        <v>9</v>
      </c>
      <c r="M2792" t="b">
        <v>1</v>
      </c>
      <c r="N2792" t="s">
        <v>8271</v>
      </c>
      <c r="O2792" s="5">
        <f t="shared" si="387"/>
        <v>1</v>
      </c>
      <c r="P2792" s="7">
        <f t="shared" si="388"/>
        <v>27.777777777777779</v>
      </c>
      <c r="Q2792" t="str">
        <f t="shared" si="389"/>
        <v>theater</v>
      </c>
      <c r="R2792" t="str">
        <f t="shared" si="390"/>
        <v>plays</v>
      </c>
      <c r="S2792" s="10">
        <f t="shared" si="391"/>
        <v>42465.10701388889</v>
      </c>
      <c r="T2792" s="10">
        <f t="shared" si="392"/>
        <v>42437.148680555561</v>
      </c>
      <c r="U2792">
        <f t="shared" si="393"/>
        <v>2016</v>
      </c>
      <c r="V2792" s="11">
        <f t="shared" si="394"/>
        <v>42465.10701388889</v>
      </c>
      <c r="W2792" s="15">
        <f t="shared" si="395"/>
        <v>27.958333333328483</v>
      </c>
    </row>
    <row r="2793" spans="1:23" ht="43.2" x14ac:dyDescent="0.3">
      <c r="A2793">
        <v>3337</v>
      </c>
      <c r="B2793" s="3" t="s">
        <v>3337</v>
      </c>
      <c r="C2793" s="3" t="s">
        <v>7447</v>
      </c>
      <c r="D2793">
        <v>2500</v>
      </c>
      <c r="E2793">
        <v>2755</v>
      </c>
      <c r="F2793" t="s">
        <v>8219</v>
      </c>
      <c r="G2793" t="s">
        <v>8225</v>
      </c>
      <c r="H2793" t="s">
        <v>8247</v>
      </c>
      <c r="I2793">
        <v>1412974800</v>
      </c>
      <c r="J2793">
        <v>1411109167</v>
      </c>
      <c r="K2793" t="b">
        <v>0</v>
      </c>
      <c r="L2793">
        <v>34</v>
      </c>
      <c r="M2793" t="b">
        <v>1</v>
      </c>
      <c r="N2793" t="s">
        <v>8271</v>
      </c>
      <c r="O2793" s="5">
        <f t="shared" si="387"/>
        <v>0.90744101633393826</v>
      </c>
      <c r="P2793" s="7">
        <f t="shared" si="388"/>
        <v>81.029411764705884</v>
      </c>
      <c r="Q2793" t="str">
        <f t="shared" si="389"/>
        <v>theater</v>
      </c>
      <c r="R2793" t="str">
        <f t="shared" si="390"/>
        <v>plays</v>
      </c>
      <c r="S2793" s="10">
        <f t="shared" si="391"/>
        <v>41922.625</v>
      </c>
      <c r="T2793" s="10">
        <f t="shared" si="392"/>
        <v>41901.032025462962</v>
      </c>
      <c r="U2793">
        <f t="shared" si="393"/>
        <v>2014</v>
      </c>
      <c r="V2793" s="11">
        <f t="shared" si="394"/>
        <v>41922.625</v>
      </c>
      <c r="W2793" s="15">
        <f t="shared" si="395"/>
        <v>21.592974537037662</v>
      </c>
    </row>
    <row r="2794" spans="1:23" ht="28.8" x14ac:dyDescent="0.3">
      <c r="A2794">
        <v>3338</v>
      </c>
      <c r="B2794" s="3" t="s">
        <v>3338</v>
      </c>
      <c r="C2794" s="3" t="s">
        <v>7448</v>
      </c>
      <c r="D2794">
        <v>15000</v>
      </c>
      <c r="E2794">
        <v>15327</v>
      </c>
      <c r="F2794" t="s">
        <v>8219</v>
      </c>
      <c r="G2794" t="s">
        <v>8224</v>
      </c>
      <c r="H2794" t="s">
        <v>8246</v>
      </c>
      <c r="I2794">
        <v>1487944080</v>
      </c>
      <c r="J2794">
        <v>1486129680</v>
      </c>
      <c r="K2794" t="b">
        <v>0</v>
      </c>
      <c r="L2794">
        <v>112</v>
      </c>
      <c r="M2794" t="b">
        <v>1</v>
      </c>
      <c r="N2794" t="s">
        <v>8271</v>
      </c>
      <c r="O2794" s="5">
        <f t="shared" si="387"/>
        <v>0.97866510080250535</v>
      </c>
      <c r="P2794" s="7">
        <f t="shared" si="388"/>
        <v>136.84821428571428</v>
      </c>
      <c r="Q2794" t="str">
        <f t="shared" si="389"/>
        <v>theater</v>
      </c>
      <c r="R2794" t="str">
        <f t="shared" si="390"/>
        <v>plays</v>
      </c>
      <c r="S2794" s="10">
        <f t="shared" si="391"/>
        <v>42790.324999999997</v>
      </c>
      <c r="T2794" s="10">
        <f t="shared" si="392"/>
        <v>42769.324999999997</v>
      </c>
      <c r="U2794">
        <f t="shared" si="393"/>
        <v>2017</v>
      </c>
      <c r="V2794" s="11">
        <f t="shared" si="394"/>
        <v>42790.324999999997</v>
      </c>
      <c r="W2794" s="15">
        <f t="shared" si="395"/>
        <v>21</v>
      </c>
    </row>
    <row r="2795" spans="1:23" ht="43.2" x14ac:dyDescent="0.3">
      <c r="A2795">
        <v>3339</v>
      </c>
      <c r="B2795" s="3" t="s">
        <v>3339</v>
      </c>
      <c r="C2795" s="3" t="s">
        <v>7449</v>
      </c>
      <c r="D2795">
        <v>8000</v>
      </c>
      <c r="E2795">
        <v>8348</v>
      </c>
      <c r="F2795" t="s">
        <v>8219</v>
      </c>
      <c r="G2795" t="s">
        <v>8224</v>
      </c>
      <c r="H2795" t="s">
        <v>8246</v>
      </c>
      <c r="I2795">
        <v>1469721518</v>
      </c>
      <c r="J2795">
        <v>1467129518</v>
      </c>
      <c r="K2795" t="b">
        <v>0</v>
      </c>
      <c r="L2795">
        <v>47</v>
      </c>
      <c r="M2795" t="b">
        <v>1</v>
      </c>
      <c r="N2795" t="s">
        <v>8271</v>
      </c>
      <c r="O2795" s="5">
        <f t="shared" si="387"/>
        <v>0.95831336847149018</v>
      </c>
      <c r="P2795" s="7">
        <f t="shared" si="388"/>
        <v>177.61702127659575</v>
      </c>
      <c r="Q2795" t="str">
        <f t="shared" si="389"/>
        <v>theater</v>
      </c>
      <c r="R2795" t="str">
        <f t="shared" si="390"/>
        <v>plays</v>
      </c>
      <c r="S2795" s="10">
        <f t="shared" si="391"/>
        <v>42579.415717592594</v>
      </c>
      <c r="T2795" s="10">
        <f t="shared" si="392"/>
        <v>42549.415717592594</v>
      </c>
      <c r="U2795">
        <f t="shared" si="393"/>
        <v>2016</v>
      </c>
      <c r="V2795" s="11">
        <f t="shared" si="394"/>
        <v>42579.415717592594</v>
      </c>
      <c r="W2795" s="15">
        <f t="shared" si="395"/>
        <v>30</v>
      </c>
    </row>
    <row r="2796" spans="1:23" ht="43.2" x14ac:dyDescent="0.3">
      <c r="A2796">
        <v>3340</v>
      </c>
      <c r="B2796" s="3" t="s">
        <v>3340</v>
      </c>
      <c r="C2796" s="3" t="s">
        <v>7450</v>
      </c>
      <c r="D2796">
        <v>3000</v>
      </c>
      <c r="E2796">
        <v>4145</v>
      </c>
      <c r="F2796" t="s">
        <v>8219</v>
      </c>
      <c r="G2796" t="s">
        <v>8224</v>
      </c>
      <c r="H2796" t="s">
        <v>8246</v>
      </c>
      <c r="I2796">
        <v>1481066554</v>
      </c>
      <c r="J2796">
        <v>1478906554</v>
      </c>
      <c r="K2796" t="b">
        <v>0</v>
      </c>
      <c r="L2796">
        <v>38</v>
      </c>
      <c r="M2796" t="b">
        <v>1</v>
      </c>
      <c r="N2796" t="s">
        <v>8271</v>
      </c>
      <c r="O2796" s="5">
        <f t="shared" si="387"/>
        <v>0.72376357056694818</v>
      </c>
      <c r="P2796" s="7">
        <f t="shared" si="388"/>
        <v>109.07894736842105</v>
      </c>
      <c r="Q2796" t="str">
        <f t="shared" si="389"/>
        <v>theater</v>
      </c>
      <c r="R2796" t="str">
        <f t="shared" si="390"/>
        <v>plays</v>
      </c>
      <c r="S2796" s="10">
        <f t="shared" si="391"/>
        <v>42710.724004629628</v>
      </c>
      <c r="T2796" s="10">
        <f t="shared" si="392"/>
        <v>42685.724004629628</v>
      </c>
      <c r="U2796">
        <f t="shared" si="393"/>
        <v>2016</v>
      </c>
      <c r="V2796" s="11">
        <f t="shared" si="394"/>
        <v>42710.724004629628</v>
      </c>
      <c r="W2796" s="15">
        <f t="shared" si="395"/>
        <v>25</v>
      </c>
    </row>
    <row r="2797" spans="1:23" ht="43.2" x14ac:dyDescent="0.3">
      <c r="A2797">
        <v>3341</v>
      </c>
      <c r="B2797" s="3" t="s">
        <v>3341</v>
      </c>
      <c r="C2797" s="3" t="s">
        <v>7451</v>
      </c>
      <c r="D2797">
        <v>3350</v>
      </c>
      <c r="E2797">
        <v>3350</v>
      </c>
      <c r="F2797" t="s">
        <v>8219</v>
      </c>
      <c r="G2797" t="s">
        <v>8225</v>
      </c>
      <c r="H2797" t="s">
        <v>8247</v>
      </c>
      <c r="I2797">
        <v>1465750800</v>
      </c>
      <c r="J2797">
        <v>1463771421</v>
      </c>
      <c r="K2797" t="b">
        <v>0</v>
      </c>
      <c r="L2797">
        <v>28</v>
      </c>
      <c r="M2797" t="b">
        <v>1</v>
      </c>
      <c r="N2797" t="s">
        <v>8271</v>
      </c>
      <c r="O2797" s="5">
        <f t="shared" si="387"/>
        <v>1</v>
      </c>
      <c r="P2797" s="7">
        <f t="shared" si="388"/>
        <v>119.64285714285714</v>
      </c>
      <c r="Q2797" t="str">
        <f t="shared" si="389"/>
        <v>theater</v>
      </c>
      <c r="R2797" t="str">
        <f t="shared" si="390"/>
        <v>plays</v>
      </c>
      <c r="S2797" s="10">
        <f t="shared" si="391"/>
        <v>42533.458333333328</v>
      </c>
      <c r="T2797" s="10">
        <f t="shared" si="392"/>
        <v>42510.548854166671</v>
      </c>
      <c r="U2797">
        <f t="shared" si="393"/>
        <v>2016</v>
      </c>
      <c r="V2797" s="11">
        <f t="shared" si="394"/>
        <v>42533.458333333328</v>
      </c>
      <c r="W2797" s="15">
        <f t="shared" si="395"/>
        <v>22.909479166657547</v>
      </c>
    </row>
    <row r="2798" spans="1:23" ht="43.2" x14ac:dyDescent="0.3">
      <c r="A2798">
        <v>3342</v>
      </c>
      <c r="B2798" s="3" t="s">
        <v>3342</v>
      </c>
      <c r="C2798" s="3" t="s">
        <v>7452</v>
      </c>
      <c r="D2798">
        <v>6000</v>
      </c>
      <c r="E2798">
        <v>6100</v>
      </c>
      <c r="F2798" t="s">
        <v>8219</v>
      </c>
      <c r="G2798" t="s">
        <v>8224</v>
      </c>
      <c r="H2798" t="s">
        <v>8246</v>
      </c>
      <c r="I2798">
        <v>1427864340</v>
      </c>
      <c r="J2798">
        <v>1425020810</v>
      </c>
      <c r="K2798" t="b">
        <v>0</v>
      </c>
      <c r="L2798">
        <v>78</v>
      </c>
      <c r="M2798" t="b">
        <v>1</v>
      </c>
      <c r="N2798" t="s">
        <v>8271</v>
      </c>
      <c r="O2798" s="5">
        <f t="shared" si="387"/>
        <v>0.98360655737704916</v>
      </c>
      <c r="P2798" s="7">
        <f t="shared" si="388"/>
        <v>78.205128205128204</v>
      </c>
      <c r="Q2798" t="str">
        <f t="shared" si="389"/>
        <v>theater</v>
      </c>
      <c r="R2798" t="str">
        <f t="shared" si="390"/>
        <v>plays</v>
      </c>
      <c r="S2798" s="10">
        <f t="shared" si="391"/>
        <v>42094.957638888889</v>
      </c>
      <c r="T2798" s="10">
        <f t="shared" si="392"/>
        <v>42062.046412037031</v>
      </c>
      <c r="U2798">
        <f t="shared" si="393"/>
        <v>2015</v>
      </c>
      <c r="V2798" s="11">
        <f t="shared" si="394"/>
        <v>42094.957638888889</v>
      </c>
      <c r="W2798" s="15">
        <f t="shared" si="395"/>
        <v>32.911226851858373</v>
      </c>
    </row>
    <row r="2799" spans="1:23" ht="43.2" x14ac:dyDescent="0.3">
      <c r="A2799">
        <v>3343</v>
      </c>
      <c r="B2799" s="3" t="s">
        <v>3343</v>
      </c>
      <c r="C2799" s="3" t="s">
        <v>7453</v>
      </c>
      <c r="D2799">
        <v>700</v>
      </c>
      <c r="E2799">
        <v>1200</v>
      </c>
      <c r="F2799" t="s">
        <v>8219</v>
      </c>
      <c r="G2799" t="s">
        <v>8225</v>
      </c>
      <c r="H2799" t="s">
        <v>8247</v>
      </c>
      <c r="I2799">
        <v>1460553480</v>
      </c>
      <c r="J2799">
        <v>1458770384</v>
      </c>
      <c r="K2799" t="b">
        <v>0</v>
      </c>
      <c r="L2799">
        <v>23</v>
      </c>
      <c r="M2799" t="b">
        <v>1</v>
      </c>
      <c r="N2799" t="s">
        <v>8271</v>
      </c>
      <c r="O2799" s="5">
        <f t="shared" si="387"/>
        <v>0.58333333333333337</v>
      </c>
      <c r="P2799" s="7">
        <f t="shared" si="388"/>
        <v>52.173913043478258</v>
      </c>
      <c r="Q2799" t="str">
        <f t="shared" si="389"/>
        <v>theater</v>
      </c>
      <c r="R2799" t="str">
        <f t="shared" si="390"/>
        <v>plays</v>
      </c>
      <c r="S2799" s="10">
        <f t="shared" si="391"/>
        <v>42473.304166666669</v>
      </c>
      <c r="T2799" s="10">
        <f t="shared" si="392"/>
        <v>42452.666481481487</v>
      </c>
      <c r="U2799">
        <f t="shared" si="393"/>
        <v>2016</v>
      </c>
      <c r="V2799" s="11">
        <f t="shared" si="394"/>
        <v>42473.304166666669</v>
      </c>
      <c r="W2799" s="15">
        <f t="shared" si="395"/>
        <v>20.637685185181908</v>
      </c>
    </row>
    <row r="2800" spans="1:23" ht="43.2" x14ac:dyDescent="0.3">
      <c r="A2800">
        <v>3344</v>
      </c>
      <c r="B2800" s="3" t="s">
        <v>3344</v>
      </c>
      <c r="C2800" s="3" t="s">
        <v>7454</v>
      </c>
      <c r="D2800">
        <v>4500</v>
      </c>
      <c r="E2800">
        <v>4565</v>
      </c>
      <c r="F2800" t="s">
        <v>8219</v>
      </c>
      <c r="G2800" t="s">
        <v>8224</v>
      </c>
      <c r="H2800" t="s">
        <v>8246</v>
      </c>
      <c r="I2800">
        <v>1409374093</v>
      </c>
      <c r="J2800">
        <v>1406782093</v>
      </c>
      <c r="K2800" t="b">
        <v>0</v>
      </c>
      <c r="L2800">
        <v>40</v>
      </c>
      <c r="M2800" t="b">
        <v>1</v>
      </c>
      <c r="N2800" t="s">
        <v>8271</v>
      </c>
      <c r="O2800" s="5">
        <f t="shared" si="387"/>
        <v>0.98576122672508215</v>
      </c>
      <c r="P2800" s="7">
        <f t="shared" si="388"/>
        <v>114.125</v>
      </c>
      <c r="Q2800" t="str">
        <f t="shared" si="389"/>
        <v>theater</v>
      </c>
      <c r="R2800" t="str">
        <f t="shared" si="390"/>
        <v>plays</v>
      </c>
      <c r="S2800" s="10">
        <f t="shared" si="391"/>
        <v>41880.950150462959</v>
      </c>
      <c r="T2800" s="10">
        <f t="shared" si="392"/>
        <v>41850.950150462959</v>
      </c>
      <c r="U2800">
        <f t="shared" si="393"/>
        <v>2014</v>
      </c>
      <c r="V2800" s="11">
        <f t="shared" si="394"/>
        <v>41880.950150462959</v>
      </c>
      <c r="W2800" s="15">
        <f t="shared" si="395"/>
        <v>30</v>
      </c>
    </row>
    <row r="2801" spans="1:23" ht="43.2" x14ac:dyDescent="0.3">
      <c r="A2801">
        <v>3345</v>
      </c>
      <c r="B2801" s="3" t="s">
        <v>3345</v>
      </c>
      <c r="C2801" s="3" t="s">
        <v>7455</v>
      </c>
      <c r="D2801">
        <v>500</v>
      </c>
      <c r="E2801">
        <v>650</v>
      </c>
      <c r="F2801" t="s">
        <v>8219</v>
      </c>
      <c r="G2801" t="s">
        <v>8224</v>
      </c>
      <c r="H2801" t="s">
        <v>8246</v>
      </c>
      <c r="I2801">
        <v>1429317420</v>
      </c>
      <c r="J2801">
        <v>1424226768</v>
      </c>
      <c r="K2801" t="b">
        <v>0</v>
      </c>
      <c r="L2801">
        <v>13</v>
      </c>
      <c r="M2801" t="b">
        <v>1</v>
      </c>
      <c r="N2801" t="s">
        <v>8271</v>
      </c>
      <c r="O2801" s="5">
        <f t="shared" si="387"/>
        <v>0.76923076923076927</v>
      </c>
      <c r="P2801" s="7">
        <f t="shared" si="388"/>
        <v>50</v>
      </c>
      <c r="Q2801" t="str">
        <f t="shared" si="389"/>
        <v>theater</v>
      </c>
      <c r="R2801" t="str">
        <f t="shared" si="390"/>
        <v>plays</v>
      </c>
      <c r="S2801" s="10">
        <f t="shared" si="391"/>
        <v>42111.775694444441</v>
      </c>
      <c r="T2801" s="10">
        <f t="shared" si="392"/>
        <v>42052.856111111112</v>
      </c>
      <c r="U2801">
        <f t="shared" si="393"/>
        <v>2015</v>
      </c>
      <c r="V2801" s="11">
        <f t="shared" si="394"/>
        <v>42111.775694444441</v>
      </c>
      <c r="W2801" s="15">
        <f t="shared" si="395"/>
        <v>58.919583333328774</v>
      </c>
    </row>
    <row r="2802" spans="1:23" ht="43.2" x14ac:dyDescent="0.3">
      <c r="A2802">
        <v>3346</v>
      </c>
      <c r="B2802" s="3" t="s">
        <v>3346</v>
      </c>
      <c r="C2802" s="3" t="s">
        <v>7456</v>
      </c>
      <c r="D2802">
        <v>1500</v>
      </c>
      <c r="E2802">
        <v>1650</v>
      </c>
      <c r="F2802" t="s">
        <v>8219</v>
      </c>
      <c r="G2802" t="s">
        <v>8224</v>
      </c>
      <c r="H2802" t="s">
        <v>8246</v>
      </c>
      <c r="I2802">
        <v>1424910910</v>
      </c>
      <c r="J2802">
        <v>1424306110</v>
      </c>
      <c r="K2802" t="b">
        <v>0</v>
      </c>
      <c r="L2802">
        <v>18</v>
      </c>
      <c r="M2802" t="b">
        <v>1</v>
      </c>
      <c r="N2802" t="s">
        <v>8271</v>
      </c>
      <c r="O2802" s="5">
        <f t="shared" si="387"/>
        <v>0.90909090909090906</v>
      </c>
      <c r="P2802" s="7">
        <f t="shared" si="388"/>
        <v>91.666666666666671</v>
      </c>
      <c r="Q2802" t="str">
        <f t="shared" si="389"/>
        <v>theater</v>
      </c>
      <c r="R2802" t="str">
        <f t="shared" si="390"/>
        <v>plays</v>
      </c>
      <c r="S2802" s="10">
        <f t="shared" si="391"/>
        <v>42060.774421296301</v>
      </c>
      <c r="T2802" s="10">
        <f t="shared" si="392"/>
        <v>42053.774421296301</v>
      </c>
      <c r="U2802">
        <f t="shared" si="393"/>
        <v>2015</v>
      </c>
      <c r="V2802" s="11">
        <f t="shared" si="394"/>
        <v>42060.774421296301</v>
      </c>
      <c r="W2802" s="15">
        <f t="shared" si="395"/>
        <v>7</v>
      </c>
    </row>
    <row r="2803" spans="1:23" ht="57.6" x14ac:dyDescent="0.3">
      <c r="A2803">
        <v>3347</v>
      </c>
      <c r="B2803" s="3" t="s">
        <v>3347</v>
      </c>
      <c r="C2803" s="3" t="s">
        <v>7457</v>
      </c>
      <c r="D2803">
        <v>2000</v>
      </c>
      <c r="E2803">
        <v>2389</v>
      </c>
      <c r="F2803" t="s">
        <v>8219</v>
      </c>
      <c r="G2803" t="s">
        <v>8225</v>
      </c>
      <c r="H2803" t="s">
        <v>8247</v>
      </c>
      <c r="I2803">
        <v>1462741200</v>
      </c>
      <c r="J2803">
        <v>1461503654</v>
      </c>
      <c r="K2803" t="b">
        <v>0</v>
      </c>
      <c r="L2803">
        <v>22</v>
      </c>
      <c r="M2803" t="b">
        <v>1</v>
      </c>
      <c r="N2803" t="s">
        <v>8271</v>
      </c>
      <c r="O2803" s="5">
        <f t="shared" si="387"/>
        <v>0.83717036416910839</v>
      </c>
      <c r="P2803" s="7">
        <f t="shared" si="388"/>
        <v>108.59090909090909</v>
      </c>
      <c r="Q2803" t="str">
        <f t="shared" si="389"/>
        <v>theater</v>
      </c>
      <c r="R2803" t="str">
        <f t="shared" si="390"/>
        <v>plays</v>
      </c>
      <c r="S2803" s="10">
        <f t="shared" si="391"/>
        <v>42498.625</v>
      </c>
      <c r="T2803" s="10">
        <f t="shared" si="392"/>
        <v>42484.301550925928</v>
      </c>
      <c r="U2803">
        <f t="shared" si="393"/>
        <v>2016</v>
      </c>
      <c r="V2803" s="11">
        <f t="shared" si="394"/>
        <v>42498.625</v>
      </c>
      <c r="W2803" s="15">
        <f t="shared" si="395"/>
        <v>14.323449074072414</v>
      </c>
    </row>
    <row r="2804" spans="1:23" ht="43.2" x14ac:dyDescent="0.3">
      <c r="A2804">
        <v>3348</v>
      </c>
      <c r="B2804" s="3" t="s">
        <v>3266</v>
      </c>
      <c r="C2804" s="3" t="s">
        <v>7458</v>
      </c>
      <c r="D2804">
        <v>5500</v>
      </c>
      <c r="E2804">
        <v>5516</v>
      </c>
      <c r="F2804" t="s">
        <v>8219</v>
      </c>
      <c r="G2804" t="s">
        <v>8224</v>
      </c>
      <c r="H2804" t="s">
        <v>8246</v>
      </c>
      <c r="I2804">
        <v>1461988740</v>
      </c>
      <c r="J2804">
        <v>1459949080</v>
      </c>
      <c r="K2804" t="b">
        <v>0</v>
      </c>
      <c r="L2804">
        <v>79</v>
      </c>
      <c r="M2804" t="b">
        <v>1</v>
      </c>
      <c r="N2804" t="s">
        <v>8271</v>
      </c>
      <c r="O2804" s="5">
        <f t="shared" si="387"/>
        <v>0.99709934735315442</v>
      </c>
      <c r="P2804" s="7">
        <f t="shared" si="388"/>
        <v>69.822784810126578</v>
      </c>
      <c r="Q2804" t="str">
        <f t="shared" si="389"/>
        <v>theater</v>
      </c>
      <c r="R2804" t="str">
        <f t="shared" si="390"/>
        <v>plays</v>
      </c>
      <c r="S2804" s="10">
        <f t="shared" si="391"/>
        <v>42489.915972222225</v>
      </c>
      <c r="T2804" s="10">
        <f t="shared" si="392"/>
        <v>42466.308796296296</v>
      </c>
      <c r="U2804">
        <f t="shared" si="393"/>
        <v>2016</v>
      </c>
      <c r="V2804" s="11">
        <f t="shared" si="394"/>
        <v>42489.915972222225</v>
      </c>
      <c r="W2804" s="15">
        <f t="shared" si="395"/>
        <v>23.607175925928459</v>
      </c>
    </row>
    <row r="2805" spans="1:23" ht="43.2" x14ac:dyDescent="0.3">
      <c r="A2805">
        <v>3349</v>
      </c>
      <c r="B2805" s="3" t="s">
        <v>3348</v>
      </c>
      <c r="C2805" s="3" t="s">
        <v>7459</v>
      </c>
      <c r="D2805">
        <v>1000</v>
      </c>
      <c r="E2805">
        <v>1534</v>
      </c>
      <c r="F2805" t="s">
        <v>8219</v>
      </c>
      <c r="G2805" t="s">
        <v>8224</v>
      </c>
      <c r="H2805" t="s">
        <v>8246</v>
      </c>
      <c r="I2805">
        <v>1465837200</v>
      </c>
      <c r="J2805">
        <v>1463971172</v>
      </c>
      <c r="K2805" t="b">
        <v>0</v>
      </c>
      <c r="L2805">
        <v>14</v>
      </c>
      <c r="M2805" t="b">
        <v>1</v>
      </c>
      <c r="N2805" t="s">
        <v>8271</v>
      </c>
      <c r="O2805" s="5">
        <f t="shared" si="387"/>
        <v>0.65189048239895697</v>
      </c>
      <c r="P2805" s="7">
        <f t="shared" si="388"/>
        <v>109.57142857142857</v>
      </c>
      <c r="Q2805" t="str">
        <f t="shared" si="389"/>
        <v>theater</v>
      </c>
      <c r="R2805" t="str">
        <f t="shared" si="390"/>
        <v>plays</v>
      </c>
      <c r="S2805" s="10">
        <f t="shared" si="391"/>
        <v>42534.458333333328</v>
      </c>
      <c r="T2805" s="10">
        <f t="shared" si="392"/>
        <v>42512.860787037032</v>
      </c>
      <c r="U2805">
        <f t="shared" si="393"/>
        <v>2016</v>
      </c>
      <c r="V2805" s="11">
        <f t="shared" si="394"/>
        <v>42534.458333333328</v>
      </c>
      <c r="W2805" s="15">
        <f t="shared" si="395"/>
        <v>21.597546296296059</v>
      </c>
    </row>
    <row r="2806" spans="1:23" ht="57.6" x14ac:dyDescent="0.3">
      <c r="A2806">
        <v>3350</v>
      </c>
      <c r="B2806" s="3" t="s">
        <v>3349</v>
      </c>
      <c r="C2806" s="3" t="s">
        <v>7460</v>
      </c>
      <c r="D2806">
        <v>3500</v>
      </c>
      <c r="E2806">
        <v>3655</v>
      </c>
      <c r="F2806" t="s">
        <v>8219</v>
      </c>
      <c r="G2806" t="s">
        <v>8243</v>
      </c>
      <c r="H2806" t="s">
        <v>8249</v>
      </c>
      <c r="I2806">
        <v>1448838000</v>
      </c>
      <c r="J2806">
        <v>1445791811</v>
      </c>
      <c r="K2806" t="b">
        <v>0</v>
      </c>
      <c r="L2806">
        <v>51</v>
      </c>
      <c r="M2806" t="b">
        <v>1</v>
      </c>
      <c r="N2806" t="s">
        <v>8271</v>
      </c>
      <c r="O2806" s="5">
        <f t="shared" si="387"/>
        <v>0.95759233926128595</v>
      </c>
      <c r="P2806" s="7">
        <f t="shared" si="388"/>
        <v>71.666666666666671</v>
      </c>
      <c r="Q2806" t="str">
        <f t="shared" si="389"/>
        <v>theater</v>
      </c>
      <c r="R2806" t="str">
        <f t="shared" si="390"/>
        <v>plays</v>
      </c>
      <c r="S2806" s="10">
        <f t="shared" si="391"/>
        <v>42337.708333333328</v>
      </c>
      <c r="T2806" s="10">
        <f t="shared" si="392"/>
        <v>42302.451516203699</v>
      </c>
      <c r="U2806">
        <f t="shared" si="393"/>
        <v>2015</v>
      </c>
      <c r="V2806" s="11">
        <f t="shared" si="394"/>
        <v>42337.708333333328</v>
      </c>
      <c r="W2806" s="15">
        <f t="shared" si="395"/>
        <v>35.256817129629781</v>
      </c>
    </row>
    <row r="2807" spans="1:23" ht="43.2" x14ac:dyDescent="0.3">
      <c r="A2807">
        <v>3351</v>
      </c>
      <c r="B2807" s="3" t="s">
        <v>3350</v>
      </c>
      <c r="C2807" s="3" t="s">
        <v>7461</v>
      </c>
      <c r="D2807">
        <v>5000</v>
      </c>
      <c r="E2807">
        <v>5055</v>
      </c>
      <c r="F2807" t="s">
        <v>8219</v>
      </c>
      <c r="G2807" t="s">
        <v>8225</v>
      </c>
      <c r="H2807" t="s">
        <v>8247</v>
      </c>
      <c r="I2807">
        <v>1406113200</v>
      </c>
      <c r="J2807">
        <v>1402910965</v>
      </c>
      <c r="K2807" t="b">
        <v>0</v>
      </c>
      <c r="L2807">
        <v>54</v>
      </c>
      <c r="M2807" t="b">
        <v>1</v>
      </c>
      <c r="N2807" t="s">
        <v>8271</v>
      </c>
      <c r="O2807" s="5">
        <f t="shared" si="387"/>
        <v>0.98911968348170132</v>
      </c>
      <c r="P2807" s="7">
        <f t="shared" si="388"/>
        <v>93.611111111111114</v>
      </c>
      <c r="Q2807" t="str">
        <f t="shared" si="389"/>
        <v>theater</v>
      </c>
      <c r="R2807" t="str">
        <f t="shared" si="390"/>
        <v>plays</v>
      </c>
      <c r="S2807" s="10">
        <f t="shared" si="391"/>
        <v>41843.208333333336</v>
      </c>
      <c r="T2807" s="10">
        <f t="shared" si="392"/>
        <v>41806.145428240743</v>
      </c>
      <c r="U2807">
        <f t="shared" si="393"/>
        <v>2014</v>
      </c>
      <c r="V2807" s="11">
        <f t="shared" si="394"/>
        <v>41843.208333333336</v>
      </c>
      <c r="W2807" s="15">
        <f t="shared" si="395"/>
        <v>37.0629050925927</v>
      </c>
    </row>
    <row r="2808" spans="1:23" ht="43.2" x14ac:dyDescent="0.3">
      <c r="A2808">
        <v>3352</v>
      </c>
      <c r="B2808" s="3" t="s">
        <v>3351</v>
      </c>
      <c r="C2808" s="3" t="s">
        <v>7462</v>
      </c>
      <c r="D2808">
        <v>5000</v>
      </c>
      <c r="E2808">
        <v>5376</v>
      </c>
      <c r="F2808" t="s">
        <v>8219</v>
      </c>
      <c r="G2808" t="s">
        <v>8225</v>
      </c>
      <c r="H2808" t="s">
        <v>8247</v>
      </c>
      <c r="I2808">
        <v>1467414000</v>
      </c>
      <c r="J2808">
        <v>1462492178</v>
      </c>
      <c r="K2808" t="b">
        <v>0</v>
      </c>
      <c r="L2808">
        <v>70</v>
      </c>
      <c r="M2808" t="b">
        <v>1</v>
      </c>
      <c r="N2808" t="s">
        <v>8271</v>
      </c>
      <c r="O2808" s="5">
        <f t="shared" si="387"/>
        <v>0.93005952380952384</v>
      </c>
      <c r="P2808" s="7">
        <f t="shared" si="388"/>
        <v>76.8</v>
      </c>
      <c r="Q2808" t="str">
        <f t="shared" si="389"/>
        <v>theater</v>
      </c>
      <c r="R2808" t="str">
        <f t="shared" si="390"/>
        <v>plays</v>
      </c>
      <c r="S2808" s="10">
        <f t="shared" si="391"/>
        <v>42552.708333333328</v>
      </c>
      <c r="T2808" s="10">
        <f t="shared" si="392"/>
        <v>42495.742800925931</v>
      </c>
      <c r="U2808">
        <f t="shared" si="393"/>
        <v>2016</v>
      </c>
      <c r="V2808" s="11">
        <f t="shared" si="394"/>
        <v>42552.708333333328</v>
      </c>
      <c r="W2808" s="15">
        <f t="shared" si="395"/>
        <v>56.965532407397404</v>
      </c>
    </row>
    <row r="2809" spans="1:23" ht="43.2" x14ac:dyDescent="0.3">
      <c r="A2809">
        <v>3353</v>
      </c>
      <c r="B2809" s="3" t="s">
        <v>3352</v>
      </c>
      <c r="C2809" s="3" t="s">
        <v>7463</v>
      </c>
      <c r="D2809">
        <v>500</v>
      </c>
      <c r="E2809">
        <v>1575</v>
      </c>
      <c r="F2809" t="s">
        <v>8219</v>
      </c>
      <c r="G2809" t="s">
        <v>8225</v>
      </c>
      <c r="H2809" t="s">
        <v>8247</v>
      </c>
      <c r="I2809">
        <v>1462230000</v>
      </c>
      <c r="J2809">
        <v>1461061350</v>
      </c>
      <c r="K2809" t="b">
        <v>0</v>
      </c>
      <c r="L2809">
        <v>44</v>
      </c>
      <c r="M2809" t="b">
        <v>1</v>
      </c>
      <c r="N2809" t="s">
        <v>8271</v>
      </c>
      <c r="O2809" s="5">
        <f t="shared" si="387"/>
        <v>0.31746031746031744</v>
      </c>
      <c r="P2809" s="7">
        <f t="shared" si="388"/>
        <v>35.795454545454547</v>
      </c>
      <c r="Q2809" t="str">
        <f t="shared" si="389"/>
        <v>theater</v>
      </c>
      <c r="R2809" t="str">
        <f t="shared" si="390"/>
        <v>plays</v>
      </c>
      <c r="S2809" s="10">
        <f t="shared" si="391"/>
        <v>42492.708333333328</v>
      </c>
      <c r="T2809" s="10">
        <f t="shared" si="392"/>
        <v>42479.182291666672</v>
      </c>
      <c r="U2809">
        <f t="shared" si="393"/>
        <v>2016</v>
      </c>
      <c r="V2809" s="11">
        <f t="shared" si="394"/>
        <v>42492.708333333328</v>
      </c>
      <c r="W2809" s="15">
        <f t="shared" si="395"/>
        <v>13.526041666656965</v>
      </c>
    </row>
    <row r="2810" spans="1:23" ht="28.8" x14ac:dyDescent="0.3">
      <c r="A2810">
        <v>3354</v>
      </c>
      <c r="B2810" s="3" t="s">
        <v>3353</v>
      </c>
      <c r="C2810" s="3" t="s">
        <v>7464</v>
      </c>
      <c r="D2810">
        <v>3000</v>
      </c>
      <c r="E2810">
        <v>3058</v>
      </c>
      <c r="F2810" t="s">
        <v>8219</v>
      </c>
      <c r="G2810" t="s">
        <v>8224</v>
      </c>
      <c r="H2810" t="s">
        <v>8246</v>
      </c>
      <c r="I2810">
        <v>1446091260</v>
      </c>
      <c r="J2810">
        <v>1443029206</v>
      </c>
      <c r="K2810" t="b">
        <v>0</v>
      </c>
      <c r="L2810">
        <v>55</v>
      </c>
      <c r="M2810" t="b">
        <v>1</v>
      </c>
      <c r="N2810" t="s">
        <v>8271</v>
      </c>
      <c r="O2810" s="5">
        <f t="shared" si="387"/>
        <v>0.98103335513407453</v>
      </c>
      <c r="P2810" s="7">
        <f t="shared" si="388"/>
        <v>55.6</v>
      </c>
      <c r="Q2810" t="str">
        <f t="shared" si="389"/>
        <v>theater</v>
      </c>
      <c r="R2810" t="str">
        <f t="shared" si="390"/>
        <v>plays</v>
      </c>
      <c r="S2810" s="10">
        <f t="shared" si="391"/>
        <v>42305.917361111111</v>
      </c>
      <c r="T2810" s="10">
        <f t="shared" si="392"/>
        <v>42270.4769212963</v>
      </c>
      <c r="U2810">
        <f t="shared" si="393"/>
        <v>2015</v>
      </c>
      <c r="V2810" s="11">
        <f t="shared" si="394"/>
        <v>42305.917361111111</v>
      </c>
      <c r="W2810" s="15">
        <f t="shared" si="395"/>
        <v>35.440439814810816</v>
      </c>
    </row>
    <row r="2811" spans="1:23" ht="43.2" x14ac:dyDescent="0.3">
      <c r="A2811">
        <v>3355</v>
      </c>
      <c r="B2811" s="3" t="s">
        <v>3354</v>
      </c>
      <c r="C2811" s="3" t="s">
        <v>7465</v>
      </c>
      <c r="D2811">
        <v>1750</v>
      </c>
      <c r="E2811">
        <v>2210</v>
      </c>
      <c r="F2811" t="s">
        <v>8219</v>
      </c>
      <c r="G2811" t="s">
        <v>8225</v>
      </c>
      <c r="H2811" t="s">
        <v>8247</v>
      </c>
      <c r="I2811">
        <v>1462879020</v>
      </c>
      <c r="J2811">
        <v>1461941527</v>
      </c>
      <c r="K2811" t="b">
        <v>0</v>
      </c>
      <c r="L2811">
        <v>15</v>
      </c>
      <c r="M2811" t="b">
        <v>1</v>
      </c>
      <c r="N2811" t="s">
        <v>8271</v>
      </c>
      <c r="O2811" s="5">
        <f t="shared" si="387"/>
        <v>0.79185520361990946</v>
      </c>
      <c r="P2811" s="7">
        <f t="shared" si="388"/>
        <v>147.33333333333334</v>
      </c>
      <c r="Q2811" t="str">
        <f t="shared" si="389"/>
        <v>theater</v>
      </c>
      <c r="R2811" t="str">
        <f t="shared" si="390"/>
        <v>plays</v>
      </c>
      <c r="S2811" s="10">
        <f t="shared" si="391"/>
        <v>42500.220138888893</v>
      </c>
      <c r="T2811" s="10">
        <f t="shared" si="392"/>
        <v>42489.369525462964</v>
      </c>
      <c r="U2811">
        <f t="shared" si="393"/>
        <v>2016</v>
      </c>
      <c r="V2811" s="11">
        <f t="shared" si="394"/>
        <v>42500.220138888893</v>
      </c>
      <c r="W2811" s="15">
        <f t="shared" si="395"/>
        <v>10.850613425929623</v>
      </c>
    </row>
    <row r="2812" spans="1:23" ht="43.2" x14ac:dyDescent="0.3">
      <c r="A2812">
        <v>3356</v>
      </c>
      <c r="B2812" s="3" t="s">
        <v>3355</v>
      </c>
      <c r="C2812" s="3" t="s">
        <v>7466</v>
      </c>
      <c r="D2812">
        <v>1500</v>
      </c>
      <c r="E2812">
        <v>1521</v>
      </c>
      <c r="F2812" t="s">
        <v>8219</v>
      </c>
      <c r="G2812" t="s">
        <v>8225</v>
      </c>
      <c r="H2812" t="s">
        <v>8247</v>
      </c>
      <c r="I2812">
        <v>1468611272</v>
      </c>
      <c r="J2812">
        <v>1466019272</v>
      </c>
      <c r="K2812" t="b">
        <v>0</v>
      </c>
      <c r="L2812">
        <v>27</v>
      </c>
      <c r="M2812" t="b">
        <v>1</v>
      </c>
      <c r="N2812" t="s">
        <v>8271</v>
      </c>
      <c r="O2812" s="5">
        <f t="shared" si="387"/>
        <v>0.98619329388560162</v>
      </c>
      <c r="P2812" s="7">
        <f t="shared" si="388"/>
        <v>56.333333333333336</v>
      </c>
      <c r="Q2812" t="str">
        <f t="shared" si="389"/>
        <v>theater</v>
      </c>
      <c r="R2812" t="str">
        <f t="shared" si="390"/>
        <v>plays</v>
      </c>
      <c r="S2812" s="10">
        <f t="shared" si="391"/>
        <v>42566.565648148149</v>
      </c>
      <c r="T2812" s="10">
        <f t="shared" si="392"/>
        <v>42536.565648148149</v>
      </c>
      <c r="U2812">
        <f t="shared" si="393"/>
        <v>2016</v>
      </c>
      <c r="V2812" s="11">
        <f t="shared" si="394"/>
        <v>42566.565648148149</v>
      </c>
      <c r="W2812" s="15">
        <f t="shared" si="395"/>
        <v>30</v>
      </c>
    </row>
    <row r="2813" spans="1:23" ht="43.2" x14ac:dyDescent="0.3">
      <c r="A2813">
        <v>3357</v>
      </c>
      <c r="B2813" s="3" t="s">
        <v>3356</v>
      </c>
      <c r="C2813" s="3" t="s">
        <v>7467</v>
      </c>
      <c r="D2813">
        <v>2000</v>
      </c>
      <c r="E2813">
        <v>2020</v>
      </c>
      <c r="F2813" t="s">
        <v>8219</v>
      </c>
      <c r="G2813" t="s">
        <v>8225</v>
      </c>
      <c r="H2813" t="s">
        <v>8247</v>
      </c>
      <c r="I2813">
        <v>1406887310</v>
      </c>
      <c r="J2813">
        <v>1404295310</v>
      </c>
      <c r="K2813" t="b">
        <v>0</v>
      </c>
      <c r="L2813">
        <v>21</v>
      </c>
      <c r="M2813" t="b">
        <v>1</v>
      </c>
      <c r="N2813" t="s">
        <v>8271</v>
      </c>
      <c r="O2813" s="5">
        <f t="shared" si="387"/>
        <v>0.99009900990099009</v>
      </c>
      <c r="P2813" s="7">
        <f t="shared" si="388"/>
        <v>96.19047619047619</v>
      </c>
      <c r="Q2813" t="str">
        <f t="shared" si="389"/>
        <v>theater</v>
      </c>
      <c r="R2813" t="str">
        <f t="shared" si="390"/>
        <v>plays</v>
      </c>
      <c r="S2813" s="10">
        <f t="shared" si="391"/>
        <v>41852.167939814812</v>
      </c>
      <c r="T2813" s="10">
        <f t="shared" si="392"/>
        <v>41822.167939814812</v>
      </c>
      <c r="U2813">
        <f t="shared" si="393"/>
        <v>2014</v>
      </c>
      <c r="V2813" s="11">
        <f t="shared" si="394"/>
        <v>41852.167939814812</v>
      </c>
      <c r="W2813" s="15">
        <f t="shared" si="395"/>
        <v>30</v>
      </c>
    </row>
    <row r="2814" spans="1:23" ht="43.2" x14ac:dyDescent="0.3">
      <c r="A2814">
        <v>3358</v>
      </c>
      <c r="B2814" s="3" t="s">
        <v>3357</v>
      </c>
      <c r="C2814" s="3" t="s">
        <v>7468</v>
      </c>
      <c r="D2814">
        <v>10000</v>
      </c>
      <c r="E2814">
        <v>10299</v>
      </c>
      <c r="F2814" t="s">
        <v>8219</v>
      </c>
      <c r="G2814" t="s">
        <v>8224</v>
      </c>
      <c r="H2814" t="s">
        <v>8246</v>
      </c>
      <c r="I2814">
        <v>1416385679</v>
      </c>
      <c r="J2814">
        <v>1413790079</v>
      </c>
      <c r="K2814" t="b">
        <v>0</v>
      </c>
      <c r="L2814">
        <v>162</v>
      </c>
      <c r="M2814" t="b">
        <v>1</v>
      </c>
      <c r="N2814" t="s">
        <v>8271</v>
      </c>
      <c r="O2814" s="5">
        <f t="shared" si="387"/>
        <v>0.9709680551509855</v>
      </c>
      <c r="P2814" s="7">
        <f t="shared" si="388"/>
        <v>63.574074074074076</v>
      </c>
      <c r="Q2814" t="str">
        <f t="shared" si="389"/>
        <v>theater</v>
      </c>
      <c r="R2814" t="str">
        <f t="shared" si="390"/>
        <v>plays</v>
      </c>
      <c r="S2814" s="10">
        <f t="shared" si="391"/>
        <v>41962.102766203709</v>
      </c>
      <c r="T2814" s="10">
        <f t="shared" si="392"/>
        <v>41932.061099537037</v>
      </c>
      <c r="U2814">
        <f t="shared" si="393"/>
        <v>2014</v>
      </c>
      <c r="V2814" s="11">
        <f t="shared" si="394"/>
        <v>41962.102766203709</v>
      </c>
      <c r="W2814" s="15">
        <f t="shared" si="395"/>
        <v>30.041666666671517</v>
      </c>
    </row>
    <row r="2815" spans="1:23" ht="43.2" x14ac:dyDescent="0.3">
      <c r="A2815">
        <v>3359</v>
      </c>
      <c r="B2815" s="3" t="s">
        <v>3358</v>
      </c>
      <c r="C2815" s="3" t="s">
        <v>7469</v>
      </c>
      <c r="D2815">
        <v>4000</v>
      </c>
      <c r="E2815">
        <v>4250</v>
      </c>
      <c r="F2815" t="s">
        <v>8219</v>
      </c>
      <c r="G2815" t="s">
        <v>8224</v>
      </c>
      <c r="H2815" t="s">
        <v>8246</v>
      </c>
      <c r="I2815">
        <v>1487985734</v>
      </c>
      <c r="J2815">
        <v>1484097734</v>
      </c>
      <c r="K2815" t="b">
        <v>0</v>
      </c>
      <c r="L2815">
        <v>23</v>
      </c>
      <c r="M2815" t="b">
        <v>1</v>
      </c>
      <c r="N2815" t="s">
        <v>8271</v>
      </c>
      <c r="O2815" s="5">
        <f t="shared" si="387"/>
        <v>0.94117647058823528</v>
      </c>
      <c r="P2815" s="7">
        <f t="shared" si="388"/>
        <v>184.78260869565219</v>
      </c>
      <c r="Q2815" t="str">
        <f t="shared" si="389"/>
        <v>theater</v>
      </c>
      <c r="R2815" t="str">
        <f t="shared" si="390"/>
        <v>plays</v>
      </c>
      <c r="S2815" s="10">
        <f t="shared" si="391"/>
        <v>42790.807106481487</v>
      </c>
      <c r="T2815" s="10">
        <f t="shared" si="392"/>
        <v>42745.807106481487</v>
      </c>
      <c r="U2815">
        <f t="shared" si="393"/>
        <v>2017</v>
      </c>
      <c r="V2815" s="11">
        <f t="shared" si="394"/>
        <v>42790.807106481487</v>
      </c>
      <c r="W2815" s="15">
        <f t="shared" si="395"/>
        <v>45</v>
      </c>
    </row>
    <row r="2816" spans="1:23" ht="28.8" x14ac:dyDescent="0.3">
      <c r="A2816">
        <v>3360</v>
      </c>
      <c r="B2816" s="3" t="s">
        <v>3359</v>
      </c>
      <c r="C2816" s="3" t="s">
        <v>7470</v>
      </c>
      <c r="D2816">
        <v>9000</v>
      </c>
      <c r="E2816">
        <v>9124</v>
      </c>
      <c r="F2816" t="s">
        <v>8219</v>
      </c>
      <c r="G2816" t="s">
        <v>8244</v>
      </c>
      <c r="H2816" t="s">
        <v>8258</v>
      </c>
      <c r="I2816">
        <v>1481731140</v>
      </c>
      <c r="J2816">
        <v>1479866343</v>
      </c>
      <c r="K2816" t="b">
        <v>0</v>
      </c>
      <c r="L2816">
        <v>72</v>
      </c>
      <c r="M2816" t="b">
        <v>1</v>
      </c>
      <c r="N2816" t="s">
        <v>8271</v>
      </c>
      <c r="O2816" s="5">
        <f t="shared" si="387"/>
        <v>0.98640946953090747</v>
      </c>
      <c r="P2816" s="7">
        <f t="shared" si="388"/>
        <v>126.72222222222223</v>
      </c>
      <c r="Q2816" t="str">
        <f t="shared" si="389"/>
        <v>theater</v>
      </c>
      <c r="R2816" t="str">
        <f t="shared" si="390"/>
        <v>plays</v>
      </c>
      <c r="S2816" s="10">
        <f t="shared" si="391"/>
        <v>42718.415972222225</v>
      </c>
      <c r="T2816" s="10">
        <f t="shared" si="392"/>
        <v>42696.832673611112</v>
      </c>
      <c r="U2816">
        <f t="shared" si="393"/>
        <v>2016</v>
      </c>
      <c r="V2816" s="11">
        <f t="shared" si="394"/>
        <v>42718.415972222225</v>
      </c>
      <c r="W2816" s="15">
        <f t="shared" si="395"/>
        <v>21.583298611112696</v>
      </c>
    </row>
    <row r="2817" spans="1:23" ht="57.6" x14ac:dyDescent="0.3">
      <c r="A2817">
        <v>3361</v>
      </c>
      <c r="B2817" s="3" t="s">
        <v>3360</v>
      </c>
      <c r="C2817" s="3" t="s">
        <v>7471</v>
      </c>
      <c r="D2817">
        <v>5000</v>
      </c>
      <c r="E2817">
        <v>5673</v>
      </c>
      <c r="F2817" t="s">
        <v>8219</v>
      </c>
      <c r="G2817" t="s">
        <v>8224</v>
      </c>
      <c r="H2817" t="s">
        <v>8246</v>
      </c>
      <c r="I2817">
        <v>1409587140</v>
      </c>
      <c r="J2817">
        <v>1408062990</v>
      </c>
      <c r="K2817" t="b">
        <v>0</v>
      </c>
      <c r="L2817">
        <v>68</v>
      </c>
      <c r="M2817" t="b">
        <v>1</v>
      </c>
      <c r="N2817" t="s">
        <v>8271</v>
      </c>
      <c r="O2817" s="5">
        <f t="shared" si="387"/>
        <v>0.88136788295434509</v>
      </c>
      <c r="P2817" s="7">
        <f t="shared" si="388"/>
        <v>83.42647058823529</v>
      </c>
      <c r="Q2817" t="str">
        <f t="shared" si="389"/>
        <v>theater</v>
      </c>
      <c r="R2817" t="str">
        <f t="shared" si="390"/>
        <v>plays</v>
      </c>
      <c r="S2817" s="10">
        <f t="shared" si="391"/>
        <v>41883.415972222225</v>
      </c>
      <c r="T2817" s="10">
        <f t="shared" si="392"/>
        <v>41865.775347222225</v>
      </c>
      <c r="U2817">
        <f t="shared" si="393"/>
        <v>2014</v>
      </c>
      <c r="V2817" s="11">
        <f t="shared" si="394"/>
        <v>41883.415972222225</v>
      </c>
      <c r="W2817" s="15">
        <f t="shared" si="395"/>
        <v>17.640625</v>
      </c>
    </row>
    <row r="2818" spans="1:23" ht="43.2" x14ac:dyDescent="0.3">
      <c r="A2818">
        <v>3362</v>
      </c>
      <c r="B2818" s="3" t="s">
        <v>3361</v>
      </c>
      <c r="C2818" s="3" t="s">
        <v>7472</v>
      </c>
      <c r="D2818">
        <v>500</v>
      </c>
      <c r="E2818">
        <v>1090</v>
      </c>
      <c r="F2818" t="s">
        <v>8219</v>
      </c>
      <c r="G2818" t="s">
        <v>8224</v>
      </c>
      <c r="H2818" t="s">
        <v>8246</v>
      </c>
      <c r="I2818">
        <v>1425704100</v>
      </c>
      <c r="J2818">
        <v>1424484717</v>
      </c>
      <c r="K2818" t="b">
        <v>0</v>
      </c>
      <c r="L2818">
        <v>20</v>
      </c>
      <c r="M2818" t="b">
        <v>1</v>
      </c>
      <c r="N2818" t="s">
        <v>8271</v>
      </c>
      <c r="O2818" s="5">
        <f t="shared" ref="O2818:O2881" si="396">$D2818/$E2818</f>
        <v>0.45871559633027525</v>
      </c>
      <c r="P2818" s="7">
        <f t="shared" ref="P2818:P2881" si="397">$E2818/$L2818</f>
        <v>54.5</v>
      </c>
      <c r="Q2818" t="str">
        <f t="shared" ref="Q2818:Q2881" si="398">LEFT($N2818,SEARCH("/",$N2818,1)-1)</f>
        <v>theater</v>
      </c>
      <c r="R2818" t="str">
        <f t="shared" ref="R2818:R2881" si="399">MID($N2818,FIND("/",$N2818)+1,256)</f>
        <v>plays</v>
      </c>
      <c r="S2818" s="10">
        <f t="shared" ref="S2818:S2881" si="400">((($I2818/60)/60)/24)+DATE(1970,1,1)+(-6/24)</f>
        <v>42069.954861111109</v>
      </c>
      <c r="T2818" s="10">
        <f t="shared" ref="T2818:T2881" si="401">((($J2818/60)/60)/24)+DATE(1970,1,1)+(-6/24)</f>
        <v>42055.841631944444</v>
      </c>
      <c r="U2818">
        <f t="shared" ref="U2818:U2881" si="402">YEAR(S2818)</f>
        <v>2015</v>
      </c>
      <c r="V2818" s="11">
        <f t="shared" ref="V2818:V2881" si="403">S2818</f>
        <v>42069.954861111109</v>
      </c>
      <c r="W2818" s="15">
        <f t="shared" si="395"/>
        <v>14.113229166665406</v>
      </c>
    </row>
    <row r="2819" spans="1:23" ht="43.2" x14ac:dyDescent="0.3">
      <c r="A2819">
        <v>3363</v>
      </c>
      <c r="B2819" s="3" t="s">
        <v>3362</v>
      </c>
      <c r="C2819" s="3" t="s">
        <v>7473</v>
      </c>
      <c r="D2819">
        <v>7750</v>
      </c>
      <c r="E2819">
        <v>7860</v>
      </c>
      <c r="F2819" t="s">
        <v>8219</v>
      </c>
      <c r="G2819" t="s">
        <v>8224</v>
      </c>
      <c r="H2819" t="s">
        <v>8246</v>
      </c>
      <c r="I2819">
        <v>1408464000</v>
      </c>
      <c r="J2819">
        <v>1406831445</v>
      </c>
      <c r="K2819" t="b">
        <v>0</v>
      </c>
      <c r="L2819">
        <v>26</v>
      </c>
      <c r="M2819" t="b">
        <v>1</v>
      </c>
      <c r="N2819" t="s">
        <v>8271</v>
      </c>
      <c r="O2819" s="5">
        <f t="shared" si="396"/>
        <v>0.98600508905852413</v>
      </c>
      <c r="P2819" s="7">
        <f t="shared" si="397"/>
        <v>302.30769230769232</v>
      </c>
      <c r="Q2819" t="str">
        <f t="shared" si="398"/>
        <v>theater</v>
      </c>
      <c r="R2819" t="str">
        <f t="shared" si="399"/>
        <v>plays</v>
      </c>
      <c r="S2819" s="10">
        <f t="shared" si="400"/>
        <v>41870.416666666664</v>
      </c>
      <c r="T2819" s="10">
        <f t="shared" si="401"/>
        <v>41851.521354166667</v>
      </c>
      <c r="U2819">
        <f t="shared" si="402"/>
        <v>2014</v>
      </c>
      <c r="V2819" s="11">
        <f t="shared" si="403"/>
        <v>41870.416666666664</v>
      </c>
      <c r="W2819" s="15">
        <f t="shared" ref="W2819:W2882" si="404">S2819-T2819</f>
        <v>18.89531249999709</v>
      </c>
    </row>
    <row r="2820" spans="1:23" ht="43.2" x14ac:dyDescent="0.3">
      <c r="A2820">
        <v>3364</v>
      </c>
      <c r="B2820" s="3" t="s">
        <v>3363</v>
      </c>
      <c r="C2820" s="3" t="s">
        <v>7474</v>
      </c>
      <c r="D2820">
        <v>3000</v>
      </c>
      <c r="E2820">
        <v>3178</v>
      </c>
      <c r="F2820" t="s">
        <v>8219</v>
      </c>
      <c r="G2820" t="s">
        <v>8225</v>
      </c>
      <c r="H2820" t="s">
        <v>8247</v>
      </c>
      <c r="I2820">
        <v>1458075600</v>
      </c>
      <c r="J2820">
        <v>1456183649</v>
      </c>
      <c r="K2820" t="b">
        <v>0</v>
      </c>
      <c r="L2820">
        <v>72</v>
      </c>
      <c r="M2820" t="b">
        <v>1</v>
      </c>
      <c r="N2820" t="s">
        <v>8271</v>
      </c>
      <c r="O2820" s="5">
        <f t="shared" si="396"/>
        <v>0.94398993077407178</v>
      </c>
      <c r="P2820" s="7">
        <f t="shared" si="397"/>
        <v>44.138888888888886</v>
      </c>
      <c r="Q2820" t="str">
        <f t="shared" si="398"/>
        <v>theater</v>
      </c>
      <c r="R2820" t="str">
        <f t="shared" si="399"/>
        <v>plays</v>
      </c>
      <c r="S2820" s="10">
        <f t="shared" si="400"/>
        <v>42444.625</v>
      </c>
      <c r="T2820" s="10">
        <f t="shared" si="401"/>
        <v>42422.727418981478</v>
      </c>
      <c r="U2820">
        <f t="shared" si="402"/>
        <v>2016</v>
      </c>
      <c r="V2820" s="11">
        <f t="shared" si="403"/>
        <v>42444.625</v>
      </c>
      <c r="W2820" s="15">
        <f t="shared" si="404"/>
        <v>21.897581018522033</v>
      </c>
    </row>
    <row r="2821" spans="1:23" ht="43.2" x14ac:dyDescent="0.3">
      <c r="A2821">
        <v>3365</v>
      </c>
      <c r="B2821" s="3" t="s">
        <v>3364</v>
      </c>
      <c r="C2821" s="3" t="s">
        <v>7475</v>
      </c>
      <c r="D2821">
        <v>2500</v>
      </c>
      <c r="E2821">
        <v>2600</v>
      </c>
      <c r="F2821" t="s">
        <v>8219</v>
      </c>
      <c r="G2821" t="s">
        <v>8224</v>
      </c>
      <c r="H2821" t="s">
        <v>8246</v>
      </c>
      <c r="I2821">
        <v>1449973592</v>
      </c>
      <c r="J2821">
        <v>1447381592</v>
      </c>
      <c r="K2821" t="b">
        <v>0</v>
      </c>
      <c r="L2821">
        <v>3</v>
      </c>
      <c r="M2821" t="b">
        <v>1</v>
      </c>
      <c r="N2821" t="s">
        <v>8271</v>
      </c>
      <c r="O2821" s="5">
        <f t="shared" si="396"/>
        <v>0.96153846153846156</v>
      </c>
      <c r="P2821" s="7">
        <f t="shared" si="397"/>
        <v>866.66666666666663</v>
      </c>
      <c r="Q2821" t="str">
        <f t="shared" si="398"/>
        <v>theater</v>
      </c>
      <c r="R2821" t="str">
        <f t="shared" si="399"/>
        <v>plays</v>
      </c>
      <c r="S2821" s="10">
        <f t="shared" si="400"/>
        <v>42350.851759259262</v>
      </c>
      <c r="T2821" s="10">
        <f t="shared" si="401"/>
        <v>42320.851759259262</v>
      </c>
      <c r="U2821">
        <f t="shared" si="402"/>
        <v>2015</v>
      </c>
      <c r="V2821" s="11">
        <f t="shared" si="403"/>
        <v>42350.851759259262</v>
      </c>
      <c r="W2821" s="15">
        <f t="shared" si="404"/>
        <v>30</v>
      </c>
    </row>
    <row r="2822" spans="1:23" ht="43.2" x14ac:dyDescent="0.3">
      <c r="A2822">
        <v>3366</v>
      </c>
      <c r="B2822" s="3" t="s">
        <v>3365</v>
      </c>
      <c r="C2822" s="3" t="s">
        <v>7476</v>
      </c>
      <c r="D2822">
        <v>500</v>
      </c>
      <c r="E2822">
        <v>1105</v>
      </c>
      <c r="F2822" t="s">
        <v>8219</v>
      </c>
      <c r="G2822" t="s">
        <v>8224</v>
      </c>
      <c r="H2822" t="s">
        <v>8246</v>
      </c>
      <c r="I2822">
        <v>1431481037</v>
      </c>
      <c r="J2822">
        <v>1428889037</v>
      </c>
      <c r="K2822" t="b">
        <v>0</v>
      </c>
      <c r="L2822">
        <v>18</v>
      </c>
      <c r="M2822" t="b">
        <v>1</v>
      </c>
      <c r="N2822" t="s">
        <v>8271</v>
      </c>
      <c r="O2822" s="5">
        <f t="shared" si="396"/>
        <v>0.45248868778280543</v>
      </c>
      <c r="P2822" s="7">
        <f t="shared" si="397"/>
        <v>61.388888888888886</v>
      </c>
      <c r="Q2822" t="str">
        <f t="shared" si="398"/>
        <v>theater</v>
      </c>
      <c r="R2822" t="str">
        <f t="shared" si="399"/>
        <v>plays</v>
      </c>
      <c r="S2822" s="10">
        <f t="shared" si="400"/>
        <v>42136.817557870367</v>
      </c>
      <c r="T2822" s="10">
        <f t="shared" si="401"/>
        <v>42106.817557870367</v>
      </c>
      <c r="U2822">
        <f t="shared" si="402"/>
        <v>2015</v>
      </c>
      <c r="V2822" s="11">
        <f t="shared" si="403"/>
        <v>42136.817557870367</v>
      </c>
      <c r="W2822" s="15">
        <f t="shared" si="404"/>
        <v>30</v>
      </c>
    </row>
    <row r="2823" spans="1:23" ht="43.2" x14ac:dyDescent="0.3">
      <c r="A2823">
        <v>3367</v>
      </c>
      <c r="B2823" s="3" t="s">
        <v>3366</v>
      </c>
      <c r="C2823" s="3" t="s">
        <v>7477</v>
      </c>
      <c r="D2823">
        <v>750</v>
      </c>
      <c r="E2823">
        <v>890</v>
      </c>
      <c r="F2823" t="s">
        <v>8219</v>
      </c>
      <c r="G2823" t="s">
        <v>8225</v>
      </c>
      <c r="H2823" t="s">
        <v>8247</v>
      </c>
      <c r="I2823">
        <v>1438467894</v>
      </c>
      <c r="J2823">
        <v>1436307894</v>
      </c>
      <c r="K2823" t="b">
        <v>0</v>
      </c>
      <c r="L2823">
        <v>30</v>
      </c>
      <c r="M2823" t="b">
        <v>1</v>
      </c>
      <c r="N2823" t="s">
        <v>8271</v>
      </c>
      <c r="O2823" s="5">
        <f t="shared" si="396"/>
        <v>0.84269662921348309</v>
      </c>
      <c r="P2823" s="7">
        <f t="shared" si="397"/>
        <v>29.666666666666668</v>
      </c>
      <c r="Q2823" t="str">
        <f t="shared" si="398"/>
        <v>theater</v>
      </c>
      <c r="R2823" t="str">
        <f t="shared" si="399"/>
        <v>plays</v>
      </c>
      <c r="S2823" s="10">
        <f t="shared" si="400"/>
        <v>42217.683958333335</v>
      </c>
      <c r="T2823" s="10">
        <f t="shared" si="401"/>
        <v>42192.683958333335</v>
      </c>
      <c r="U2823">
        <f t="shared" si="402"/>
        <v>2015</v>
      </c>
      <c r="V2823" s="11">
        <f t="shared" si="403"/>
        <v>42217.683958333335</v>
      </c>
      <c r="W2823" s="15">
        <f t="shared" si="404"/>
        <v>25</v>
      </c>
    </row>
    <row r="2824" spans="1:23" ht="43.2" x14ac:dyDescent="0.3">
      <c r="A2824">
        <v>3368</v>
      </c>
      <c r="B2824" s="3" t="s">
        <v>3367</v>
      </c>
      <c r="C2824" s="3" t="s">
        <v>7478</v>
      </c>
      <c r="D2824">
        <v>1000</v>
      </c>
      <c r="E2824">
        <v>1046</v>
      </c>
      <c r="F2824" t="s">
        <v>8219</v>
      </c>
      <c r="G2824" t="s">
        <v>8224</v>
      </c>
      <c r="H2824" t="s">
        <v>8246</v>
      </c>
      <c r="I2824">
        <v>1420088400</v>
      </c>
      <c r="J2824">
        <v>1416977259</v>
      </c>
      <c r="K2824" t="b">
        <v>0</v>
      </c>
      <c r="L2824">
        <v>23</v>
      </c>
      <c r="M2824" t="b">
        <v>1</v>
      </c>
      <c r="N2824" t="s">
        <v>8271</v>
      </c>
      <c r="O2824" s="5">
        <f t="shared" si="396"/>
        <v>0.95602294455066916</v>
      </c>
      <c r="P2824" s="7">
        <f t="shared" si="397"/>
        <v>45.478260869565219</v>
      </c>
      <c r="Q2824" t="str">
        <f t="shared" si="398"/>
        <v>theater</v>
      </c>
      <c r="R2824" t="str">
        <f t="shared" si="399"/>
        <v>plays</v>
      </c>
      <c r="S2824" s="10">
        <f t="shared" si="400"/>
        <v>42004.958333333328</v>
      </c>
      <c r="T2824" s="10">
        <f t="shared" si="401"/>
        <v>41968.949756944443</v>
      </c>
      <c r="U2824">
        <f t="shared" si="402"/>
        <v>2014</v>
      </c>
      <c r="V2824" s="11">
        <f t="shared" si="403"/>
        <v>42004.958333333328</v>
      </c>
      <c r="W2824" s="15">
        <f t="shared" si="404"/>
        <v>36.008576388885558</v>
      </c>
    </row>
    <row r="2825" spans="1:23" ht="43.2" x14ac:dyDescent="0.3">
      <c r="A2825">
        <v>3369</v>
      </c>
      <c r="B2825" s="3" t="s">
        <v>3368</v>
      </c>
      <c r="C2825" s="3" t="s">
        <v>7479</v>
      </c>
      <c r="D2825">
        <v>5000</v>
      </c>
      <c r="E2825">
        <v>5195</v>
      </c>
      <c r="F2825" t="s">
        <v>8219</v>
      </c>
      <c r="G2825" t="s">
        <v>8241</v>
      </c>
      <c r="H2825" t="s">
        <v>8249</v>
      </c>
      <c r="I2825">
        <v>1484441980</v>
      </c>
      <c r="J2825">
        <v>1479257980</v>
      </c>
      <c r="K2825" t="b">
        <v>0</v>
      </c>
      <c r="L2825">
        <v>54</v>
      </c>
      <c r="M2825" t="b">
        <v>1</v>
      </c>
      <c r="N2825" t="s">
        <v>8271</v>
      </c>
      <c r="O2825" s="5">
        <f t="shared" si="396"/>
        <v>0.9624639076034649</v>
      </c>
      <c r="P2825" s="7">
        <f t="shared" si="397"/>
        <v>96.203703703703709</v>
      </c>
      <c r="Q2825" t="str">
        <f t="shared" si="398"/>
        <v>theater</v>
      </c>
      <c r="R2825" t="str">
        <f t="shared" si="399"/>
        <v>plays</v>
      </c>
      <c r="S2825" s="10">
        <f t="shared" si="400"/>
        <v>42749.791435185187</v>
      </c>
      <c r="T2825" s="10">
        <f t="shared" si="401"/>
        <v>42689.791435185187</v>
      </c>
      <c r="U2825">
        <f t="shared" si="402"/>
        <v>2017</v>
      </c>
      <c r="V2825" s="11">
        <f t="shared" si="403"/>
        <v>42749.791435185187</v>
      </c>
      <c r="W2825" s="15">
        <f t="shared" si="404"/>
        <v>60</v>
      </c>
    </row>
    <row r="2826" spans="1:23" ht="28.8" x14ac:dyDescent="0.3">
      <c r="A2826">
        <v>3370</v>
      </c>
      <c r="B2826" s="3" t="s">
        <v>3369</v>
      </c>
      <c r="C2826" s="3" t="s">
        <v>7480</v>
      </c>
      <c r="D2826">
        <v>1500</v>
      </c>
      <c r="E2826">
        <v>1766</v>
      </c>
      <c r="F2826" t="s">
        <v>8219</v>
      </c>
      <c r="G2826" t="s">
        <v>8224</v>
      </c>
      <c r="H2826" t="s">
        <v>8246</v>
      </c>
      <c r="I2826">
        <v>1481961600</v>
      </c>
      <c r="J2826">
        <v>1479283285</v>
      </c>
      <c r="K2826" t="b">
        <v>0</v>
      </c>
      <c r="L2826">
        <v>26</v>
      </c>
      <c r="M2826" t="b">
        <v>1</v>
      </c>
      <c r="N2826" t="s">
        <v>8271</v>
      </c>
      <c r="O2826" s="5">
        <f t="shared" si="396"/>
        <v>0.84937712344280858</v>
      </c>
      <c r="P2826" s="7">
        <f t="shared" si="397"/>
        <v>67.92307692307692</v>
      </c>
      <c r="Q2826" t="str">
        <f t="shared" si="398"/>
        <v>theater</v>
      </c>
      <c r="R2826" t="str">
        <f t="shared" si="399"/>
        <v>plays</v>
      </c>
      <c r="S2826" s="10">
        <f t="shared" si="400"/>
        <v>42721.083333333328</v>
      </c>
      <c r="T2826" s="10">
        <f t="shared" si="401"/>
        <v>42690.084317129629</v>
      </c>
      <c r="U2826">
        <f t="shared" si="402"/>
        <v>2016</v>
      </c>
      <c r="V2826" s="11">
        <f t="shared" si="403"/>
        <v>42721.083333333328</v>
      </c>
      <c r="W2826" s="15">
        <f t="shared" si="404"/>
        <v>30.999016203699284</v>
      </c>
    </row>
    <row r="2827" spans="1:23" ht="28.8" x14ac:dyDescent="0.3">
      <c r="A2827">
        <v>3371</v>
      </c>
      <c r="B2827" s="3" t="s">
        <v>3370</v>
      </c>
      <c r="C2827" s="3" t="s">
        <v>7481</v>
      </c>
      <c r="D2827">
        <v>200</v>
      </c>
      <c r="E2827">
        <v>277</v>
      </c>
      <c r="F2827" t="s">
        <v>8219</v>
      </c>
      <c r="G2827" t="s">
        <v>8224</v>
      </c>
      <c r="H2827" t="s">
        <v>8246</v>
      </c>
      <c r="I2827">
        <v>1449089965</v>
      </c>
      <c r="J2827">
        <v>1446670765</v>
      </c>
      <c r="K2827" t="b">
        <v>0</v>
      </c>
      <c r="L2827">
        <v>9</v>
      </c>
      <c r="M2827" t="b">
        <v>1</v>
      </c>
      <c r="N2827" t="s">
        <v>8271</v>
      </c>
      <c r="O2827" s="5">
        <f t="shared" si="396"/>
        <v>0.72202166064981954</v>
      </c>
      <c r="P2827" s="7">
        <f t="shared" si="397"/>
        <v>30.777777777777779</v>
      </c>
      <c r="Q2827" t="str">
        <f t="shared" si="398"/>
        <v>theater</v>
      </c>
      <c r="R2827" t="str">
        <f t="shared" si="399"/>
        <v>plays</v>
      </c>
      <c r="S2827" s="10">
        <f t="shared" si="400"/>
        <v>42340.624594907407</v>
      </c>
      <c r="T2827" s="10">
        <f t="shared" si="401"/>
        <v>42312.624594907407</v>
      </c>
      <c r="U2827">
        <f t="shared" si="402"/>
        <v>2015</v>
      </c>
      <c r="V2827" s="11">
        <f t="shared" si="403"/>
        <v>42340.624594907407</v>
      </c>
      <c r="W2827" s="15">
        <f t="shared" si="404"/>
        <v>28</v>
      </c>
    </row>
    <row r="2828" spans="1:23" ht="43.2" x14ac:dyDescent="0.3">
      <c r="A2828">
        <v>3372</v>
      </c>
      <c r="B2828" s="3" t="s">
        <v>3371</v>
      </c>
      <c r="C2828" s="3" t="s">
        <v>7482</v>
      </c>
      <c r="D2828">
        <v>1000</v>
      </c>
      <c r="E2828">
        <v>1035</v>
      </c>
      <c r="F2828" t="s">
        <v>8219</v>
      </c>
      <c r="G2828" t="s">
        <v>8224</v>
      </c>
      <c r="H2828" t="s">
        <v>8246</v>
      </c>
      <c r="I2828">
        <v>1408942740</v>
      </c>
      <c r="J2828">
        <v>1407157756</v>
      </c>
      <c r="K2828" t="b">
        <v>0</v>
      </c>
      <c r="L2828">
        <v>27</v>
      </c>
      <c r="M2828" t="b">
        <v>1</v>
      </c>
      <c r="N2828" t="s">
        <v>8271</v>
      </c>
      <c r="O2828" s="5">
        <f t="shared" si="396"/>
        <v>0.96618357487922701</v>
      </c>
      <c r="P2828" s="7">
        <f t="shared" si="397"/>
        <v>38.333333333333336</v>
      </c>
      <c r="Q2828" t="str">
        <f t="shared" si="398"/>
        <v>theater</v>
      </c>
      <c r="R2828" t="str">
        <f t="shared" si="399"/>
        <v>plays</v>
      </c>
      <c r="S2828" s="10">
        <f t="shared" si="400"/>
        <v>41875.957638888889</v>
      </c>
      <c r="T2828" s="10">
        <f t="shared" si="401"/>
        <v>41855.298101851848</v>
      </c>
      <c r="U2828">
        <f t="shared" si="402"/>
        <v>2014</v>
      </c>
      <c r="V2828" s="11">
        <f t="shared" si="403"/>
        <v>41875.957638888889</v>
      </c>
      <c r="W2828" s="15">
        <f t="shared" si="404"/>
        <v>20.659537037041446</v>
      </c>
    </row>
    <row r="2829" spans="1:23" ht="43.2" x14ac:dyDescent="0.3">
      <c r="A2829">
        <v>3373</v>
      </c>
      <c r="B2829" s="3" t="s">
        <v>3372</v>
      </c>
      <c r="C2829" s="3" t="s">
        <v>7483</v>
      </c>
      <c r="D2829">
        <v>2000</v>
      </c>
      <c r="E2829">
        <v>2005</v>
      </c>
      <c r="F2829" t="s">
        <v>8219</v>
      </c>
      <c r="G2829" t="s">
        <v>8225</v>
      </c>
      <c r="H2829" t="s">
        <v>8247</v>
      </c>
      <c r="I2829">
        <v>1437235200</v>
      </c>
      <c r="J2829">
        <v>1435177840</v>
      </c>
      <c r="K2829" t="b">
        <v>0</v>
      </c>
      <c r="L2829">
        <v>30</v>
      </c>
      <c r="M2829" t="b">
        <v>1</v>
      </c>
      <c r="N2829" t="s">
        <v>8271</v>
      </c>
      <c r="O2829" s="5">
        <f t="shared" si="396"/>
        <v>0.99750623441396513</v>
      </c>
      <c r="P2829" s="7">
        <f t="shared" si="397"/>
        <v>66.833333333333329</v>
      </c>
      <c r="Q2829" t="str">
        <f t="shared" si="398"/>
        <v>theater</v>
      </c>
      <c r="R2829" t="str">
        <f t="shared" si="399"/>
        <v>plays</v>
      </c>
      <c r="S2829" s="10">
        <f t="shared" si="400"/>
        <v>42203.416666666672</v>
      </c>
      <c r="T2829" s="10">
        <f t="shared" si="401"/>
        <v>42179.604629629626</v>
      </c>
      <c r="U2829">
        <f t="shared" si="402"/>
        <v>2015</v>
      </c>
      <c r="V2829" s="11">
        <f t="shared" si="403"/>
        <v>42203.416666666672</v>
      </c>
      <c r="W2829" s="15">
        <f t="shared" si="404"/>
        <v>23.812037037045229</v>
      </c>
    </row>
    <row r="2830" spans="1:23" ht="43.2" x14ac:dyDescent="0.3">
      <c r="A2830">
        <v>3374</v>
      </c>
      <c r="B2830" s="3" t="s">
        <v>3373</v>
      </c>
      <c r="C2830" s="3" t="s">
        <v>7484</v>
      </c>
      <c r="D2830">
        <v>3500</v>
      </c>
      <c r="E2830">
        <v>3730</v>
      </c>
      <c r="F2830" t="s">
        <v>8219</v>
      </c>
      <c r="G2830" t="s">
        <v>8229</v>
      </c>
      <c r="H2830" t="s">
        <v>8251</v>
      </c>
      <c r="I2830">
        <v>1446053616</v>
      </c>
      <c r="J2830">
        <v>1443461616</v>
      </c>
      <c r="K2830" t="b">
        <v>0</v>
      </c>
      <c r="L2830">
        <v>52</v>
      </c>
      <c r="M2830" t="b">
        <v>1</v>
      </c>
      <c r="N2830" t="s">
        <v>8271</v>
      </c>
      <c r="O2830" s="5">
        <f t="shared" si="396"/>
        <v>0.93833780160857905</v>
      </c>
      <c r="P2830" s="7">
        <f t="shared" si="397"/>
        <v>71.730769230769226</v>
      </c>
      <c r="Q2830" t="str">
        <f t="shared" si="398"/>
        <v>theater</v>
      </c>
      <c r="R2830" t="str">
        <f t="shared" si="399"/>
        <v>plays</v>
      </c>
      <c r="S2830" s="10">
        <f t="shared" si="400"/>
        <v>42305.481666666667</v>
      </c>
      <c r="T2830" s="10">
        <f t="shared" si="401"/>
        <v>42275.481666666667</v>
      </c>
      <c r="U2830">
        <f t="shared" si="402"/>
        <v>2015</v>
      </c>
      <c r="V2830" s="11">
        <f t="shared" si="403"/>
        <v>42305.481666666667</v>
      </c>
      <c r="W2830" s="15">
        <f t="shared" si="404"/>
        <v>30</v>
      </c>
    </row>
    <row r="2831" spans="1:23" ht="43.2" x14ac:dyDescent="0.3">
      <c r="A2831">
        <v>3375</v>
      </c>
      <c r="B2831" s="3" t="s">
        <v>3374</v>
      </c>
      <c r="C2831" s="3" t="s">
        <v>7485</v>
      </c>
      <c r="D2831">
        <v>3000</v>
      </c>
      <c r="E2831">
        <v>3000</v>
      </c>
      <c r="F2831" t="s">
        <v>8219</v>
      </c>
      <c r="G2831" t="s">
        <v>8225</v>
      </c>
      <c r="H2831" t="s">
        <v>8247</v>
      </c>
      <c r="I2831">
        <v>1400423973</v>
      </c>
      <c r="J2831">
        <v>1399387173</v>
      </c>
      <c r="K2831" t="b">
        <v>0</v>
      </c>
      <c r="L2831">
        <v>17</v>
      </c>
      <c r="M2831" t="b">
        <v>1</v>
      </c>
      <c r="N2831" t="s">
        <v>8271</v>
      </c>
      <c r="O2831" s="5">
        <f t="shared" si="396"/>
        <v>1</v>
      </c>
      <c r="P2831" s="7">
        <f t="shared" si="397"/>
        <v>176.47058823529412</v>
      </c>
      <c r="Q2831" t="str">
        <f t="shared" si="398"/>
        <v>theater</v>
      </c>
      <c r="R2831" t="str">
        <f t="shared" si="399"/>
        <v>plays</v>
      </c>
      <c r="S2831" s="10">
        <f t="shared" si="400"/>
        <v>41777.360798611109</v>
      </c>
      <c r="T2831" s="10">
        <f t="shared" si="401"/>
        <v>41765.360798611109</v>
      </c>
      <c r="U2831">
        <f t="shared" si="402"/>
        <v>2014</v>
      </c>
      <c r="V2831" s="11">
        <f t="shared" si="403"/>
        <v>41777.360798611109</v>
      </c>
      <c r="W2831" s="15">
        <f t="shared" si="404"/>
        <v>12</v>
      </c>
    </row>
    <row r="2832" spans="1:23" ht="43.2" x14ac:dyDescent="0.3">
      <c r="A2832">
        <v>3376</v>
      </c>
      <c r="B2832" s="3" t="s">
        <v>3375</v>
      </c>
      <c r="C2832" s="3" t="s">
        <v>7486</v>
      </c>
      <c r="D2832">
        <v>8000</v>
      </c>
      <c r="E2832">
        <v>8001</v>
      </c>
      <c r="F2832" t="s">
        <v>8219</v>
      </c>
      <c r="G2832" t="s">
        <v>8224</v>
      </c>
      <c r="H2832" t="s">
        <v>8246</v>
      </c>
      <c r="I2832">
        <v>1429976994</v>
      </c>
      <c r="J2832">
        <v>1424796594</v>
      </c>
      <c r="K2832" t="b">
        <v>0</v>
      </c>
      <c r="L2832">
        <v>19</v>
      </c>
      <c r="M2832" t="b">
        <v>1</v>
      </c>
      <c r="N2832" t="s">
        <v>8271</v>
      </c>
      <c r="O2832" s="5">
        <f t="shared" si="396"/>
        <v>0.99987501562304715</v>
      </c>
      <c r="P2832" s="7">
        <f t="shared" si="397"/>
        <v>421.10526315789474</v>
      </c>
      <c r="Q2832" t="str">
        <f t="shared" si="398"/>
        <v>theater</v>
      </c>
      <c r="R2832" t="str">
        <f t="shared" si="399"/>
        <v>plays</v>
      </c>
      <c r="S2832" s="10">
        <f t="shared" si="400"/>
        <v>42119.409652777773</v>
      </c>
      <c r="T2832" s="10">
        <f t="shared" si="401"/>
        <v>42059.451319444444</v>
      </c>
      <c r="U2832">
        <f t="shared" si="402"/>
        <v>2015</v>
      </c>
      <c r="V2832" s="11">
        <f t="shared" si="403"/>
        <v>42119.409652777773</v>
      </c>
      <c r="W2832" s="15">
        <f t="shared" si="404"/>
        <v>59.958333333328483</v>
      </c>
    </row>
    <row r="2833" spans="1:23" ht="43.2" x14ac:dyDescent="0.3">
      <c r="A2833">
        <v>3377</v>
      </c>
      <c r="B2833" s="3" t="s">
        <v>3376</v>
      </c>
      <c r="C2833" s="3" t="s">
        <v>7487</v>
      </c>
      <c r="D2833">
        <v>8000</v>
      </c>
      <c r="E2833">
        <v>8084</v>
      </c>
      <c r="F2833" t="s">
        <v>8219</v>
      </c>
      <c r="G2833" t="s">
        <v>8225</v>
      </c>
      <c r="H2833" t="s">
        <v>8247</v>
      </c>
      <c r="I2833">
        <v>1426870560</v>
      </c>
      <c r="J2833">
        <v>1424280899</v>
      </c>
      <c r="K2833" t="b">
        <v>0</v>
      </c>
      <c r="L2833">
        <v>77</v>
      </c>
      <c r="M2833" t="b">
        <v>1</v>
      </c>
      <c r="N2833" t="s">
        <v>8271</v>
      </c>
      <c r="O2833" s="5">
        <f t="shared" si="396"/>
        <v>0.98960910440376049</v>
      </c>
      <c r="P2833" s="7">
        <f t="shared" si="397"/>
        <v>104.98701298701299</v>
      </c>
      <c r="Q2833" t="str">
        <f t="shared" si="398"/>
        <v>theater</v>
      </c>
      <c r="R2833" t="str">
        <f t="shared" si="399"/>
        <v>plays</v>
      </c>
      <c r="S2833" s="10">
        <f t="shared" si="400"/>
        <v>42083.455555555556</v>
      </c>
      <c r="T2833" s="10">
        <f t="shared" si="401"/>
        <v>42053.482627314821</v>
      </c>
      <c r="U2833">
        <f t="shared" si="402"/>
        <v>2015</v>
      </c>
      <c r="V2833" s="11">
        <f t="shared" si="403"/>
        <v>42083.455555555556</v>
      </c>
      <c r="W2833" s="15">
        <f t="shared" si="404"/>
        <v>29.9729282407352</v>
      </c>
    </row>
    <row r="2834" spans="1:23" ht="43.2" x14ac:dyDescent="0.3">
      <c r="A2834">
        <v>3378</v>
      </c>
      <c r="B2834" s="3" t="s">
        <v>3377</v>
      </c>
      <c r="C2834" s="3" t="s">
        <v>7488</v>
      </c>
      <c r="D2834">
        <v>550</v>
      </c>
      <c r="E2834">
        <v>592</v>
      </c>
      <c r="F2834" t="s">
        <v>8219</v>
      </c>
      <c r="G2834" t="s">
        <v>8225</v>
      </c>
      <c r="H2834" t="s">
        <v>8247</v>
      </c>
      <c r="I2834">
        <v>1409490480</v>
      </c>
      <c r="J2834">
        <v>1407400306</v>
      </c>
      <c r="K2834" t="b">
        <v>0</v>
      </c>
      <c r="L2834">
        <v>21</v>
      </c>
      <c r="M2834" t="b">
        <v>1</v>
      </c>
      <c r="N2834" t="s">
        <v>8271</v>
      </c>
      <c r="O2834" s="5">
        <f t="shared" si="396"/>
        <v>0.92905405405405406</v>
      </c>
      <c r="P2834" s="7">
        <f t="shared" si="397"/>
        <v>28.19047619047619</v>
      </c>
      <c r="Q2834" t="str">
        <f t="shared" si="398"/>
        <v>theater</v>
      </c>
      <c r="R2834" t="str">
        <f t="shared" si="399"/>
        <v>plays</v>
      </c>
      <c r="S2834" s="10">
        <f t="shared" si="400"/>
        <v>41882.297222222223</v>
      </c>
      <c r="T2834" s="10">
        <f t="shared" si="401"/>
        <v>41858.105393518519</v>
      </c>
      <c r="U2834">
        <f t="shared" si="402"/>
        <v>2014</v>
      </c>
      <c r="V2834" s="11">
        <f t="shared" si="403"/>
        <v>41882.297222222223</v>
      </c>
      <c r="W2834" s="15">
        <f t="shared" si="404"/>
        <v>24.191828703704232</v>
      </c>
    </row>
    <row r="2835" spans="1:23" ht="57.6" x14ac:dyDescent="0.3">
      <c r="A2835">
        <v>3379</v>
      </c>
      <c r="B2835" s="3" t="s">
        <v>3378</v>
      </c>
      <c r="C2835" s="3" t="s">
        <v>7489</v>
      </c>
      <c r="D2835">
        <v>2000</v>
      </c>
      <c r="E2835">
        <v>2073</v>
      </c>
      <c r="F2835" t="s">
        <v>8219</v>
      </c>
      <c r="G2835" t="s">
        <v>8225</v>
      </c>
      <c r="H2835" t="s">
        <v>8247</v>
      </c>
      <c r="I2835">
        <v>1440630000</v>
      </c>
      <c r="J2835">
        <v>1439122800</v>
      </c>
      <c r="K2835" t="b">
        <v>0</v>
      </c>
      <c r="L2835">
        <v>38</v>
      </c>
      <c r="M2835" t="b">
        <v>1</v>
      </c>
      <c r="N2835" t="s">
        <v>8271</v>
      </c>
      <c r="O2835" s="5">
        <f t="shared" si="396"/>
        <v>0.964785335262904</v>
      </c>
      <c r="P2835" s="7">
        <f t="shared" si="397"/>
        <v>54.55263157894737</v>
      </c>
      <c r="Q2835" t="str">
        <f t="shared" si="398"/>
        <v>theater</v>
      </c>
      <c r="R2835" t="str">
        <f t="shared" si="399"/>
        <v>plays</v>
      </c>
      <c r="S2835" s="10">
        <f t="shared" si="400"/>
        <v>42242.708333333328</v>
      </c>
      <c r="T2835" s="10">
        <f t="shared" si="401"/>
        <v>42225.263888888891</v>
      </c>
      <c r="U2835">
        <f t="shared" si="402"/>
        <v>2015</v>
      </c>
      <c r="V2835" s="11">
        <f t="shared" si="403"/>
        <v>42242.708333333328</v>
      </c>
      <c r="W2835" s="15">
        <f t="shared" si="404"/>
        <v>17.444444444437977</v>
      </c>
    </row>
    <row r="2836" spans="1:23" ht="57.6" x14ac:dyDescent="0.3">
      <c r="A2836">
        <v>3380</v>
      </c>
      <c r="B2836" s="3" t="s">
        <v>3379</v>
      </c>
      <c r="C2836" s="3" t="s">
        <v>7490</v>
      </c>
      <c r="D2836">
        <v>3000</v>
      </c>
      <c r="E2836">
        <v>3133</v>
      </c>
      <c r="F2836" t="s">
        <v>8219</v>
      </c>
      <c r="G2836" t="s">
        <v>8224</v>
      </c>
      <c r="H2836" t="s">
        <v>8246</v>
      </c>
      <c r="I2836">
        <v>1417305178</v>
      </c>
      <c r="J2836">
        <v>1414277578</v>
      </c>
      <c r="K2836" t="b">
        <v>0</v>
      </c>
      <c r="L2836">
        <v>28</v>
      </c>
      <c r="M2836" t="b">
        <v>1</v>
      </c>
      <c r="N2836" t="s">
        <v>8271</v>
      </c>
      <c r="O2836" s="5">
        <f t="shared" si="396"/>
        <v>0.95754867539099908</v>
      </c>
      <c r="P2836" s="7">
        <f t="shared" si="397"/>
        <v>111.89285714285714</v>
      </c>
      <c r="Q2836" t="str">
        <f t="shared" si="398"/>
        <v>theater</v>
      </c>
      <c r="R2836" t="str">
        <f t="shared" si="399"/>
        <v>plays</v>
      </c>
      <c r="S2836" s="10">
        <f t="shared" si="400"/>
        <v>41972.745115740734</v>
      </c>
      <c r="T2836" s="10">
        <f t="shared" si="401"/>
        <v>41937.70344907407</v>
      </c>
      <c r="U2836">
        <f t="shared" si="402"/>
        <v>2014</v>
      </c>
      <c r="V2836" s="11">
        <f t="shared" si="403"/>
        <v>41972.745115740734</v>
      </c>
      <c r="W2836" s="15">
        <f t="shared" si="404"/>
        <v>35.041666666664241</v>
      </c>
    </row>
    <row r="2837" spans="1:23" ht="43.2" x14ac:dyDescent="0.3">
      <c r="A2837">
        <v>3381</v>
      </c>
      <c r="B2837" s="3" t="s">
        <v>3380</v>
      </c>
      <c r="C2837" s="3" t="s">
        <v>7491</v>
      </c>
      <c r="D2837">
        <v>4000</v>
      </c>
      <c r="E2837">
        <v>4090</v>
      </c>
      <c r="F2837" t="s">
        <v>8219</v>
      </c>
      <c r="G2837" t="s">
        <v>8224</v>
      </c>
      <c r="H2837" t="s">
        <v>8246</v>
      </c>
      <c r="I2837">
        <v>1426044383</v>
      </c>
      <c r="J2837">
        <v>1423455983</v>
      </c>
      <c r="K2837" t="b">
        <v>0</v>
      </c>
      <c r="L2837">
        <v>48</v>
      </c>
      <c r="M2837" t="b">
        <v>1</v>
      </c>
      <c r="N2837" t="s">
        <v>8271</v>
      </c>
      <c r="O2837" s="5">
        <f t="shared" si="396"/>
        <v>0.97799511002444983</v>
      </c>
      <c r="P2837" s="7">
        <f t="shared" si="397"/>
        <v>85.208333333333329</v>
      </c>
      <c r="Q2837" t="str">
        <f t="shared" si="398"/>
        <v>theater</v>
      </c>
      <c r="R2837" t="str">
        <f t="shared" si="399"/>
        <v>plays</v>
      </c>
      <c r="S2837" s="10">
        <f t="shared" si="400"/>
        <v>42073.893321759257</v>
      </c>
      <c r="T2837" s="10">
        <f t="shared" si="401"/>
        <v>42043.934988425928</v>
      </c>
      <c r="U2837">
        <f t="shared" si="402"/>
        <v>2015</v>
      </c>
      <c r="V2837" s="11">
        <f t="shared" si="403"/>
        <v>42073.893321759257</v>
      </c>
      <c r="W2837" s="15">
        <f t="shared" si="404"/>
        <v>29.958333333328483</v>
      </c>
    </row>
    <row r="2838" spans="1:23" ht="43.2" x14ac:dyDescent="0.3">
      <c r="A2838">
        <v>3382</v>
      </c>
      <c r="B2838" s="3" t="s">
        <v>3381</v>
      </c>
      <c r="C2838" s="3" t="s">
        <v>7492</v>
      </c>
      <c r="D2838">
        <v>3500</v>
      </c>
      <c r="E2838">
        <v>3526</v>
      </c>
      <c r="F2838" t="s">
        <v>8219</v>
      </c>
      <c r="G2838" t="s">
        <v>8225</v>
      </c>
      <c r="H2838" t="s">
        <v>8247</v>
      </c>
      <c r="I2838">
        <v>1470092340</v>
      </c>
      <c r="J2838">
        <v>1467973256</v>
      </c>
      <c r="K2838" t="b">
        <v>0</v>
      </c>
      <c r="L2838">
        <v>46</v>
      </c>
      <c r="M2838" t="b">
        <v>1</v>
      </c>
      <c r="N2838" t="s">
        <v>8271</v>
      </c>
      <c r="O2838" s="5">
        <f t="shared" si="396"/>
        <v>0.99262620533182078</v>
      </c>
      <c r="P2838" s="7">
        <f t="shared" si="397"/>
        <v>76.652173913043484</v>
      </c>
      <c r="Q2838" t="str">
        <f t="shared" si="398"/>
        <v>theater</v>
      </c>
      <c r="R2838" t="str">
        <f t="shared" si="399"/>
        <v>plays</v>
      </c>
      <c r="S2838" s="10">
        <f t="shared" si="400"/>
        <v>42583.707638888889</v>
      </c>
      <c r="T2838" s="10">
        <f t="shared" si="401"/>
        <v>42559.181203703702</v>
      </c>
      <c r="U2838">
        <f t="shared" si="402"/>
        <v>2016</v>
      </c>
      <c r="V2838" s="11">
        <f t="shared" si="403"/>
        <v>42583.707638888889</v>
      </c>
      <c r="W2838" s="15">
        <f t="shared" si="404"/>
        <v>24.526435185187438</v>
      </c>
    </row>
    <row r="2839" spans="1:23" ht="43.2" x14ac:dyDescent="0.3">
      <c r="A2839">
        <v>3383</v>
      </c>
      <c r="B2839" s="3" t="s">
        <v>3382</v>
      </c>
      <c r="C2839" s="3" t="s">
        <v>7493</v>
      </c>
      <c r="D2839">
        <v>1750</v>
      </c>
      <c r="E2839">
        <v>1955</v>
      </c>
      <c r="F2839" t="s">
        <v>8219</v>
      </c>
      <c r="G2839" t="s">
        <v>8224</v>
      </c>
      <c r="H2839" t="s">
        <v>8246</v>
      </c>
      <c r="I2839">
        <v>1466707620</v>
      </c>
      <c r="J2839">
        <v>1464979620</v>
      </c>
      <c r="K2839" t="b">
        <v>0</v>
      </c>
      <c r="L2839">
        <v>30</v>
      </c>
      <c r="M2839" t="b">
        <v>1</v>
      </c>
      <c r="N2839" t="s">
        <v>8271</v>
      </c>
      <c r="O2839" s="5">
        <f t="shared" si="396"/>
        <v>0.8951406649616368</v>
      </c>
      <c r="P2839" s="7">
        <f t="shared" si="397"/>
        <v>65.166666666666671</v>
      </c>
      <c r="Q2839" t="str">
        <f t="shared" si="398"/>
        <v>theater</v>
      </c>
      <c r="R2839" t="str">
        <f t="shared" si="399"/>
        <v>plays</v>
      </c>
      <c r="S2839" s="10">
        <f t="shared" si="400"/>
        <v>42544.532638888893</v>
      </c>
      <c r="T2839" s="10">
        <f t="shared" si="401"/>
        <v>42524.532638888893</v>
      </c>
      <c r="U2839">
        <f t="shared" si="402"/>
        <v>2016</v>
      </c>
      <c r="V2839" s="11">
        <f t="shared" si="403"/>
        <v>42544.532638888893</v>
      </c>
      <c r="W2839" s="15">
        <f t="shared" si="404"/>
        <v>20</v>
      </c>
    </row>
    <row r="2840" spans="1:23" ht="43.2" x14ac:dyDescent="0.3">
      <c r="A2840">
        <v>3384</v>
      </c>
      <c r="B2840" s="3" t="s">
        <v>3383</v>
      </c>
      <c r="C2840" s="3" t="s">
        <v>7494</v>
      </c>
      <c r="D2840">
        <v>6000</v>
      </c>
      <c r="E2840">
        <v>6000.66</v>
      </c>
      <c r="F2840" t="s">
        <v>8219</v>
      </c>
      <c r="G2840" t="s">
        <v>8224</v>
      </c>
      <c r="H2840" t="s">
        <v>8246</v>
      </c>
      <c r="I2840">
        <v>1448074800</v>
      </c>
      <c r="J2840">
        <v>1444874768</v>
      </c>
      <c r="K2840" t="b">
        <v>0</v>
      </c>
      <c r="L2840">
        <v>64</v>
      </c>
      <c r="M2840" t="b">
        <v>1</v>
      </c>
      <c r="N2840" t="s">
        <v>8271</v>
      </c>
      <c r="O2840" s="5">
        <f t="shared" si="396"/>
        <v>0.99989001209866912</v>
      </c>
      <c r="P2840" s="7">
        <f t="shared" si="397"/>
        <v>93.760312499999998</v>
      </c>
      <c r="Q2840" t="str">
        <f t="shared" si="398"/>
        <v>theater</v>
      </c>
      <c r="R2840" t="str">
        <f t="shared" si="399"/>
        <v>plays</v>
      </c>
      <c r="S2840" s="10">
        <f t="shared" si="400"/>
        <v>42328.875</v>
      </c>
      <c r="T2840" s="10">
        <f t="shared" si="401"/>
        <v>42291.837592592594</v>
      </c>
      <c r="U2840">
        <f t="shared" si="402"/>
        <v>2015</v>
      </c>
      <c r="V2840" s="11">
        <f t="shared" si="403"/>
        <v>42328.875</v>
      </c>
      <c r="W2840" s="15">
        <f t="shared" si="404"/>
        <v>37.037407407406135</v>
      </c>
    </row>
    <row r="2841" spans="1:23" ht="57.6" x14ac:dyDescent="0.3">
      <c r="A2841">
        <v>3385</v>
      </c>
      <c r="B2841" s="3" t="s">
        <v>3384</v>
      </c>
      <c r="C2841" s="3" t="s">
        <v>7495</v>
      </c>
      <c r="D2841">
        <v>2000</v>
      </c>
      <c r="E2841">
        <v>2000</v>
      </c>
      <c r="F2841" t="s">
        <v>8219</v>
      </c>
      <c r="G2841" t="s">
        <v>8224</v>
      </c>
      <c r="H2841" t="s">
        <v>8246</v>
      </c>
      <c r="I2841">
        <v>1418244552</v>
      </c>
      <c r="J2841">
        <v>1415652552</v>
      </c>
      <c r="K2841" t="b">
        <v>0</v>
      </c>
      <c r="L2841">
        <v>15</v>
      </c>
      <c r="M2841" t="b">
        <v>1</v>
      </c>
      <c r="N2841" t="s">
        <v>8271</v>
      </c>
      <c r="O2841" s="5">
        <f t="shared" si="396"/>
        <v>1</v>
      </c>
      <c r="P2841" s="7">
        <f t="shared" si="397"/>
        <v>133.33333333333334</v>
      </c>
      <c r="Q2841" t="str">
        <f t="shared" si="398"/>
        <v>theater</v>
      </c>
      <c r="R2841" t="str">
        <f t="shared" si="399"/>
        <v>plays</v>
      </c>
      <c r="S2841" s="10">
        <f t="shared" si="400"/>
        <v>41983.6175</v>
      </c>
      <c r="T2841" s="10">
        <f t="shared" si="401"/>
        <v>41953.6175</v>
      </c>
      <c r="U2841">
        <f t="shared" si="402"/>
        <v>2014</v>
      </c>
      <c r="V2841" s="11">
        <f t="shared" si="403"/>
        <v>41983.6175</v>
      </c>
      <c r="W2841" s="15">
        <f t="shared" si="404"/>
        <v>30</v>
      </c>
    </row>
    <row r="2842" spans="1:23" ht="43.2" x14ac:dyDescent="0.3">
      <c r="A2842">
        <v>3386</v>
      </c>
      <c r="B2842" s="3" t="s">
        <v>3385</v>
      </c>
      <c r="C2842" s="3" t="s">
        <v>7496</v>
      </c>
      <c r="D2842">
        <v>2000</v>
      </c>
      <c r="E2842">
        <v>2100</v>
      </c>
      <c r="F2842" t="s">
        <v>8219</v>
      </c>
      <c r="G2842" t="s">
        <v>8224</v>
      </c>
      <c r="H2842" t="s">
        <v>8246</v>
      </c>
      <c r="I2842">
        <v>1417620506</v>
      </c>
      <c r="J2842">
        <v>1415028506</v>
      </c>
      <c r="K2842" t="b">
        <v>0</v>
      </c>
      <c r="L2842">
        <v>41</v>
      </c>
      <c r="M2842" t="b">
        <v>1</v>
      </c>
      <c r="N2842" t="s">
        <v>8271</v>
      </c>
      <c r="O2842" s="5">
        <f t="shared" si="396"/>
        <v>0.95238095238095233</v>
      </c>
      <c r="P2842" s="7">
        <f t="shared" si="397"/>
        <v>51.219512195121951</v>
      </c>
      <c r="Q2842" t="str">
        <f t="shared" si="398"/>
        <v>theater</v>
      </c>
      <c r="R2842" t="str">
        <f t="shared" si="399"/>
        <v>plays</v>
      </c>
      <c r="S2842" s="10">
        <f t="shared" si="400"/>
        <v>41976.394745370373</v>
      </c>
      <c r="T2842" s="10">
        <f t="shared" si="401"/>
        <v>41946.394745370373</v>
      </c>
      <c r="U2842">
        <f t="shared" si="402"/>
        <v>2014</v>
      </c>
      <c r="V2842" s="11">
        <f t="shared" si="403"/>
        <v>41976.394745370373</v>
      </c>
      <c r="W2842" s="15">
        <f t="shared" si="404"/>
        <v>30</v>
      </c>
    </row>
    <row r="2843" spans="1:23" ht="57.6" x14ac:dyDescent="0.3">
      <c r="A2843">
        <v>3387</v>
      </c>
      <c r="B2843" s="3" t="s">
        <v>3386</v>
      </c>
      <c r="C2843" s="3" t="s">
        <v>7497</v>
      </c>
      <c r="D2843">
        <v>3000</v>
      </c>
      <c r="E2843">
        <v>3506</v>
      </c>
      <c r="F2843" t="s">
        <v>8219</v>
      </c>
      <c r="G2843" t="s">
        <v>8224</v>
      </c>
      <c r="H2843" t="s">
        <v>8246</v>
      </c>
      <c r="I2843">
        <v>1418581088</v>
      </c>
      <c r="J2843">
        <v>1415125088</v>
      </c>
      <c r="K2843" t="b">
        <v>0</v>
      </c>
      <c r="L2843">
        <v>35</v>
      </c>
      <c r="M2843" t="b">
        <v>1</v>
      </c>
      <c r="N2843" t="s">
        <v>8271</v>
      </c>
      <c r="O2843" s="5">
        <f t="shared" si="396"/>
        <v>0.85567598402738165</v>
      </c>
      <c r="P2843" s="7">
        <f t="shared" si="397"/>
        <v>100.17142857142858</v>
      </c>
      <c r="Q2843" t="str">
        <f t="shared" si="398"/>
        <v>theater</v>
      </c>
      <c r="R2843" t="str">
        <f t="shared" si="399"/>
        <v>plays</v>
      </c>
      <c r="S2843" s="10">
        <f t="shared" si="400"/>
        <v>41987.512592592597</v>
      </c>
      <c r="T2843" s="10">
        <f t="shared" si="401"/>
        <v>41947.512592592589</v>
      </c>
      <c r="U2843">
        <f t="shared" si="402"/>
        <v>2014</v>
      </c>
      <c r="V2843" s="11">
        <f t="shared" si="403"/>
        <v>41987.512592592597</v>
      </c>
      <c r="W2843" s="15">
        <f t="shared" si="404"/>
        <v>40.000000000007276</v>
      </c>
    </row>
    <row r="2844" spans="1:23" ht="57.6" x14ac:dyDescent="0.3">
      <c r="A2844">
        <v>3388</v>
      </c>
      <c r="B2844" s="3" t="s">
        <v>3387</v>
      </c>
      <c r="C2844" s="3" t="s">
        <v>7498</v>
      </c>
      <c r="D2844">
        <v>1500</v>
      </c>
      <c r="E2844">
        <v>1557</v>
      </c>
      <c r="F2844" t="s">
        <v>8219</v>
      </c>
      <c r="G2844" t="s">
        <v>8225</v>
      </c>
      <c r="H2844" t="s">
        <v>8247</v>
      </c>
      <c r="I2844">
        <v>1434625441</v>
      </c>
      <c r="J2844">
        <v>1432033441</v>
      </c>
      <c r="K2844" t="b">
        <v>0</v>
      </c>
      <c r="L2844">
        <v>45</v>
      </c>
      <c r="M2844" t="b">
        <v>1</v>
      </c>
      <c r="N2844" t="s">
        <v>8271</v>
      </c>
      <c r="O2844" s="5">
        <f t="shared" si="396"/>
        <v>0.96339113680154143</v>
      </c>
      <c r="P2844" s="7">
        <f t="shared" si="397"/>
        <v>34.6</v>
      </c>
      <c r="Q2844" t="str">
        <f t="shared" si="398"/>
        <v>theater</v>
      </c>
      <c r="R2844" t="str">
        <f t="shared" si="399"/>
        <v>plays</v>
      </c>
      <c r="S2844" s="10">
        <f t="shared" si="400"/>
        <v>42173.211122685185</v>
      </c>
      <c r="T2844" s="10">
        <f t="shared" si="401"/>
        <v>42143.211122685185</v>
      </c>
      <c r="U2844">
        <f t="shared" si="402"/>
        <v>2015</v>
      </c>
      <c r="V2844" s="11">
        <f t="shared" si="403"/>
        <v>42173.211122685185</v>
      </c>
      <c r="W2844" s="15">
        <f t="shared" si="404"/>
        <v>30</v>
      </c>
    </row>
    <row r="2845" spans="1:23" ht="43.2" x14ac:dyDescent="0.3">
      <c r="A2845">
        <v>3389</v>
      </c>
      <c r="B2845" s="3" t="s">
        <v>3388</v>
      </c>
      <c r="C2845" s="3" t="s">
        <v>7499</v>
      </c>
      <c r="D2845">
        <v>10000</v>
      </c>
      <c r="E2845">
        <v>11450</v>
      </c>
      <c r="F2845" t="s">
        <v>8219</v>
      </c>
      <c r="G2845" t="s">
        <v>8224</v>
      </c>
      <c r="H2845" t="s">
        <v>8246</v>
      </c>
      <c r="I2845">
        <v>1464960682</v>
      </c>
      <c r="J2845">
        <v>1462368682</v>
      </c>
      <c r="K2845" t="b">
        <v>0</v>
      </c>
      <c r="L2845">
        <v>62</v>
      </c>
      <c r="M2845" t="b">
        <v>1</v>
      </c>
      <c r="N2845" t="s">
        <v>8271</v>
      </c>
      <c r="O2845" s="5">
        <f t="shared" si="396"/>
        <v>0.8733624454148472</v>
      </c>
      <c r="P2845" s="7">
        <f t="shared" si="397"/>
        <v>184.67741935483872</v>
      </c>
      <c r="Q2845" t="str">
        <f t="shared" si="398"/>
        <v>theater</v>
      </c>
      <c r="R2845" t="str">
        <f t="shared" si="399"/>
        <v>plays</v>
      </c>
      <c r="S2845" s="10">
        <f t="shared" si="400"/>
        <v>42524.313449074078</v>
      </c>
      <c r="T2845" s="10">
        <f t="shared" si="401"/>
        <v>42494.313449074078</v>
      </c>
      <c r="U2845">
        <f t="shared" si="402"/>
        <v>2016</v>
      </c>
      <c r="V2845" s="11">
        <f t="shared" si="403"/>
        <v>42524.313449074078</v>
      </c>
      <c r="W2845" s="15">
        <f t="shared" si="404"/>
        <v>30</v>
      </c>
    </row>
    <row r="2846" spans="1:23" ht="57.6" x14ac:dyDescent="0.3">
      <c r="A2846">
        <v>3390</v>
      </c>
      <c r="B2846" s="3" t="s">
        <v>3389</v>
      </c>
      <c r="C2846" s="3" t="s">
        <v>7500</v>
      </c>
      <c r="D2846">
        <v>1500</v>
      </c>
      <c r="E2846">
        <v>1536</v>
      </c>
      <c r="F2846" t="s">
        <v>8219</v>
      </c>
      <c r="G2846" t="s">
        <v>8224</v>
      </c>
      <c r="H2846" t="s">
        <v>8246</v>
      </c>
      <c r="I2846">
        <v>1405017345</v>
      </c>
      <c r="J2846">
        <v>1403721345</v>
      </c>
      <c r="K2846" t="b">
        <v>0</v>
      </c>
      <c r="L2846">
        <v>22</v>
      </c>
      <c r="M2846" t="b">
        <v>1</v>
      </c>
      <c r="N2846" t="s">
        <v>8271</v>
      </c>
      <c r="O2846" s="5">
        <f t="shared" si="396"/>
        <v>0.9765625</v>
      </c>
      <c r="P2846" s="7">
        <f t="shared" si="397"/>
        <v>69.818181818181813</v>
      </c>
      <c r="Q2846" t="str">
        <f t="shared" si="398"/>
        <v>theater</v>
      </c>
      <c r="R2846" t="str">
        <f t="shared" si="399"/>
        <v>plays</v>
      </c>
      <c r="S2846" s="10">
        <f t="shared" si="400"/>
        <v>41830.524826388886</v>
      </c>
      <c r="T2846" s="10">
        <f t="shared" si="401"/>
        <v>41815.524826388886</v>
      </c>
      <c r="U2846">
        <f t="shared" si="402"/>
        <v>2014</v>
      </c>
      <c r="V2846" s="11">
        <f t="shared" si="403"/>
        <v>41830.524826388886</v>
      </c>
      <c r="W2846" s="15">
        <f t="shared" si="404"/>
        <v>15</v>
      </c>
    </row>
    <row r="2847" spans="1:23" ht="43.2" x14ac:dyDescent="0.3">
      <c r="A2847">
        <v>3391</v>
      </c>
      <c r="B2847" s="3" t="s">
        <v>3390</v>
      </c>
      <c r="C2847" s="3" t="s">
        <v>7501</v>
      </c>
      <c r="D2847">
        <v>500</v>
      </c>
      <c r="E2847">
        <v>1115</v>
      </c>
      <c r="F2847" t="s">
        <v>8219</v>
      </c>
      <c r="G2847" t="s">
        <v>8224</v>
      </c>
      <c r="H2847" t="s">
        <v>8246</v>
      </c>
      <c r="I2847">
        <v>1407536880</v>
      </c>
      <c r="J2847">
        <v>1404997548</v>
      </c>
      <c r="K2847" t="b">
        <v>0</v>
      </c>
      <c r="L2847">
        <v>18</v>
      </c>
      <c r="M2847" t="b">
        <v>1</v>
      </c>
      <c r="N2847" t="s">
        <v>8271</v>
      </c>
      <c r="O2847" s="5">
        <f t="shared" si="396"/>
        <v>0.44843049327354262</v>
      </c>
      <c r="P2847" s="7">
        <f t="shared" si="397"/>
        <v>61.944444444444443</v>
      </c>
      <c r="Q2847" t="str">
        <f t="shared" si="398"/>
        <v>theater</v>
      </c>
      <c r="R2847" t="str">
        <f t="shared" si="399"/>
        <v>plays</v>
      </c>
      <c r="S2847" s="10">
        <f t="shared" si="400"/>
        <v>41859.686111111114</v>
      </c>
      <c r="T2847" s="10">
        <f t="shared" si="401"/>
        <v>41830.295694444445</v>
      </c>
      <c r="U2847">
        <f t="shared" si="402"/>
        <v>2014</v>
      </c>
      <c r="V2847" s="11">
        <f t="shared" si="403"/>
        <v>41859.686111111114</v>
      </c>
      <c r="W2847" s="15">
        <f t="shared" si="404"/>
        <v>29.390416666668898</v>
      </c>
    </row>
    <row r="2848" spans="1:23" ht="57.6" x14ac:dyDescent="0.3">
      <c r="A2848">
        <v>3392</v>
      </c>
      <c r="B2848" s="3" t="s">
        <v>3391</v>
      </c>
      <c r="C2848" s="3" t="s">
        <v>7502</v>
      </c>
      <c r="D2848">
        <v>500</v>
      </c>
      <c r="E2848">
        <v>500</v>
      </c>
      <c r="F2848" t="s">
        <v>8219</v>
      </c>
      <c r="G2848" t="s">
        <v>8225</v>
      </c>
      <c r="H2848" t="s">
        <v>8247</v>
      </c>
      <c r="I2848">
        <v>1462565855</v>
      </c>
      <c r="J2848">
        <v>1458245855</v>
      </c>
      <c r="K2848" t="b">
        <v>0</v>
      </c>
      <c r="L2848">
        <v>12</v>
      </c>
      <c r="M2848" t="b">
        <v>1</v>
      </c>
      <c r="N2848" t="s">
        <v>8271</v>
      </c>
      <c r="O2848" s="5">
        <f t="shared" si="396"/>
        <v>1</v>
      </c>
      <c r="P2848" s="7">
        <f t="shared" si="397"/>
        <v>41.666666666666664</v>
      </c>
      <c r="Q2848" t="str">
        <f t="shared" si="398"/>
        <v>theater</v>
      </c>
      <c r="R2848" t="str">
        <f t="shared" si="399"/>
        <v>plays</v>
      </c>
      <c r="S2848" s="10">
        <f t="shared" si="400"/>
        <v>42496.595543981486</v>
      </c>
      <c r="T2848" s="10">
        <f t="shared" si="401"/>
        <v>42446.595543981486</v>
      </c>
      <c r="U2848">
        <f t="shared" si="402"/>
        <v>2016</v>
      </c>
      <c r="V2848" s="11">
        <f t="shared" si="403"/>
        <v>42496.595543981486</v>
      </c>
      <c r="W2848" s="15">
        <f t="shared" si="404"/>
        <v>50</v>
      </c>
    </row>
    <row r="2849" spans="1:23" ht="43.2" x14ac:dyDescent="0.3">
      <c r="A2849">
        <v>3393</v>
      </c>
      <c r="B2849" s="3" t="s">
        <v>3392</v>
      </c>
      <c r="C2849" s="3" t="s">
        <v>7503</v>
      </c>
      <c r="D2849">
        <v>1500</v>
      </c>
      <c r="E2849">
        <v>1587</v>
      </c>
      <c r="F2849" t="s">
        <v>8219</v>
      </c>
      <c r="G2849" t="s">
        <v>8224</v>
      </c>
      <c r="H2849" t="s">
        <v>8246</v>
      </c>
      <c r="I2849">
        <v>1415234760</v>
      </c>
      <c r="J2849">
        <v>1413065230</v>
      </c>
      <c r="K2849" t="b">
        <v>0</v>
      </c>
      <c r="L2849">
        <v>44</v>
      </c>
      <c r="M2849" t="b">
        <v>1</v>
      </c>
      <c r="N2849" t="s">
        <v>8271</v>
      </c>
      <c r="O2849" s="5">
        <f t="shared" si="396"/>
        <v>0.94517958412098302</v>
      </c>
      <c r="P2849" s="7">
        <f t="shared" si="397"/>
        <v>36.06818181818182</v>
      </c>
      <c r="Q2849" t="str">
        <f t="shared" si="398"/>
        <v>theater</v>
      </c>
      <c r="R2849" t="str">
        <f t="shared" si="399"/>
        <v>plays</v>
      </c>
      <c r="S2849" s="10">
        <f t="shared" si="400"/>
        <v>41948.781944444447</v>
      </c>
      <c r="T2849" s="10">
        <f t="shared" si="401"/>
        <v>41923.671643518523</v>
      </c>
      <c r="U2849">
        <f t="shared" si="402"/>
        <v>2014</v>
      </c>
      <c r="V2849" s="11">
        <f t="shared" si="403"/>
        <v>41948.781944444447</v>
      </c>
      <c r="W2849" s="15">
        <f t="shared" si="404"/>
        <v>25.110300925924093</v>
      </c>
    </row>
    <row r="2850" spans="1:23" ht="43.2" x14ac:dyDescent="0.3">
      <c r="A2850">
        <v>3394</v>
      </c>
      <c r="B2850" s="3" t="s">
        <v>3393</v>
      </c>
      <c r="C2850" s="3" t="s">
        <v>7504</v>
      </c>
      <c r="D2850">
        <v>550</v>
      </c>
      <c r="E2850">
        <v>783</v>
      </c>
      <c r="F2850" t="s">
        <v>8219</v>
      </c>
      <c r="G2850" t="s">
        <v>8225</v>
      </c>
      <c r="H2850" t="s">
        <v>8247</v>
      </c>
      <c r="I2850">
        <v>1406470645</v>
      </c>
      <c r="J2850">
        <v>1403878645</v>
      </c>
      <c r="K2850" t="b">
        <v>0</v>
      </c>
      <c r="L2850">
        <v>27</v>
      </c>
      <c r="M2850" t="b">
        <v>1</v>
      </c>
      <c r="N2850" t="s">
        <v>8271</v>
      </c>
      <c r="O2850" s="5">
        <f t="shared" si="396"/>
        <v>0.70242656449552998</v>
      </c>
      <c r="P2850" s="7">
        <f t="shared" si="397"/>
        <v>29</v>
      </c>
      <c r="Q2850" t="str">
        <f t="shared" si="398"/>
        <v>theater</v>
      </c>
      <c r="R2850" t="str">
        <f t="shared" si="399"/>
        <v>plays</v>
      </c>
      <c r="S2850" s="10">
        <f t="shared" si="400"/>
        <v>41847.34542824074</v>
      </c>
      <c r="T2850" s="10">
        <f t="shared" si="401"/>
        <v>41817.34542824074</v>
      </c>
      <c r="U2850">
        <f t="shared" si="402"/>
        <v>2014</v>
      </c>
      <c r="V2850" s="11">
        <f t="shared" si="403"/>
        <v>41847.34542824074</v>
      </c>
      <c r="W2850" s="15">
        <f t="shared" si="404"/>
        <v>30</v>
      </c>
    </row>
    <row r="2851" spans="1:23" ht="28.8" x14ac:dyDescent="0.3">
      <c r="A2851">
        <v>3395</v>
      </c>
      <c r="B2851" s="3" t="s">
        <v>3394</v>
      </c>
      <c r="C2851" s="3" t="s">
        <v>7505</v>
      </c>
      <c r="D2851">
        <v>500</v>
      </c>
      <c r="E2851">
        <v>920</v>
      </c>
      <c r="F2851" t="s">
        <v>8219</v>
      </c>
      <c r="G2851" t="s">
        <v>8225</v>
      </c>
      <c r="H2851" t="s">
        <v>8247</v>
      </c>
      <c r="I2851">
        <v>1433009400</v>
      </c>
      <c r="J2851">
        <v>1431795944</v>
      </c>
      <c r="K2851" t="b">
        <v>0</v>
      </c>
      <c r="L2851">
        <v>38</v>
      </c>
      <c r="M2851" t="b">
        <v>1</v>
      </c>
      <c r="N2851" t="s">
        <v>8271</v>
      </c>
      <c r="O2851" s="5">
        <f t="shared" si="396"/>
        <v>0.54347826086956519</v>
      </c>
      <c r="P2851" s="7">
        <f t="shared" si="397"/>
        <v>24.210526315789473</v>
      </c>
      <c r="Q2851" t="str">
        <f t="shared" si="398"/>
        <v>theater</v>
      </c>
      <c r="R2851" t="str">
        <f t="shared" si="399"/>
        <v>plays</v>
      </c>
      <c r="S2851" s="10">
        <f t="shared" si="400"/>
        <v>42154.506944444445</v>
      </c>
      <c r="T2851" s="10">
        <f t="shared" si="401"/>
        <v>42140.462314814817</v>
      </c>
      <c r="U2851">
        <f t="shared" si="402"/>
        <v>2015</v>
      </c>
      <c r="V2851" s="11">
        <f t="shared" si="403"/>
        <v>42154.506944444445</v>
      </c>
      <c r="W2851" s="15">
        <f t="shared" si="404"/>
        <v>14.044629629628616</v>
      </c>
    </row>
    <row r="2852" spans="1:23" ht="43.2" x14ac:dyDescent="0.3">
      <c r="A2852">
        <v>3396</v>
      </c>
      <c r="B2852" s="3" t="s">
        <v>3395</v>
      </c>
      <c r="C2852" s="3" t="s">
        <v>7506</v>
      </c>
      <c r="D2852">
        <v>1500</v>
      </c>
      <c r="E2852">
        <v>1565</v>
      </c>
      <c r="F2852" t="s">
        <v>8219</v>
      </c>
      <c r="G2852" t="s">
        <v>8224</v>
      </c>
      <c r="H2852" t="s">
        <v>8246</v>
      </c>
      <c r="I2852">
        <v>1401595140</v>
      </c>
      <c r="J2852">
        <v>1399286589</v>
      </c>
      <c r="K2852" t="b">
        <v>0</v>
      </c>
      <c r="L2852">
        <v>28</v>
      </c>
      <c r="M2852" t="b">
        <v>1</v>
      </c>
      <c r="N2852" t="s">
        <v>8271</v>
      </c>
      <c r="O2852" s="5">
        <f t="shared" si="396"/>
        <v>0.95846645367412142</v>
      </c>
      <c r="P2852" s="7">
        <f t="shared" si="397"/>
        <v>55.892857142857146</v>
      </c>
      <c r="Q2852" t="str">
        <f t="shared" si="398"/>
        <v>theater</v>
      </c>
      <c r="R2852" t="str">
        <f t="shared" si="399"/>
        <v>plays</v>
      </c>
      <c r="S2852" s="10">
        <f t="shared" si="400"/>
        <v>41790.915972222225</v>
      </c>
      <c r="T2852" s="10">
        <f t="shared" si="401"/>
        <v>41764.19663194444</v>
      </c>
      <c r="U2852">
        <f t="shared" si="402"/>
        <v>2014</v>
      </c>
      <c r="V2852" s="11">
        <f t="shared" si="403"/>
        <v>41790.915972222225</v>
      </c>
      <c r="W2852" s="15">
        <f t="shared" si="404"/>
        <v>26.719340277784795</v>
      </c>
    </row>
    <row r="2853" spans="1:23" ht="28.8" x14ac:dyDescent="0.3">
      <c r="A2853">
        <v>3397</v>
      </c>
      <c r="B2853" s="3" t="s">
        <v>3396</v>
      </c>
      <c r="C2853" s="3" t="s">
        <v>7507</v>
      </c>
      <c r="D2853">
        <v>250</v>
      </c>
      <c r="E2853">
        <v>280</v>
      </c>
      <c r="F2853" t="s">
        <v>8219</v>
      </c>
      <c r="G2853" t="s">
        <v>8225</v>
      </c>
      <c r="H2853" t="s">
        <v>8247</v>
      </c>
      <c r="I2853">
        <v>1455832800</v>
      </c>
      <c r="J2853">
        <v>1452338929</v>
      </c>
      <c r="K2853" t="b">
        <v>0</v>
      </c>
      <c r="L2853">
        <v>24</v>
      </c>
      <c r="M2853" t="b">
        <v>1</v>
      </c>
      <c r="N2853" t="s">
        <v>8271</v>
      </c>
      <c r="O2853" s="5">
        <f t="shared" si="396"/>
        <v>0.8928571428571429</v>
      </c>
      <c r="P2853" s="7">
        <f t="shared" si="397"/>
        <v>11.666666666666666</v>
      </c>
      <c r="Q2853" t="str">
        <f t="shared" si="398"/>
        <v>theater</v>
      </c>
      <c r="R2853" t="str">
        <f t="shared" si="399"/>
        <v>plays</v>
      </c>
      <c r="S2853" s="10">
        <f t="shared" si="400"/>
        <v>42418.666666666672</v>
      </c>
      <c r="T2853" s="10">
        <f t="shared" si="401"/>
        <v>42378.228344907402</v>
      </c>
      <c r="U2853">
        <f t="shared" si="402"/>
        <v>2016</v>
      </c>
      <c r="V2853" s="11">
        <f t="shared" si="403"/>
        <v>42418.666666666672</v>
      </c>
      <c r="W2853" s="15">
        <f t="shared" si="404"/>
        <v>40.438321759269456</v>
      </c>
    </row>
    <row r="2854" spans="1:23" ht="43.2" x14ac:dyDescent="0.3">
      <c r="A2854">
        <v>3398</v>
      </c>
      <c r="B2854" s="3" t="s">
        <v>3397</v>
      </c>
      <c r="C2854" s="3" t="s">
        <v>7508</v>
      </c>
      <c r="D2854">
        <v>4000</v>
      </c>
      <c r="E2854">
        <v>4443</v>
      </c>
      <c r="F2854" t="s">
        <v>8219</v>
      </c>
      <c r="G2854" t="s">
        <v>8224</v>
      </c>
      <c r="H2854" t="s">
        <v>8246</v>
      </c>
      <c r="I2854">
        <v>1416589200</v>
      </c>
      <c r="J2854">
        <v>1414605776</v>
      </c>
      <c r="K2854" t="b">
        <v>0</v>
      </c>
      <c r="L2854">
        <v>65</v>
      </c>
      <c r="M2854" t="b">
        <v>1</v>
      </c>
      <c r="N2854" t="s">
        <v>8271</v>
      </c>
      <c r="O2854" s="5">
        <f t="shared" si="396"/>
        <v>0.90029259509340531</v>
      </c>
      <c r="P2854" s="7">
        <f t="shared" si="397"/>
        <v>68.353846153846149</v>
      </c>
      <c r="Q2854" t="str">
        <f t="shared" si="398"/>
        <v>theater</v>
      </c>
      <c r="R2854" t="str">
        <f t="shared" si="399"/>
        <v>plays</v>
      </c>
      <c r="S2854" s="10">
        <f t="shared" si="400"/>
        <v>41964.458333333328</v>
      </c>
      <c r="T2854" s="10">
        <f t="shared" si="401"/>
        <v>41941.50203703704</v>
      </c>
      <c r="U2854">
        <f t="shared" si="402"/>
        <v>2014</v>
      </c>
      <c r="V2854" s="11">
        <f t="shared" si="403"/>
        <v>41964.458333333328</v>
      </c>
      <c r="W2854" s="15">
        <f t="shared" si="404"/>
        <v>22.956296296288201</v>
      </c>
    </row>
    <row r="2855" spans="1:23" ht="43.2" x14ac:dyDescent="0.3">
      <c r="A2855">
        <v>3399</v>
      </c>
      <c r="B2855" s="3" t="s">
        <v>3398</v>
      </c>
      <c r="C2855" s="3" t="s">
        <v>7509</v>
      </c>
      <c r="D2855">
        <v>1200</v>
      </c>
      <c r="E2855">
        <v>1245</v>
      </c>
      <c r="F2855" t="s">
        <v>8219</v>
      </c>
      <c r="G2855" t="s">
        <v>8225</v>
      </c>
      <c r="H2855" t="s">
        <v>8247</v>
      </c>
      <c r="I2855">
        <v>1424556325</v>
      </c>
      <c r="J2855">
        <v>1421964325</v>
      </c>
      <c r="K2855" t="b">
        <v>0</v>
      </c>
      <c r="L2855">
        <v>46</v>
      </c>
      <c r="M2855" t="b">
        <v>1</v>
      </c>
      <c r="N2855" t="s">
        <v>8271</v>
      </c>
      <c r="O2855" s="5">
        <f t="shared" si="396"/>
        <v>0.96385542168674698</v>
      </c>
      <c r="P2855" s="7">
        <f t="shared" si="397"/>
        <v>27.065217391304348</v>
      </c>
      <c r="Q2855" t="str">
        <f t="shared" si="398"/>
        <v>theater</v>
      </c>
      <c r="R2855" t="str">
        <f t="shared" si="399"/>
        <v>plays</v>
      </c>
      <c r="S2855" s="10">
        <f t="shared" si="400"/>
        <v>42056.670428240745</v>
      </c>
      <c r="T2855" s="10">
        <f t="shared" si="401"/>
        <v>42026.670428240745</v>
      </c>
      <c r="U2855">
        <f t="shared" si="402"/>
        <v>2015</v>
      </c>
      <c r="V2855" s="11">
        <f t="shared" si="403"/>
        <v>42056.670428240745</v>
      </c>
      <c r="W2855" s="15">
        <f t="shared" si="404"/>
        <v>30</v>
      </c>
    </row>
    <row r="2856" spans="1:23" ht="43.2" x14ac:dyDescent="0.3">
      <c r="A2856">
        <v>3400</v>
      </c>
      <c r="B2856" s="3" t="s">
        <v>3399</v>
      </c>
      <c r="C2856" s="3" t="s">
        <v>7510</v>
      </c>
      <c r="D2856">
        <v>10000</v>
      </c>
      <c r="E2856">
        <v>10041</v>
      </c>
      <c r="F2856" t="s">
        <v>8219</v>
      </c>
      <c r="G2856" t="s">
        <v>8224</v>
      </c>
      <c r="H2856" t="s">
        <v>8246</v>
      </c>
      <c r="I2856">
        <v>1409266414</v>
      </c>
      <c r="J2856">
        <v>1405378414</v>
      </c>
      <c r="K2856" t="b">
        <v>0</v>
      </c>
      <c r="L2856">
        <v>85</v>
      </c>
      <c r="M2856" t="b">
        <v>1</v>
      </c>
      <c r="N2856" t="s">
        <v>8271</v>
      </c>
      <c r="O2856" s="5">
        <f t="shared" si="396"/>
        <v>0.9959167413604223</v>
      </c>
      <c r="P2856" s="7">
        <f t="shared" si="397"/>
        <v>118.12941176470588</v>
      </c>
      <c r="Q2856" t="str">
        <f t="shared" si="398"/>
        <v>theater</v>
      </c>
      <c r="R2856" t="str">
        <f t="shared" si="399"/>
        <v>plays</v>
      </c>
      <c r="S2856" s="10">
        <f t="shared" si="400"/>
        <v>41879.703865740739</v>
      </c>
      <c r="T2856" s="10">
        <f t="shared" si="401"/>
        <v>41834.703865740739</v>
      </c>
      <c r="U2856">
        <f t="shared" si="402"/>
        <v>2014</v>
      </c>
      <c r="V2856" s="11">
        <f t="shared" si="403"/>
        <v>41879.703865740739</v>
      </c>
      <c r="W2856" s="15">
        <f t="shared" si="404"/>
        <v>45</v>
      </c>
    </row>
    <row r="2857" spans="1:23" ht="57.6" x14ac:dyDescent="0.3">
      <c r="A2857">
        <v>3401</v>
      </c>
      <c r="B2857" s="3" t="s">
        <v>3400</v>
      </c>
      <c r="C2857" s="3" t="s">
        <v>7511</v>
      </c>
      <c r="D2857">
        <v>2900</v>
      </c>
      <c r="E2857">
        <v>2954</v>
      </c>
      <c r="F2857" t="s">
        <v>8219</v>
      </c>
      <c r="G2857" t="s">
        <v>8225</v>
      </c>
      <c r="H2857" t="s">
        <v>8247</v>
      </c>
      <c r="I2857">
        <v>1438968146</v>
      </c>
      <c r="J2857">
        <v>1436376146</v>
      </c>
      <c r="K2857" t="b">
        <v>0</v>
      </c>
      <c r="L2857">
        <v>66</v>
      </c>
      <c r="M2857" t="b">
        <v>1</v>
      </c>
      <c r="N2857" t="s">
        <v>8271</v>
      </c>
      <c r="O2857" s="5">
        <f t="shared" si="396"/>
        <v>0.98171970209884907</v>
      </c>
      <c r="P2857" s="7">
        <f t="shared" si="397"/>
        <v>44.757575757575758</v>
      </c>
      <c r="Q2857" t="str">
        <f t="shared" si="398"/>
        <v>theater</v>
      </c>
      <c r="R2857" t="str">
        <f t="shared" si="399"/>
        <v>plays</v>
      </c>
      <c r="S2857" s="10">
        <f t="shared" si="400"/>
        <v>42223.473912037036</v>
      </c>
      <c r="T2857" s="10">
        <f t="shared" si="401"/>
        <v>42193.473912037036</v>
      </c>
      <c r="U2857">
        <f t="shared" si="402"/>
        <v>2015</v>
      </c>
      <c r="V2857" s="11">
        <f t="shared" si="403"/>
        <v>42223.473912037036</v>
      </c>
      <c r="W2857" s="15">
        <f t="shared" si="404"/>
        <v>30</v>
      </c>
    </row>
    <row r="2858" spans="1:23" ht="43.2" x14ac:dyDescent="0.3">
      <c r="A2858">
        <v>3402</v>
      </c>
      <c r="B2858" s="3" t="s">
        <v>3401</v>
      </c>
      <c r="C2858" s="3" t="s">
        <v>7512</v>
      </c>
      <c r="D2858">
        <v>15000</v>
      </c>
      <c r="E2858">
        <v>16465</v>
      </c>
      <c r="F2858" t="s">
        <v>8219</v>
      </c>
      <c r="G2858" t="s">
        <v>8224</v>
      </c>
      <c r="H2858" t="s">
        <v>8246</v>
      </c>
      <c r="I2858">
        <v>1447295460</v>
      </c>
      <c r="J2858">
        <v>1444747843</v>
      </c>
      <c r="K2858" t="b">
        <v>0</v>
      </c>
      <c r="L2858">
        <v>165</v>
      </c>
      <c r="M2858" t="b">
        <v>1</v>
      </c>
      <c r="N2858" t="s">
        <v>8271</v>
      </c>
      <c r="O2858" s="5">
        <f t="shared" si="396"/>
        <v>0.91102338293349527</v>
      </c>
      <c r="P2858" s="7">
        <f t="shared" si="397"/>
        <v>99.787878787878782</v>
      </c>
      <c r="Q2858" t="str">
        <f t="shared" si="398"/>
        <v>theater</v>
      </c>
      <c r="R2858" t="str">
        <f t="shared" si="399"/>
        <v>plays</v>
      </c>
      <c r="S2858" s="10">
        <f t="shared" si="400"/>
        <v>42319.854861111111</v>
      </c>
      <c r="T2858" s="10">
        <f t="shared" si="401"/>
        <v>42290.36855324074</v>
      </c>
      <c r="U2858">
        <f t="shared" si="402"/>
        <v>2015</v>
      </c>
      <c r="V2858" s="11">
        <f t="shared" si="403"/>
        <v>42319.854861111111</v>
      </c>
      <c r="W2858" s="15">
        <f t="shared" si="404"/>
        <v>29.486307870371093</v>
      </c>
    </row>
    <row r="2859" spans="1:23" ht="43.2" x14ac:dyDescent="0.3">
      <c r="A2859">
        <v>3403</v>
      </c>
      <c r="B2859" s="3" t="s">
        <v>3402</v>
      </c>
      <c r="C2859" s="3" t="s">
        <v>7513</v>
      </c>
      <c r="D2859">
        <v>2000</v>
      </c>
      <c r="E2859">
        <v>2000</v>
      </c>
      <c r="F2859" t="s">
        <v>8219</v>
      </c>
      <c r="G2859" t="s">
        <v>8225</v>
      </c>
      <c r="H2859" t="s">
        <v>8247</v>
      </c>
      <c r="I2859">
        <v>1435230324</v>
      </c>
      <c r="J2859">
        <v>1432638324</v>
      </c>
      <c r="K2859" t="b">
        <v>0</v>
      </c>
      <c r="L2859">
        <v>17</v>
      </c>
      <c r="M2859" t="b">
        <v>1</v>
      </c>
      <c r="N2859" t="s">
        <v>8271</v>
      </c>
      <c r="O2859" s="5">
        <f t="shared" si="396"/>
        <v>1</v>
      </c>
      <c r="P2859" s="7">
        <f t="shared" si="397"/>
        <v>117.64705882352941</v>
      </c>
      <c r="Q2859" t="str">
        <f t="shared" si="398"/>
        <v>theater</v>
      </c>
      <c r="R2859" t="str">
        <f t="shared" si="399"/>
        <v>plays</v>
      </c>
      <c r="S2859" s="10">
        <f t="shared" si="400"/>
        <v>42180.212083333332</v>
      </c>
      <c r="T2859" s="10">
        <f t="shared" si="401"/>
        <v>42150.212083333332</v>
      </c>
      <c r="U2859">
        <f t="shared" si="402"/>
        <v>2015</v>
      </c>
      <c r="V2859" s="11">
        <f t="shared" si="403"/>
        <v>42180.212083333332</v>
      </c>
      <c r="W2859" s="15">
        <f t="shared" si="404"/>
        <v>30</v>
      </c>
    </row>
    <row r="2860" spans="1:23" ht="57.6" x14ac:dyDescent="0.3">
      <c r="A2860">
        <v>3404</v>
      </c>
      <c r="B2860" s="3" t="s">
        <v>3403</v>
      </c>
      <c r="C2860" s="3" t="s">
        <v>7514</v>
      </c>
      <c r="D2860">
        <v>500</v>
      </c>
      <c r="E2860">
        <v>610</v>
      </c>
      <c r="F2860" t="s">
        <v>8219</v>
      </c>
      <c r="G2860" t="s">
        <v>8224</v>
      </c>
      <c r="H2860" t="s">
        <v>8246</v>
      </c>
      <c r="I2860">
        <v>1434542702</v>
      </c>
      <c r="J2860">
        <v>1432814702</v>
      </c>
      <c r="K2860" t="b">
        <v>0</v>
      </c>
      <c r="L2860">
        <v>3</v>
      </c>
      <c r="M2860" t="b">
        <v>1</v>
      </c>
      <c r="N2860" t="s">
        <v>8271</v>
      </c>
      <c r="O2860" s="5">
        <f t="shared" si="396"/>
        <v>0.81967213114754101</v>
      </c>
      <c r="P2860" s="7">
        <f t="shared" si="397"/>
        <v>203.33333333333334</v>
      </c>
      <c r="Q2860" t="str">
        <f t="shared" si="398"/>
        <v>theater</v>
      </c>
      <c r="R2860" t="str">
        <f t="shared" si="399"/>
        <v>plays</v>
      </c>
      <c r="S2860" s="10">
        <f t="shared" si="400"/>
        <v>42172.253495370373</v>
      </c>
      <c r="T2860" s="10">
        <f t="shared" si="401"/>
        <v>42152.253495370373</v>
      </c>
      <c r="U2860">
        <f t="shared" si="402"/>
        <v>2015</v>
      </c>
      <c r="V2860" s="11">
        <f t="shared" si="403"/>
        <v>42172.253495370373</v>
      </c>
      <c r="W2860" s="15">
        <f t="shared" si="404"/>
        <v>20</v>
      </c>
    </row>
    <row r="2861" spans="1:23" ht="43.2" x14ac:dyDescent="0.3">
      <c r="A2861">
        <v>3405</v>
      </c>
      <c r="B2861" s="3" t="s">
        <v>3404</v>
      </c>
      <c r="C2861" s="3" t="s">
        <v>7515</v>
      </c>
      <c r="D2861">
        <v>350</v>
      </c>
      <c r="E2861">
        <v>481.5</v>
      </c>
      <c r="F2861" t="s">
        <v>8219</v>
      </c>
      <c r="G2861" t="s">
        <v>8225</v>
      </c>
      <c r="H2861" t="s">
        <v>8247</v>
      </c>
      <c r="I2861">
        <v>1456876740</v>
      </c>
      <c r="J2861">
        <v>1455063886</v>
      </c>
      <c r="K2861" t="b">
        <v>0</v>
      </c>
      <c r="L2861">
        <v>17</v>
      </c>
      <c r="M2861" t="b">
        <v>1</v>
      </c>
      <c r="N2861" t="s">
        <v>8271</v>
      </c>
      <c r="O2861" s="5">
        <f t="shared" si="396"/>
        <v>0.72689511941848395</v>
      </c>
      <c r="P2861" s="7">
        <f t="shared" si="397"/>
        <v>28.323529411764707</v>
      </c>
      <c r="Q2861" t="str">
        <f t="shared" si="398"/>
        <v>theater</v>
      </c>
      <c r="R2861" t="str">
        <f t="shared" si="399"/>
        <v>plays</v>
      </c>
      <c r="S2861" s="10">
        <f t="shared" si="400"/>
        <v>42430.749305555553</v>
      </c>
      <c r="T2861" s="10">
        <f t="shared" si="401"/>
        <v>42409.767199074078</v>
      </c>
      <c r="U2861">
        <f t="shared" si="402"/>
        <v>2016</v>
      </c>
      <c r="V2861" s="11">
        <f t="shared" si="403"/>
        <v>42430.749305555553</v>
      </c>
      <c r="W2861" s="15">
        <f t="shared" si="404"/>
        <v>20.982106481475057</v>
      </c>
    </row>
    <row r="2862" spans="1:23" ht="43.2" x14ac:dyDescent="0.3">
      <c r="A2862">
        <v>3406</v>
      </c>
      <c r="B2862" s="3" t="s">
        <v>3405</v>
      </c>
      <c r="C2862" s="3" t="s">
        <v>7516</v>
      </c>
      <c r="D2862">
        <v>10000</v>
      </c>
      <c r="E2862">
        <v>10031</v>
      </c>
      <c r="F2862" t="s">
        <v>8219</v>
      </c>
      <c r="G2862" t="s">
        <v>8224</v>
      </c>
      <c r="H2862" t="s">
        <v>8246</v>
      </c>
      <c r="I2862">
        <v>1405511376</v>
      </c>
      <c r="J2862">
        <v>1401623376</v>
      </c>
      <c r="K2862" t="b">
        <v>0</v>
      </c>
      <c r="L2862">
        <v>91</v>
      </c>
      <c r="M2862" t="b">
        <v>1</v>
      </c>
      <c r="N2862" t="s">
        <v>8271</v>
      </c>
      <c r="O2862" s="5">
        <f t="shared" si="396"/>
        <v>0.99690958030106669</v>
      </c>
      <c r="P2862" s="7">
        <f t="shared" si="397"/>
        <v>110.23076923076923</v>
      </c>
      <c r="Q2862" t="str">
        <f t="shared" si="398"/>
        <v>theater</v>
      </c>
      <c r="R2862" t="str">
        <f t="shared" si="399"/>
        <v>plays</v>
      </c>
      <c r="S2862" s="10">
        <f t="shared" si="400"/>
        <v>41836.242777777778</v>
      </c>
      <c r="T2862" s="10">
        <f t="shared" si="401"/>
        <v>41791.242777777778</v>
      </c>
      <c r="U2862">
        <f t="shared" si="402"/>
        <v>2014</v>
      </c>
      <c r="V2862" s="11">
        <f t="shared" si="403"/>
        <v>41836.242777777778</v>
      </c>
      <c r="W2862" s="15">
        <f t="shared" si="404"/>
        <v>45</v>
      </c>
    </row>
    <row r="2863" spans="1:23" ht="57.6" x14ac:dyDescent="0.3">
      <c r="A2863">
        <v>3407</v>
      </c>
      <c r="B2863" s="3" t="s">
        <v>3406</v>
      </c>
      <c r="C2863" s="3" t="s">
        <v>7517</v>
      </c>
      <c r="D2863">
        <v>2000</v>
      </c>
      <c r="E2863">
        <v>2142</v>
      </c>
      <c r="F2863" t="s">
        <v>8219</v>
      </c>
      <c r="G2863" t="s">
        <v>8225</v>
      </c>
      <c r="H2863" t="s">
        <v>8247</v>
      </c>
      <c r="I2863">
        <v>1404641289</v>
      </c>
      <c r="J2863">
        <v>1402049289</v>
      </c>
      <c r="K2863" t="b">
        <v>0</v>
      </c>
      <c r="L2863">
        <v>67</v>
      </c>
      <c r="M2863" t="b">
        <v>1</v>
      </c>
      <c r="N2863" t="s">
        <v>8271</v>
      </c>
      <c r="O2863" s="5">
        <f t="shared" si="396"/>
        <v>0.93370681605975725</v>
      </c>
      <c r="P2863" s="7">
        <f t="shared" si="397"/>
        <v>31.970149253731343</v>
      </c>
      <c r="Q2863" t="str">
        <f t="shared" si="398"/>
        <v>theater</v>
      </c>
      <c r="R2863" t="str">
        <f t="shared" si="399"/>
        <v>plays</v>
      </c>
      <c r="S2863" s="10">
        <f t="shared" si="400"/>
        <v>41826.172326388885</v>
      </c>
      <c r="T2863" s="10">
        <f t="shared" si="401"/>
        <v>41796.172326388885</v>
      </c>
      <c r="U2863">
        <f t="shared" si="402"/>
        <v>2014</v>
      </c>
      <c r="V2863" s="11">
        <f t="shared" si="403"/>
        <v>41826.172326388885</v>
      </c>
      <c r="W2863" s="15">
        <f t="shared" si="404"/>
        <v>30</v>
      </c>
    </row>
    <row r="2864" spans="1:23" ht="43.2" x14ac:dyDescent="0.3">
      <c r="A2864">
        <v>3408</v>
      </c>
      <c r="B2864" s="3" t="s">
        <v>3407</v>
      </c>
      <c r="C2864" s="3" t="s">
        <v>7518</v>
      </c>
      <c r="D2864">
        <v>500</v>
      </c>
      <c r="E2864">
        <v>1055</v>
      </c>
      <c r="F2864" t="s">
        <v>8219</v>
      </c>
      <c r="G2864" t="s">
        <v>8224</v>
      </c>
      <c r="H2864" t="s">
        <v>8246</v>
      </c>
      <c r="I2864">
        <v>1405727304</v>
      </c>
      <c r="J2864">
        <v>1403135304</v>
      </c>
      <c r="K2864" t="b">
        <v>0</v>
      </c>
      <c r="L2864">
        <v>18</v>
      </c>
      <c r="M2864" t="b">
        <v>1</v>
      </c>
      <c r="N2864" t="s">
        <v>8271</v>
      </c>
      <c r="O2864" s="5">
        <f t="shared" si="396"/>
        <v>0.47393364928909953</v>
      </c>
      <c r="P2864" s="7">
        <f t="shared" si="397"/>
        <v>58.611111111111114</v>
      </c>
      <c r="Q2864" t="str">
        <f t="shared" si="398"/>
        <v>theater</v>
      </c>
      <c r="R2864" t="str">
        <f t="shared" si="399"/>
        <v>plays</v>
      </c>
      <c r="S2864" s="10">
        <f t="shared" si="400"/>
        <v>41838.741944444446</v>
      </c>
      <c r="T2864" s="10">
        <f t="shared" si="401"/>
        <v>41808.741944444446</v>
      </c>
      <c r="U2864">
        <f t="shared" si="402"/>
        <v>2014</v>
      </c>
      <c r="V2864" s="11">
        <f t="shared" si="403"/>
        <v>41838.741944444446</v>
      </c>
      <c r="W2864" s="15">
        <f t="shared" si="404"/>
        <v>30</v>
      </c>
    </row>
    <row r="2865" spans="1:23" ht="43.2" x14ac:dyDescent="0.3">
      <c r="A2865">
        <v>3409</v>
      </c>
      <c r="B2865" s="3" t="s">
        <v>3408</v>
      </c>
      <c r="C2865" s="3" t="s">
        <v>7519</v>
      </c>
      <c r="D2865">
        <v>500</v>
      </c>
      <c r="E2865">
        <v>618</v>
      </c>
      <c r="F2865" t="s">
        <v>8219</v>
      </c>
      <c r="G2865" t="s">
        <v>8225</v>
      </c>
      <c r="H2865" t="s">
        <v>8247</v>
      </c>
      <c r="I2865">
        <v>1469998680</v>
      </c>
      <c r="J2865">
        <v>1466710358</v>
      </c>
      <c r="K2865" t="b">
        <v>0</v>
      </c>
      <c r="L2865">
        <v>21</v>
      </c>
      <c r="M2865" t="b">
        <v>1</v>
      </c>
      <c r="N2865" t="s">
        <v>8271</v>
      </c>
      <c r="O2865" s="5">
        <f t="shared" si="396"/>
        <v>0.80906148867313921</v>
      </c>
      <c r="P2865" s="7">
        <f t="shared" si="397"/>
        <v>29.428571428571427</v>
      </c>
      <c r="Q2865" t="str">
        <f t="shared" si="398"/>
        <v>theater</v>
      </c>
      <c r="R2865" t="str">
        <f t="shared" si="399"/>
        <v>plays</v>
      </c>
      <c r="S2865" s="10">
        <f t="shared" si="400"/>
        <v>42582.623611111107</v>
      </c>
      <c r="T2865" s="10">
        <f t="shared" si="401"/>
        <v>42544.564328703709</v>
      </c>
      <c r="U2865">
        <f t="shared" si="402"/>
        <v>2016</v>
      </c>
      <c r="V2865" s="11">
        <f t="shared" si="403"/>
        <v>42582.623611111107</v>
      </c>
      <c r="W2865" s="15">
        <f t="shared" si="404"/>
        <v>38.059282407397404</v>
      </c>
    </row>
    <row r="2866" spans="1:23" ht="43.2" x14ac:dyDescent="0.3">
      <c r="A2866">
        <v>3410</v>
      </c>
      <c r="B2866" s="3" t="s">
        <v>3409</v>
      </c>
      <c r="C2866" s="3" t="s">
        <v>7520</v>
      </c>
      <c r="D2866">
        <v>3000</v>
      </c>
      <c r="E2866">
        <v>3255</v>
      </c>
      <c r="F2866" t="s">
        <v>8219</v>
      </c>
      <c r="G2866" t="s">
        <v>8224</v>
      </c>
      <c r="H2866" t="s">
        <v>8246</v>
      </c>
      <c r="I2866">
        <v>1465196400</v>
      </c>
      <c r="J2866">
        <v>1462841990</v>
      </c>
      <c r="K2866" t="b">
        <v>0</v>
      </c>
      <c r="L2866">
        <v>40</v>
      </c>
      <c r="M2866" t="b">
        <v>1</v>
      </c>
      <c r="N2866" t="s">
        <v>8271</v>
      </c>
      <c r="O2866" s="5">
        <f t="shared" si="396"/>
        <v>0.92165898617511521</v>
      </c>
      <c r="P2866" s="7">
        <f t="shared" si="397"/>
        <v>81.375</v>
      </c>
      <c r="Q2866" t="str">
        <f t="shared" si="398"/>
        <v>theater</v>
      </c>
      <c r="R2866" t="str">
        <f t="shared" si="399"/>
        <v>plays</v>
      </c>
      <c r="S2866" s="10">
        <f t="shared" si="400"/>
        <v>42527.041666666672</v>
      </c>
      <c r="T2866" s="10">
        <f t="shared" si="401"/>
        <v>42499.791550925926</v>
      </c>
      <c r="U2866">
        <f t="shared" si="402"/>
        <v>2016</v>
      </c>
      <c r="V2866" s="11">
        <f t="shared" si="403"/>
        <v>42527.041666666672</v>
      </c>
      <c r="W2866" s="15">
        <f t="shared" si="404"/>
        <v>27.250115740745969</v>
      </c>
    </row>
    <row r="2867" spans="1:23" ht="43.2" x14ac:dyDescent="0.3">
      <c r="A2867">
        <v>3411</v>
      </c>
      <c r="B2867" s="3" t="s">
        <v>3410</v>
      </c>
      <c r="C2867" s="3" t="s">
        <v>7521</v>
      </c>
      <c r="D2867">
        <v>15000</v>
      </c>
      <c r="E2867">
        <v>15535</v>
      </c>
      <c r="F2867" t="s">
        <v>8219</v>
      </c>
      <c r="G2867" t="s">
        <v>8224</v>
      </c>
      <c r="H2867" t="s">
        <v>8246</v>
      </c>
      <c r="I2867">
        <v>1444264372</v>
      </c>
      <c r="J2867">
        <v>1442536372</v>
      </c>
      <c r="K2867" t="b">
        <v>0</v>
      </c>
      <c r="L2867">
        <v>78</v>
      </c>
      <c r="M2867" t="b">
        <v>1</v>
      </c>
      <c r="N2867" t="s">
        <v>8271</v>
      </c>
      <c r="O2867" s="5">
        <f t="shared" si="396"/>
        <v>0.96556163501770198</v>
      </c>
      <c r="P2867" s="7">
        <f t="shared" si="397"/>
        <v>199.16666666666666</v>
      </c>
      <c r="Q2867" t="str">
        <f t="shared" si="398"/>
        <v>theater</v>
      </c>
      <c r="R2867" t="str">
        <f t="shared" si="399"/>
        <v>plays</v>
      </c>
      <c r="S2867" s="10">
        <f t="shared" si="400"/>
        <v>42284.772824074069</v>
      </c>
      <c r="T2867" s="10">
        <f t="shared" si="401"/>
        <v>42264.772824074069</v>
      </c>
      <c r="U2867">
        <f t="shared" si="402"/>
        <v>2015</v>
      </c>
      <c r="V2867" s="11">
        <f t="shared" si="403"/>
        <v>42284.772824074069</v>
      </c>
      <c r="W2867" s="15">
        <f t="shared" si="404"/>
        <v>20</v>
      </c>
    </row>
    <row r="2868" spans="1:23" ht="43.2" x14ac:dyDescent="0.3">
      <c r="A2868">
        <v>3412</v>
      </c>
      <c r="B2868" s="3" t="s">
        <v>3411</v>
      </c>
      <c r="C2868" s="3" t="s">
        <v>7522</v>
      </c>
      <c r="D2868">
        <v>3000</v>
      </c>
      <c r="E2868">
        <v>3000</v>
      </c>
      <c r="F2868" t="s">
        <v>8219</v>
      </c>
      <c r="G2868" t="s">
        <v>8225</v>
      </c>
      <c r="H2868" t="s">
        <v>8247</v>
      </c>
      <c r="I2868">
        <v>1411858862</v>
      </c>
      <c r="J2868">
        <v>1409266862</v>
      </c>
      <c r="K2868" t="b">
        <v>0</v>
      </c>
      <c r="L2868">
        <v>26</v>
      </c>
      <c r="M2868" t="b">
        <v>1</v>
      </c>
      <c r="N2868" t="s">
        <v>8271</v>
      </c>
      <c r="O2868" s="5">
        <f t="shared" si="396"/>
        <v>1</v>
      </c>
      <c r="P2868" s="7">
        <f t="shared" si="397"/>
        <v>115.38461538461539</v>
      </c>
      <c r="Q2868" t="str">
        <f t="shared" si="398"/>
        <v>theater</v>
      </c>
      <c r="R2868" t="str">
        <f t="shared" si="399"/>
        <v>plays</v>
      </c>
      <c r="S2868" s="10">
        <f t="shared" si="400"/>
        <v>41909.709050925929</v>
      </c>
      <c r="T2868" s="10">
        <f t="shared" si="401"/>
        <v>41879.709050925929</v>
      </c>
      <c r="U2868">
        <f t="shared" si="402"/>
        <v>2014</v>
      </c>
      <c r="V2868" s="11">
        <f t="shared" si="403"/>
        <v>41909.709050925929</v>
      </c>
      <c r="W2868" s="15">
        <f t="shared" si="404"/>
        <v>30</v>
      </c>
    </row>
    <row r="2869" spans="1:23" ht="57.6" x14ac:dyDescent="0.3">
      <c r="A2869">
        <v>3413</v>
      </c>
      <c r="B2869" s="3" t="s">
        <v>3412</v>
      </c>
      <c r="C2869" s="3" t="s">
        <v>7523</v>
      </c>
      <c r="D2869">
        <v>500</v>
      </c>
      <c r="E2869">
        <v>650</v>
      </c>
      <c r="F2869" t="s">
        <v>8219</v>
      </c>
      <c r="G2869" t="s">
        <v>8224</v>
      </c>
      <c r="H2869" t="s">
        <v>8246</v>
      </c>
      <c r="I2869">
        <v>1425099540</v>
      </c>
      <c r="J2869">
        <v>1424280938</v>
      </c>
      <c r="K2869" t="b">
        <v>0</v>
      </c>
      <c r="L2869">
        <v>14</v>
      </c>
      <c r="M2869" t="b">
        <v>1</v>
      </c>
      <c r="N2869" t="s">
        <v>8271</v>
      </c>
      <c r="O2869" s="5">
        <f t="shared" si="396"/>
        <v>0.76923076923076927</v>
      </c>
      <c r="P2869" s="7">
        <f t="shared" si="397"/>
        <v>46.428571428571431</v>
      </c>
      <c r="Q2869" t="str">
        <f t="shared" si="398"/>
        <v>theater</v>
      </c>
      <c r="R2869" t="str">
        <f t="shared" si="399"/>
        <v>plays</v>
      </c>
      <c r="S2869" s="10">
        <f t="shared" si="400"/>
        <v>42062.957638888889</v>
      </c>
      <c r="T2869" s="10">
        <f t="shared" si="401"/>
        <v>42053.483078703706</v>
      </c>
      <c r="U2869">
        <f t="shared" si="402"/>
        <v>2015</v>
      </c>
      <c r="V2869" s="11">
        <f t="shared" si="403"/>
        <v>42062.957638888889</v>
      </c>
      <c r="W2869" s="15">
        <f t="shared" si="404"/>
        <v>9.4745601851827814</v>
      </c>
    </row>
    <row r="2870" spans="1:23" ht="43.2" x14ac:dyDescent="0.3">
      <c r="A2870">
        <v>3414</v>
      </c>
      <c r="B2870" s="3" t="s">
        <v>3413</v>
      </c>
      <c r="C2870" s="3" t="s">
        <v>7524</v>
      </c>
      <c r="D2870">
        <v>3000</v>
      </c>
      <c r="E2870">
        <v>3105</v>
      </c>
      <c r="F2870" t="s">
        <v>8219</v>
      </c>
      <c r="G2870" t="s">
        <v>8224</v>
      </c>
      <c r="H2870" t="s">
        <v>8246</v>
      </c>
      <c r="I2870">
        <v>1480579140</v>
      </c>
      <c r="J2870">
        <v>1478030325</v>
      </c>
      <c r="K2870" t="b">
        <v>0</v>
      </c>
      <c r="L2870">
        <v>44</v>
      </c>
      <c r="M2870" t="b">
        <v>1</v>
      </c>
      <c r="N2870" t="s">
        <v>8271</v>
      </c>
      <c r="O2870" s="5">
        <f t="shared" si="396"/>
        <v>0.96618357487922701</v>
      </c>
      <c r="P2870" s="7">
        <f t="shared" si="397"/>
        <v>70.568181818181813</v>
      </c>
      <c r="Q2870" t="str">
        <f t="shared" si="398"/>
        <v>theater</v>
      </c>
      <c r="R2870" t="str">
        <f t="shared" si="399"/>
        <v>plays</v>
      </c>
      <c r="S2870" s="10">
        <f t="shared" si="400"/>
        <v>42705.082638888889</v>
      </c>
      <c r="T2870" s="10">
        <f t="shared" si="401"/>
        <v>42675.582465277781</v>
      </c>
      <c r="U2870">
        <f t="shared" si="402"/>
        <v>2016</v>
      </c>
      <c r="V2870" s="11">
        <f t="shared" si="403"/>
        <v>42705.082638888889</v>
      </c>
      <c r="W2870" s="15">
        <f t="shared" si="404"/>
        <v>29.500173611108039</v>
      </c>
    </row>
    <row r="2871" spans="1:23" ht="43.2" x14ac:dyDescent="0.3">
      <c r="A2871">
        <v>3415</v>
      </c>
      <c r="B2871" s="3" t="s">
        <v>3414</v>
      </c>
      <c r="C2871" s="3" t="s">
        <v>7525</v>
      </c>
      <c r="D2871">
        <v>200</v>
      </c>
      <c r="E2871">
        <v>200</v>
      </c>
      <c r="F2871" t="s">
        <v>8219</v>
      </c>
      <c r="G2871" t="s">
        <v>8224</v>
      </c>
      <c r="H2871" t="s">
        <v>8246</v>
      </c>
      <c r="I2871">
        <v>1460935800</v>
      </c>
      <c r="J2871">
        <v>1459999656</v>
      </c>
      <c r="K2871" t="b">
        <v>0</v>
      </c>
      <c r="L2871">
        <v>9</v>
      </c>
      <c r="M2871" t="b">
        <v>1</v>
      </c>
      <c r="N2871" t="s">
        <v>8271</v>
      </c>
      <c r="O2871" s="5">
        <f t="shared" si="396"/>
        <v>1</v>
      </c>
      <c r="P2871" s="7">
        <f t="shared" si="397"/>
        <v>22.222222222222221</v>
      </c>
      <c r="Q2871" t="str">
        <f t="shared" si="398"/>
        <v>theater</v>
      </c>
      <c r="R2871" t="str">
        <f t="shared" si="399"/>
        <v>plays</v>
      </c>
      <c r="S2871" s="10">
        <f t="shared" si="400"/>
        <v>42477.729166666672</v>
      </c>
      <c r="T2871" s="10">
        <f t="shared" si="401"/>
        <v>42466.894166666665</v>
      </c>
      <c r="U2871">
        <f t="shared" si="402"/>
        <v>2016</v>
      </c>
      <c r="V2871" s="11">
        <f t="shared" si="403"/>
        <v>42477.729166666672</v>
      </c>
      <c r="W2871" s="15">
        <f t="shared" si="404"/>
        <v>10.835000000006403</v>
      </c>
    </row>
    <row r="2872" spans="1:23" ht="57.6" x14ac:dyDescent="0.3">
      <c r="A2872">
        <v>3416</v>
      </c>
      <c r="B2872" s="3" t="s">
        <v>3415</v>
      </c>
      <c r="C2872" s="3" t="s">
        <v>7526</v>
      </c>
      <c r="D2872">
        <v>4000</v>
      </c>
      <c r="E2872">
        <v>4784</v>
      </c>
      <c r="F2872" t="s">
        <v>8219</v>
      </c>
      <c r="G2872" t="s">
        <v>8225</v>
      </c>
      <c r="H2872" t="s">
        <v>8247</v>
      </c>
      <c r="I2872">
        <v>1429813800</v>
      </c>
      <c r="J2872">
        <v>1427363645</v>
      </c>
      <c r="K2872" t="b">
        <v>0</v>
      </c>
      <c r="L2872">
        <v>30</v>
      </c>
      <c r="M2872" t="b">
        <v>1</v>
      </c>
      <c r="N2872" t="s">
        <v>8271</v>
      </c>
      <c r="O2872" s="5">
        <f t="shared" si="396"/>
        <v>0.83612040133779264</v>
      </c>
      <c r="P2872" s="7">
        <f t="shared" si="397"/>
        <v>159.46666666666667</v>
      </c>
      <c r="Q2872" t="str">
        <f t="shared" si="398"/>
        <v>theater</v>
      </c>
      <c r="R2872" t="str">
        <f t="shared" si="399"/>
        <v>plays</v>
      </c>
      <c r="S2872" s="10">
        <f t="shared" si="400"/>
        <v>42117.520833333328</v>
      </c>
      <c r="T2872" s="10">
        <f t="shared" si="401"/>
        <v>42089.162557870368</v>
      </c>
      <c r="U2872">
        <f t="shared" si="402"/>
        <v>2015</v>
      </c>
      <c r="V2872" s="11">
        <f t="shared" si="403"/>
        <v>42117.520833333328</v>
      </c>
      <c r="W2872" s="15">
        <f t="shared" si="404"/>
        <v>28.358275462960592</v>
      </c>
    </row>
    <row r="2873" spans="1:23" ht="43.2" x14ac:dyDescent="0.3">
      <c r="A2873">
        <v>3417</v>
      </c>
      <c r="B2873" s="3" t="s">
        <v>3416</v>
      </c>
      <c r="C2873" s="3" t="s">
        <v>7527</v>
      </c>
      <c r="D2873">
        <v>1700</v>
      </c>
      <c r="E2873">
        <v>1700.01</v>
      </c>
      <c r="F2873" t="s">
        <v>8219</v>
      </c>
      <c r="G2873" t="s">
        <v>8224</v>
      </c>
      <c r="H2873" t="s">
        <v>8246</v>
      </c>
      <c r="I2873">
        <v>1414284180</v>
      </c>
      <c r="J2873">
        <v>1410558948</v>
      </c>
      <c r="K2873" t="b">
        <v>0</v>
      </c>
      <c r="L2873">
        <v>45</v>
      </c>
      <c r="M2873" t="b">
        <v>1</v>
      </c>
      <c r="N2873" t="s">
        <v>8271</v>
      </c>
      <c r="O2873" s="5">
        <f t="shared" si="396"/>
        <v>0.99999411768166069</v>
      </c>
      <c r="P2873" s="7">
        <f t="shared" si="397"/>
        <v>37.777999999999999</v>
      </c>
      <c r="Q2873" t="str">
        <f t="shared" si="398"/>
        <v>theater</v>
      </c>
      <c r="R2873" t="str">
        <f t="shared" si="399"/>
        <v>plays</v>
      </c>
      <c r="S2873" s="10">
        <f t="shared" si="400"/>
        <v>41937.779861111114</v>
      </c>
      <c r="T2873" s="10">
        <f t="shared" si="401"/>
        <v>41894.66375</v>
      </c>
      <c r="U2873">
        <f t="shared" si="402"/>
        <v>2014</v>
      </c>
      <c r="V2873" s="11">
        <f t="shared" si="403"/>
        <v>41937.779861111114</v>
      </c>
      <c r="W2873" s="15">
        <f t="shared" si="404"/>
        <v>43.116111111114151</v>
      </c>
    </row>
    <row r="2874" spans="1:23" ht="43.2" x14ac:dyDescent="0.3">
      <c r="A2874">
        <v>3418</v>
      </c>
      <c r="B2874" s="3" t="s">
        <v>3417</v>
      </c>
      <c r="C2874" s="3" t="s">
        <v>7528</v>
      </c>
      <c r="D2874">
        <v>4000</v>
      </c>
      <c r="E2874">
        <v>4035</v>
      </c>
      <c r="F2874" t="s">
        <v>8219</v>
      </c>
      <c r="G2874" t="s">
        <v>8224</v>
      </c>
      <c r="H2874" t="s">
        <v>8246</v>
      </c>
      <c r="I2874">
        <v>1400875307</v>
      </c>
      <c r="J2874">
        <v>1398283307</v>
      </c>
      <c r="K2874" t="b">
        <v>0</v>
      </c>
      <c r="L2874">
        <v>56</v>
      </c>
      <c r="M2874" t="b">
        <v>1</v>
      </c>
      <c r="N2874" t="s">
        <v>8271</v>
      </c>
      <c r="O2874" s="5">
        <f t="shared" si="396"/>
        <v>0.99132589838909546</v>
      </c>
      <c r="P2874" s="7">
        <f t="shared" si="397"/>
        <v>72.053571428571431</v>
      </c>
      <c r="Q2874" t="str">
        <f t="shared" si="398"/>
        <v>theater</v>
      </c>
      <c r="R2874" t="str">
        <f t="shared" si="399"/>
        <v>plays</v>
      </c>
      <c r="S2874" s="10">
        <f t="shared" si="400"/>
        <v>41782.58457175926</v>
      </c>
      <c r="T2874" s="10">
        <f t="shared" si="401"/>
        <v>41752.58457175926</v>
      </c>
      <c r="U2874">
        <f t="shared" si="402"/>
        <v>2014</v>
      </c>
      <c r="V2874" s="11">
        <f t="shared" si="403"/>
        <v>41782.58457175926</v>
      </c>
      <c r="W2874" s="15">
        <f t="shared" si="404"/>
        <v>30</v>
      </c>
    </row>
    <row r="2875" spans="1:23" ht="57.6" x14ac:dyDescent="0.3">
      <c r="A2875">
        <v>3419</v>
      </c>
      <c r="B2875" s="3" t="s">
        <v>3418</v>
      </c>
      <c r="C2875" s="3" t="s">
        <v>7529</v>
      </c>
      <c r="D2875">
        <v>2750</v>
      </c>
      <c r="E2875">
        <v>2930</v>
      </c>
      <c r="F2875" t="s">
        <v>8219</v>
      </c>
      <c r="G2875" t="s">
        <v>8241</v>
      </c>
      <c r="H2875" t="s">
        <v>8249</v>
      </c>
      <c r="I2875">
        <v>1459978200</v>
      </c>
      <c r="J2875">
        <v>1458416585</v>
      </c>
      <c r="K2875" t="b">
        <v>0</v>
      </c>
      <c r="L2875">
        <v>46</v>
      </c>
      <c r="M2875" t="b">
        <v>1</v>
      </c>
      <c r="N2875" t="s">
        <v>8271</v>
      </c>
      <c r="O2875" s="5">
        <f t="shared" si="396"/>
        <v>0.93856655290102387</v>
      </c>
      <c r="P2875" s="7">
        <f t="shared" si="397"/>
        <v>63.695652173913047</v>
      </c>
      <c r="Q2875" t="str">
        <f t="shared" si="398"/>
        <v>theater</v>
      </c>
      <c r="R2875" t="str">
        <f t="shared" si="399"/>
        <v>plays</v>
      </c>
      <c r="S2875" s="10">
        <f t="shared" si="400"/>
        <v>42466.645833333328</v>
      </c>
      <c r="T2875" s="10">
        <f t="shared" si="401"/>
        <v>42448.571585648147</v>
      </c>
      <c r="U2875">
        <f t="shared" si="402"/>
        <v>2016</v>
      </c>
      <c r="V2875" s="11">
        <f t="shared" si="403"/>
        <v>42466.645833333328</v>
      </c>
      <c r="W2875" s="15">
        <f t="shared" si="404"/>
        <v>18.074247685181035</v>
      </c>
    </row>
    <row r="2876" spans="1:23" ht="43.2" x14ac:dyDescent="0.3">
      <c r="A2876">
        <v>3420</v>
      </c>
      <c r="B2876" s="3" t="s">
        <v>3419</v>
      </c>
      <c r="C2876" s="3" t="s">
        <v>7530</v>
      </c>
      <c r="D2876">
        <v>700</v>
      </c>
      <c r="E2876">
        <v>966</v>
      </c>
      <c r="F2876" t="s">
        <v>8219</v>
      </c>
      <c r="G2876" t="s">
        <v>8225</v>
      </c>
      <c r="H2876" t="s">
        <v>8247</v>
      </c>
      <c r="I2876">
        <v>1455408000</v>
      </c>
      <c r="J2876">
        <v>1454638202</v>
      </c>
      <c r="K2876" t="b">
        <v>0</v>
      </c>
      <c r="L2876">
        <v>34</v>
      </c>
      <c r="M2876" t="b">
        <v>1</v>
      </c>
      <c r="N2876" t="s">
        <v>8271</v>
      </c>
      <c r="O2876" s="5">
        <f t="shared" si="396"/>
        <v>0.72463768115942029</v>
      </c>
      <c r="P2876" s="7">
        <f t="shared" si="397"/>
        <v>28.411764705882351</v>
      </c>
      <c r="Q2876" t="str">
        <f t="shared" si="398"/>
        <v>theater</v>
      </c>
      <c r="R2876" t="str">
        <f t="shared" si="399"/>
        <v>plays</v>
      </c>
      <c r="S2876" s="10">
        <f t="shared" si="400"/>
        <v>42413.75</v>
      </c>
      <c r="T2876" s="10">
        <f t="shared" si="401"/>
        <v>42404.840300925927</v>
      </c>
      <c r="U2876">
        <f t="shared" si="402"/>
        <v>2016</v>
      </c>
      <c r="V2876" s="11">
        <f t="shared" si="403"/>
        <v>42413.75</v>
      </c>
      <c r="W2876" s="15">
        <f t="shared" si="404"/>
        <v>8.9096990740727051</v>
      </c>
    </row>
    <row r="2877" spans="1:23" ht="43.2" x14ac:dyDescent="0.3">
      <c r="A2877">
        <v>3421</v>
      </c>
      <c r="B2877" s="3" t="s">
        <v>3420</v>
      </c>
      <c r="C2877" s="3" t="s">
        <v>7531</v>
      </c>
      <c r="D2877">
        <v>10000</v>
      </c>
      <c r="E2877">
        <v>10115</v>
      </c>
      <c r="F2877" t="s">
        <v>8219</v>
      </c>
      <c r="G2877" t="s">
        <v>8224</v>
      </c>
      <c r="H2877" t="s">
        <v>8246</v>
      </c>
      <c r="I2877">
        <v>1425495563</v>
      </c>
      <c r="J2877">
        <v>1422903563</v>
      </c>
      <c r="K2877" t="b">
        <v>0</v>
      </c>
      <c r="L2877">
        <v>98</v>
      </c>
      <c r="M2877" t="b">
        <v>1</v>
      </c>
      <c r="N2877" t="s">
        <v>8271</v>
      </c>
      <c r="O2877" s="5">
        <f t="shared" si="396"/>
        <v>0.98863074641621351</v>
      </c>
      <c r="P2877" s="7">
        <f t="shared" si="397"/>
        <v>103.21428571428571</v>
      </c>
      <c r="Q2877" t="str">
        <f t="shared" si="398"/>
        <v>theater</v>
      </c>
      <c r="R2877" t="str">
        <f t="shared" si="399"/>
        <v>plays</v>
      </c>
      <c r="S2877" s="10">
        <f t="shared" si="400"/>
        <v>42067.541238425925</v>
      </c>
      <c r="T2877" s="10">
        <f t="shared" si="401"/>
        <v>42037.541238425925</v>
      </c>
      <c r="U2877">
        <f t="shared" si="402"/>
        <v>2015</v>
      </c>
      <c r="V2877" s="11">
        <f t="shared" si="403"/>
        <v>42067.541238425925</v>
      </c>
      <c r="W2877" s="15">
        <f t="shared" si="404"/>
        <v>30</v>
      </c>
    </row>
    <row r="2878" spans="1:23" ht="43.2" x14ac:dyDescent="0.3">
      <c r="A2878">
        <v>3422</v>
      </c>
      <c r="B2878" s="3" t="s">
        <v>3421</v>
      </c>
      <c r="C2878" s="3" t="s">
        <v>7532</v>
      </c>
      <c r="D2878">
        <v>3000</v>
      </c>
      <c r="E2878">
        <v>3273</v>
      </c>
      <c r="F2878" t="s">
        <v>8219</v>
      </c>
      <c r="G2878" t="s">
        <v>8225</v>
      </c>
      <c r="H2878" t="s">
        <v>8247</v>
      </c>
      <c r="I2878">
        <v>1450051200</v>
      </c>
      <c r="J2878">
        <v>1447594176</v>
      </c>
      <c r="K2878" t="b">
        <v>0</v>
      </c>
      <c r="L2878">
        <v>46</v>
      </c>
      <c r="M2878" t="b">
        <v>1</v>
      </c>
      <c r="N2878" t="s">
        <v>8271</v>
      </c>
      <c r="O2878" s="5">
        <f t="shared" si="396"/>
        <v>0.91659028414298804</v>
      </c>
      <c r="P2878" s="7">
        <f t="shared" si="397"/>
        <v>71.152173913043484</v>
      </c>
      <c r="Q2878" t="str">
        <f t="shared" si="398"/>
        <v>theater</v>
      </c>
      <c r="R2878" t="str">
        <f t="shared" si="399"/>
        <v>plays</v>
      </c>
      <c r="S2878" s="10">
        <f t="shared" si="400"/>
        <v>42351.75</v>
      </c>
      <c r="T2878" s="10">
        <f t="shared" si="401"/>
        <v>42323.312222222223</v>
      </c>
      <c r="U2878">
        <f t="shared" si="402"/>
        <v>2015</v>
      </c>
      <c r="V2878" s="11">
        <f t="shared" si="403"/>
        <v>42351.75</v>
      </c>
      <c r="W2878" s="15">
        <f t="shared" si="404"/>
        <v>28.437777777777228</v>
      </c>
    </row>
    <row r="2879" spans="1:23" ht="43.2" x14ac:dyDescent="0.3">
      <c r="A2879">
        <v>3423</v>
      </c>
      <c r="B2879" s="3" t="s">
        <v>3422</v>
      </c>
      <c r="C2879" s="3" t="s">
        <v>7533</v>
      </c>
      <c r="D2879">
        <v>250</v>
      </c>
      <c r="E2879">
        <v>350</v>
      </c>
      <c r="F2879" t="s">
        <v>8219</v>
      </c>
      <c r="G2879" t="s">
        <v>8224</v>
      </c>
      <c r="H2879" t="s">
        <v>8246</v>
      </c>
      <c r="I2879">
        <v>1429912341</v>
      </c>
      <c r="J2879">
        <v>1427320341</v>
      </c>
      <c r="K2879" t="b">
        <v>0</v>
      </c>
      <c r="L2879">
        <v>10</v>
      </c>
      <c r="M2879" t="b">
        <v>1</v>
      </c>
      <c r="N2879" t="s">
        <v>8271</v>
      </c>
      <c r="O2879" s="5">
        <f t="shared" si="396"/>
        <v>0.7142857142857143</v>
      </c>
      <c r="P2879" s="7">
        <f t="shared" si="397"/>
        <v>35</v>
      </c>
      <c r="Q2879" t="str">
        <f t="shared" si="398"/>
        <v>theater</v>
      </c>
      <c r="R2879" t="str">
        <f t="shared" si="399"/>
        <v>plays</v>
      </c>
      <c r="S2879" s="10">
        <f t="shared" si="400"/>
        <v>42118.661354166667</v>
      </c>
      <c r="T2879" s="10">
        <f t="shared" si="401"/>
        <v>42088.661354166667</v>
      </c>
      <c r="U2879">
        <f t="shared" si="402"/>
        <v>2015</v>
      </c>
      <c r="V2879" s="11">
        <f t="shared" si="403"/>
        <v>42118.661354166667</v>
      </c>
      <c r="W2879" s="15">
        <f t="shared" si="404"/>
        <v>30</v>
      </c>
    </row>
    <row r="2880" spans="1:23" ht="43.2" x14ac:dyDescent="0.3">
      <c r="A2880">
        <v>3424</v>
      </c>
      <c r="B2880" s="3" t="s">
        <v>3423</v>
      </c>
      <c r="C2880" s="3" t="s">
        <v>7534</v>
      </c>
      <c r="D2880">
        <v>6000</v>
      </c>
      <c r="E2880">
        <v>6215</v>
      </c>
      <c r="F2880" t="s">
        <v>8219</v>
      </c>
      <c r="G2880" t="s">
        <v>8224</v>
      </c>
      <c r="H2880" t="s">
        <v>8246</v>
      </c>
      <c r="I2880">
        <v>1423119540</v>
      </c>
      <c r="J2880">
        <v>1421252084</v>
      </c>
      <c r="K2880" t="b">
        <v>0</v>
      </c>
      <c r="L2880">
        <v>76</v>
      </c>
      <c r="M2880" t="b">
        <v>1</v>
      </c>
      <c r="N2880" t="s">
        <v>8271</v>
      </c>
      <c r="O2880" s="5">
        <f t="shared" si="396"/>
        <v>0.96540627514078836</v>
      </c>
      <c r="P2880" s="7">
        <f t="shared" si="397"/>
        <v>81.776315789473685</v>
      </c>
      <c r="Q2880" t="str">
        <f t="shared" si="398"/>
        <v>theater</v>
      </c>
      <c r="R2880" t="str">
        <f t="shared" si="399"/>
        <v>plays</v>
      </c>
      <c r="S2880" s="10">
        <f t="shared" si="400"/>
        <v>42040.040972222225</v>
      </c>
      <c r="T2880" s="10">
        <f t="shared" si="401"/>
        <v>42018.426898148144</v>
      </c>
      <c r="U2880">
        <f t="shared" si="402"/>
        <v>2015</v>
      </c>
      <c r="V2880" s="11">
        <f t="shared" si="403"/>
        <v>42040.040972222225</v>
      </c>
      <c r="W2880" s="15">
        <f t="shared" si="404"/>
        <v>21.614074074081145</v>
      </c>
    </row>
    <row r="2881" spans="1:23" ht="43.2" x14ac:dyDescent="0.3">
      <c r="A2881">
        <v>3425</v>
      </c>
      <c r="B2881" s="3" t="s">
        <v>3424</v>
      </c>
      <c r="C2881" s="3" t="s">
        <v>7535</v>
      </c>
      <c r="D2881">
        <v>30000</v>
      </c>
      <c r="E2881">
        <v>30891.1</v>
      </c>
      <c r="F2881" t="s">
        <v>8219</v>
      </c>
      <c r="G2881" t="s">
        <v>8224</v>
      </c>
      <c r="H2881" t="s">
        <v>8246</v>
      </c>
      <c r="I2881">
        <v>1412434136</v>
      </c>
      <c r="J2881">
        <v>1409669336</v>
      </c>
      <c r="K2881" t="b">
        <v>0</v>
      </c>
      <c r="L2881">
        <v>104</v>
      </c>
      <c r="M2881" t="b">
        <v>1</v>
      </c>
      <c r="N2881" t="s">
        <v>8271</v>
      </c>
      <c r="O2881" s="5">
        <f t="shared" si="396"/>
        <v>0.97115350375998266</v>
      </c>
      <c r="P2881" s="7">
        <f t="shared" si="397"/>
        <v>297.02980769230766</v>
      </c>
      <c r="Q2881" t="str">
        <f t="shared" si="398"/>
        <v>theater</v>
      </c>
      <c r="R2881" t="str">
        <f t="shared" si="399"/>
        <v>plays</v>
      </c>
      <c r="S2881" s="10">
        <f t="shared" si="400"/>
        <v>41916.367314814815</v>
      </c>
      <c r="T2881" s="10">
        <f t="shared" si="401"/>
        <v>41884.367314814815</v>
      </c>
      <c r="U2881">
        <f t="shared" si="402"/>
        <v>2014</v>
      </c>
      <c r="V2881" s="11">
        <f t="shared" si="403"/>
        <v>41916.367314814815</v>
      </c>
      <c r="W2881" s="15">
        <f t="shared" si="404"/>
        <v>32</v>
      </c>
    </row>
    <row r="2882" spans="1:23" ht="43.2" x14ac:dyDescent="0.3">
      <c r="A2882">
        <v>3426</v>
      </c>
      <c r="B2882" s="3" t="s">
        <v>3425</v>
      </c>
      <c r="C2882" s="3" t="s">
        <v>7536</v>
      </c>
      <c r="D2882">
        <v>3750</v>
      </c>
      <c r="E2882">
        <v>4055</v>
      </c>
      <c r="F2882" t="s">
        <v>8219</v>
      </c>
      <c r="G2882" t="s">
        <v>8224</v>
      </c>
      <c r="H2882" t="s">
        <v>8246</v>
      </c>
      <c r="I2882">
        <v>1411264800</v>
      </c>
      <c r="J2882">
        <v>1409620903</v>
      </c>
      <c r="K2882" t="b">
        <v>0</v>
      </c>
      <c r="L2882">
        <v>87</v>
      </c>
      <c r="M2882" t="b">
        <v>1</v>
      </c>
      <c r="N2882" t="s">
        <v>8271</v>
      </c>
      <c r="O2882" s="5">
        <f t="shared" ref="O2882:O2945" si="405">$D2882/$E2882</f>
        <v>0.92478421701602964</v>
      </c>
      <c r="P2882" s="7">
        <f t="shared" ref="P2882:P2945" si="406">$E2882/$L2882</f>
        <v>46.609195402298852</v>
      </c>
      <c r="Q2882" t="str">
        <f t="shared" ref="Q2882:Q2945" si="407">LEFT($N2882,SEARCH("/",$N2882,1)-1)</f>
        <v>theater</v>
      </c>
      <c r="R2882" t="str">
        <f t="shared" ref="R2882:R2945" si="408">MID($N2882,FIND("/",$N2882)+1,256)</f>
        <v>plays</v>
      </c>
      <c r="S2882" s="10">
        <f t="shared" ref="S2882:S2945" si="409">((($I2882/60)/60)/24)+DATE(1970,1,1)+(-6/24)</f>
        <v>41902.833333333336</v>
      </c>
      <c r="T2882" s="10">
        <f t="shared" ref="T2882:T2945" si="410">((($J2882/60)/60)/24)+DATE(1970,1,1)+(-6/24)</f>
        <v>41883.806747685187</v>
      </c>
      <c r="U2882">
        <f t="shared" ref="U2882:U2945" si="411">YEAR(S2882)</f>
        <v>2014</v>
      </c>
      <c r="V2882" s="11">
        <f t="shared" ref="V2882:V2945" si="412">S2882</f>
        <v>41902.833333333336</v>
      </c>
      <c r="W2882" s="15">
        <f t="shared" si="404"/>
        <v>19.026585648149194</v>
      </c>
    </row>
    <row r="2883" spans="1:23" ht="43.2" x14ac:dyDescent="0.3">
      <c r="A2883">
        <v>3427</v>
      </c>
      <c r="B2883" s="3" t="s">
        <v>3426</v>
      </c>
      <c r="C2883" s="3" t="s">
        <v>7537</v>
      </c>
      <c r="D2883">
        <v>1500</v>
      </c>
      <c r="E2883">
        <v>1500</v>
      </c>
      <c r="F2883" t="s">
        <v>8219</v>
      </c>
      <c r="G2883" t="s">
        <v>8225</v>
      </c>
      <c r="H2883" t="s">
        <v>8247</v>
      </c>
      <c r="I2883">
        <v>1404314952</v>
      </c>
      <c r="J2883">
        <v>1401722952</v>
      </c>
      <c r="K2883" t="b">
        <v>0</v>
      </c>
      <c r="L2883">
        <v>29</v>
      </c>
      <c r="M2883" t="b">
        <v>1</v>
      </c>
      <c r="N2883" t="s">
        <v>8271</v>
      </c>
      <c r="O2883" s="5">
        <f t="shared" si="405"/>
        <v>1</v>
      </c>
      <c r="P2883" s="7">
        <f t="shared" si="406"/>
        <v>51.724137931034484</v>
      </c>
      <c r="Q2883" t="str">
        <f t="shared" si="407"/>
        <v>theater</v>
      </c>
      <c r="R2883" t="str">
        <f t="shared" si="408"/>
        <v>plays</v>
      </c>
      <c r="S2883" s="10">
        <f t="shared" si="409"/>
        <v>41822.395277777774</v>
      </c>
      <c r="T2883" s="10">
        <f t="shared" si="410"/>
        <v>41792.395277777774</v>
      </c>
      <c r="U2883">
        <f t="shared" si="411"/>
        <v>2014</v>
      </c>
      <c r="V2883" s="11">
        <f t="shared" si="412"/>
        <v>41822.395277777774</v>
      </c>
      <c r="W2883" s="15">
        <f t="shared" ref="W2883:W2946" si="413">S2883-T2883</f>
        <v>30</v>
      </c>
    </row>
    <row r="2884" spans="1:23" ht="43.2" x14ac:dyDescent="0.3">
      <c r="A2884">
        <v>3428</v>
      </c>
      <c r="B2884" s="3" t="s">
        <v>3427</v>
      </c>
      <c r="C2884" s="3" t="s">
        <v>7538</v>
      </c>
      <c r="D2884">
        <v>2000</v>
      </c>
      <c r="E2884">
        <v>2055</v>
      </c>
      <c r="F2884" t="s">
        <v>8219</v>
      </c>
      <c r="G2884" t="s">
        <v>8225</v>
      </c>
      <c r="H2884" t="s">
        <v>8247</v>
      </c>
      <c r="I2884">
        <v>1425142800</v>
      </c>
      <c r="J2884">
        <v>1422983847</v>
      </c>
      <c r="K2884" t="b">
        <v>0</v>
      </c>
      <c r="L2884">
        <v>51</v>
      </c>
      <c r="M2884" t="b">
        <v>1</v>
      </c>
      <c r="N2884" t="s">
        <v>8271</v>
      </c>
      <c r="O2884" s="5">
        <f t="shared" si="405"/>
        <v>0.97323600973236013</v>
      </c>
      <c r="P2884" s="7">
        <f t="shared" si="406"/>
        <v>40.294117647058826</v>
      </c>
      <c r="Q2884" t="str">
        <f t="shared" si="407"/>
        <v>theater</v>
      </c>
      <c r="R2884" t="str">
        <f t="shared" si="408"/>
        <v>plays</v>
      </c>
      <c r="S2884" s="10">
        <f t="shared" si="409"/>
        <v>42063.458333333328</v>
      </c>
      <c r="T2884" s="10">
        <f t="shared" si="410"/>
        <v>42038.470451388886</v>
      </c>
      <c r="U2884">
        <f t="shared" si="411"/>
        <v>2015</v>
      </c>
      <c r="V2884" s="11">
        <f t="shared" si="412"/>
        <v>42063.458333333328</v>
      </c>
      <c r="W2884" s="15">
        <f t="shared" si="413"/>
        <v>24.987881944442051</v>
      </c>
    </row>
    <row r="2885" spans="1:23" ht="43.2" x14ac:dyDescent="0.3">
      <c r="A2885">
        <v>3429</v>
      </c>
      <c r="B2885" s="3" t="s">
        <v>3428</v>
      </c>
      <c r="C2885" s="3" t="s">
        <v>7539</v>
      </c>
      <c r="D2885">
        <v>150</v>
      </c>
      <c r="E2885">
        <v>195</v>
      </c>
      <c r="F2885" t="s">
        <v>8219</v>
      </c>
      <c r="G2885" t="s">
        <v>8225</v>
      </c>
      <c r="H2885" t="s">
        <v>8247</v>
      </c>
      <c r="I2885">
        <v>1478046661</v>
      </c>
      <c r="J2885">
        <v>1476837061</v>
      </c>
      <c r="K2885" t="b">
        <v>0</v>
      </c>
      <c r="L2885">
        <v>12</v>
      </c>
      <c r="M2885" t="b">
        <v>1</v>
      </c>
      <c r="N2885" t="s">
        <v>8271</v>
      </c>
      <c r="O2885" s="5">
        <f t="shared" si="405"/>
        <v>0.76923076923076927</v>
      </c>
      <c r="P2885" s="7">
        <f t="shared" si="406"/>
        <v>16.25</v>
      </c>
      <c r="Q2885" t="str">
        <f t="shared" si="407"/>
        <v>theater</v>
      </c>
      <c r="R2885" t="str">
        <f t="shared" si="408"/>
        <v>plays</v>
      </c>
      <c r="S2885" s="10">
        <f t="shared" si="409"/>
        <v>42675.771539351852</v>
      </c>
      <c r="T2885" s="10">
        <f t="shared" si="410"/>
        <v>42661.771539351852</v>
      </c>
      <c r="U2885">
        <f t="shared" si="411"/>
        <v>2016</v>
      </c>
      <c r="V2885" s="11">
        <f t="shared" si="412"/>
        <v>42675.771539351852</v>
      </c>
      <c r="W2885" s="15">
        <f t="shared" si="413"/>
        <v>14</v>
      </c>
    </row>
    <row r="2886" spans="1:23" ht="43.2" x14ac:dyDescent="0.3">
      <c r="A2886">
        <v>3430</v>
      </c>
      <c r="B2886" s="3" t="s">
        <v>3429</v>
      </c>
      <c r="C2886" s="3" t="s">
        <v>7540</v>
      </c>
      <c r="D2886">
        <v>2000</v>
      </c>
      <c r="E2886">
        <v>2170.9899999999998</v>
      </c>
      <c r="F2886" t="s">
        <v>8219</v>
      </c>
      <c r="G2886" t="s">
        <v>8225</v>
      </c>
      <c r="H2886" t="s">
        <v>8247</v>
      </c>
      <c r="I2886">
        <v>1406760101</v>
      </c>
      <c r="J2886">
        <v>1404168101</v>
      </c>
      <c r="K2886" t="b">
        <v>0</v>
      </c>
      <c r="L2886">
        <v>72</v>
      </c>
      <c r="M2886" t="b">
        <v>1</v>
      </c>
      <c r="N2886" t="s">
        <v>8271</v>
      </c>
      <c r="O2886" s="5">
        <f t="shared" si="405"/>
        <v>0.92123869755272947</v>
      </c>
      <c r="P2886" s="7">
        <f t="shared" si="406"/>
        <v>30.152638888888887</v>
      </c>
      <c r="Q2886" t="str">
        <f t="shared" si="407"/>
        <v>theater</v>
      </c>
      <c r="R2886" t="str">
        <f t="shared" si="408"/>
        <v>plays</v>
      </c>
      <c r="S2886" s="10">
        <f t="shared" si="409"/>
        <v>41850.695613425924</v>
      </c>
      <c r="T2886" s="10">
        <f t="shared" si="410"/>
        <v>41820.695613425924</v>
      </c>
      <c r="U2886">
        <f t="shared" si="411"/>
        <v>2014</v>
      </c>
      <c r="V2886" s="11">
        <f t="shared" si="412"/>
        <v>41850.695613425924</v>
      </c>
      <c r="W2886" s="15">
        <f t="shared" si="413"/>
        <v>30</v>
      </c>
    </row>
    <row r="2887" spans="1:23" ht="43.2" x14ac:dyDescent="0.3">
      <c r="A2887">
        <v>3431</v>
      </c>
      <c r="B2887" s="3" t="s">
        <v>3430</v>
      </c>
      <c r="C2887" s="3" t="s">
        <v>7541</v>
      </c>
      <c r="D2887">
        <v>2000</v>
      </c>
      <c r="E2887">
        <v>2000</v>
      </c>
      <c r="F2887" t="s">
        <v>8219</v>
      </c>
      <c r="G2887" t="s">
        <v>8224</v>
      </c>
      <c r="H2887" t="s">
        <v>8246</v>
      </c>
      <c r="I2887">
        <v>1408383153</v>
      </c>
      <c r="J2887">
        <v>1405791153</v>
      </c>
      <c r="K2887" t="b">
        <v>0</v>
      </c>
      <c r="L2887">
        <v>21</v>
      </c>
      <c r="M2887" t="b">
        <v>1</v>
      </c>
      <c r="N2887" t="s">
        <v>8271</v>
      </c>
      <c r="O2887" s="5">
        <f t="shared" si="405"/>
        <v>1</v>
      </c>
      <c r="P2887" s="7">
        <f t="shared" si="406"/>
        <v>95.238095238095241</v>
      </c>
      <c r="Q2887" t="str">
        <f t="shared" si="407"/>
        <v>theater</v>
      </c>
      <c r="R2887" t="str">
        <f t="shared" si="408"/>
        <v>plays</v>
      </c>
      <c r="S2887" s="10">
        <f t="shared" si="409"/>
        <v>41869.480937500004</v>
      </c>
      <c r="T2887" s="10">
        <f t="shared" si="410"/>
        <v>41839.480937500004</v>
      </c>
      <c r="U2887">
        <f t="shared" si="411"/>
        <v>2014</v>
      </c>
      <c r="V2887" s="11">
        <f t="shared" si="412"/>
        <v>41869.480937500004</v>
      </c>
      <c r="W2887" s="15">
        <f t="shared" si="413"/>
        <v>30</v>
      </c>
    </row>
    <row r="2888" spans="1:23" ht="43.2" x14ac:dyDescent="0.3">
      <c r="A2888">
        <v>3432</v>
      </c>
      <c r="B2888" s="3" t="s">
        <v>3431</v>
      </c>
      <c r="C2888" s="3" t="s">
        <v>7542</v>
      </c>
      <c r="D2888">
        <v>2000</v>
      </c>
      <c r="E2888">
        <v>2193</v>
      </c>
      <c r="F2888" t="s">
        <v>8219</v>
      </c>
      <c r="G2888" t="s">
        <v>8224</v>
      </c>
      <c r="H2888" t="s">
        <v>8246</v>
      </c>
      <c r="I2888">
        <v>1454709600</v>
      </c>
      <c r="J2888">
        <v>1452520614</v>
      </c>
      <c r="K2888" t="b">
        <v>0</v>
      </c>
      <c r="L2888">
        <v>42</v>
      </c>
      <c r="M2888" t="b">
        <v>1</v>
      </c>
      <c r="N2888" t="s">
        <v>8271</v>
      </c>
      <c r="O2888" s="5">
        <f t="shared" si="405"/>
        <v>0.91199270405836752</v>
      </c>
      <c r="P2888" s="7">
        <f t="shared" si="406"/>
        <v>52.214285714285715</v>
      </c>
      <c r="Q2888" t="str">
        <f t="shared" si="407"/>
        <v>theater</v>
      </c>
      <c r="R2888" t="str">
        <f t="shared" si="408"/>
        <v>plays</v>
      </c>
      <c r="S2888" s="10">
        <f t="shared" si="409"/>
        <v>42405.666666666672</v>
      </c>
      <c r="T2888" s="10">
        <f t="shared" si="410"/>
        <v>42380.331180555557</v>
      </c>
      <c r="U2888">
        <f t="shared" si="411"/>
        <v>2016</v>
      </c>
      <c r="V2888" s="11">
        <f t="shared" si="412"/>
        <v>42405.666666666672</v>
      </c>
      <c r="W2888" s="15">
        <f t="shared" si="413"/>
        <v>25.335486111114733</v>
      </c>
    </row>
    <row r="2889" spans="1:23" ht="43.2" x14ac:dyDescent="0.3">
      <c r="A2889">
        <v>3433</v>
      </c>
      <c r="B2889" s="3" t="s">
        <v>3432</v>
      </c>
      <c r="C2889" s="3" t="s">
        <v>7543</v>
      </c>
      <c r="D2889">
        <v>9500</v>
      </c>
      <c r="E2889">
        <v>9525</v>
      </c>
      <c r="F2889" t="s">
        <v>8219</v>
      </c>
      <c r="G2889" t="s">
        <v>8224</v>
      </c>
      <c r="H2889" t="s">
        <v>8246</v>
      </c>
      <c r="I2889">
        <v>1402974000</v>
      </c>
      <c r="J2889">
        <v>1400290255</v>
      </c>
      <c r="K2889" t="b">
        <v>0</v>
      </c>
      <c r="L2889">
        <v>71</v>
      </c>
      <c r="M2889" t="b">
        <v>1</v>
      </c>
      <c r="N2889" t="s">
        <v>8271</v>
      </c>
      <c r="O2889" s="5">
        <f t="shared" si="405"/>
        <v>0.99737532808398954</v>
      </c>
      <c r="P2889" s="7">
        <f t="shared" si="406"/>
        <v>134.1549295774648</v>
      </c>
      <c r="Q2889" t="str">
        <f t="shared" si="407"/>
        <v>theater</v>
      </c>
      <c r="R2889" t="str">
        <f t="shared" si="408"/>
        <v>plays</v>
      </c>
      <c r="S2889" s="10">
        <f t="shared" si="409"/>
        <v>41806.875</v>
      </c>
      <c r="T2889" s="10">
        <f t="shared" si="410"/>
        <v>41775.813136574077</v>
      </c>
      <c r="U2889">
        <f t="shared" si="411"/>
        <v>2014</v>
      </c>
      <c r="V2889" s="11">
        <f t="shared" si="412"/>
        <v>41806.875</v>
      </c>
      <c r="W2889" s="15">
        <f t="shared" si="413"/>
        <v>31.061863425922638</v>
      </c>
    </row>
    <row r="2890" spans="1:23" ht="43.2" x14ac:dyDescent="0.3">
      <c r="A2890">
        <v>3434</v>
      </c>
      <c r="B2890" s="3" t="s">
        <v>3433</v>
      </c>
      <c r="C2890" s="3" t="s">
        <v>7544</v>
      </c>
      <c r="D2890">
        <v>10000</v>
      </c>
      <c r="E2890">
        <v>10555</v>
      </c>
      <c r="F2890" t="s">
        <v>8219</v>
      </c>
      <c r="G2890" t="s">
        <v>8224</v>
      </c>
      <c r="H2890" t="s">
        <v>8246</v>
      </c>
      <c r="I2890">
        <v>1404983269</v>
      </c>
      <c r="J2890">
        <v>1402391269</v>
      </c>
      <c r="K2890" t="b">
        <v>0</v>
      </c>
      <c r="L2890">
        <v>168</v>
      </c>
      <c r="M2890" t="b">
        <v>1</v>
      </c>
      <c r="N2890" t="s">
        <v>8271</v>
      </c>
      <c r="O2890" s="5">
        <f t="shared" si="405"/>
        <v>0.94741828517290383</v>
      </c>
      <c r="P2890" s="7">
        <f t="shared" si="406"/>
        <v>62.827380952380949</v>
      </c>
      <c r="Q2890" t="str">
        <f t="shared" si="407"/>
        <v>theater</v>
      </c>
      <c r="R2890" t="str">
        <f t="shared" si="408"/>
        <v>plays</v>
      </c>
      <c r="S2890" s="10">
        <f t="shared" si="409"/>
        <v>41830.130428240744</v>
      </c>
      <c r="T2890" s="10">
        <f t="shared" si="410"/>
        <v>41800.130428240744</v>
      </c>
      <c r="U2890">
        <f t="shared" si="411"/>
        <v>2014</v>
      </c>
      <c r="V2890" s="11">
        <f t="shared" si="412"/>
        <v>41830.130428240744</v>
      </c>
      <c r="W2890" s="15">
        <f t="shared" si="413"/>
        <v>30</v>
      </c>
    </row>
    <row r="2891" spans="1:23" ht="43.2" x14ac:dyDescent="0.3">
      <c r="A2891">
        <v>3435</v>
      </c>
      <c r="B2891" s="3" t="s">
        <v>3434</v>
      </c>
      <c r="C2891" s="3" t="s">
        <v>7545</v>
      </c>
      <c r="D2891">
        <v>1000</v>
      </c>
      <c r="E2891">
        <v>1120</v>
      </c>
      <c r="F2891" t="s">
        <v>8219</v>
      </c>
      <c r="G2891" t="s">
        <v>8224</v>
      </c>
      <c r="H2891" t="s">
        <v>8246</v>
      </c>
      <c r="I2891">
        <v>1470538800</v>
      </c>
      <c r="J2891">
        <v>1469112493</v>
      </c>
      <c r="K2891" t="b">
        <v>0</v>
      </c>
      <c r="L2891">
        <v>19</v>
      </c>
      <c r="M2891" t="b">
        <v>1</v>
      </c>
      <c r="N2891" t="s">
        <v>8271</v>
      </c>
      <c r="O2891" s="5">
        <f t="shared" si="405"/>
        <v>0.8928571428571429</v>
      </c>
      <c r="P2891" s="7">
        <f t="shared" si="406"/>
        <v>58.94736842105263</v>
      </c>
      <c r="Q2891" t="str">
        <f t="shared" si="407"/>
        <v>theater</v>
      </c>
      <c r="R2891" t="str">
        <f t="shared" si="408"/>
        <v>plays</v>
      </c>
      <c r="S2891" s="10">
        <f t="shared" si="409"/>
        <v>42588.875</v>
      </c>
      <c r="T2891" s="10">
        <f t="shared" si="410"/>
        <v>42572.36681712963</v>
      </c>
      <c r="U2891">
        <f t="shared" si="411"/>
        <v>2016</v>
      </c>
      <c r="V2891" s="11">
        <f t="shared" si="412"/>
        <v>42588.875</v>
      </c>
      <c r="W2891" s="15">
        <f t="shared" si="413"/>
        <v>16.508182870369637</v>
      </c>
    </row>
    <row r="2892" spans="1:23" ht="43.2" x14ac:dyDescent="0.3">
      <c r="A2892">
        <v>3436</v>
      </c>
      <c r="B2892" s="3" t="s">
        <v>3435</v>
      </c>
      <c r="C2892" s="3" t="s">
        <v>7546</v>
      </c>
      <c r="D2892">
        <v>5000</v>
      </c>
      <c r="E2892">
        <v>5295</v>
      </c>
      <c r="F2892" t="s">
        <v>8219</v>
      </c>
      <c r="G2892" t="s">
        <v>8224</v>
      </c>
      <c r="H2892" t="s">
        <v>8246</v>
      </c>
      <c r="I2892">
        <v>1408638480</v>
      </c>
      <c r="J2892">
        <v>1406811593</v>
      </c>
      <c r="K2892" t="b">
        <v>0</v>
      </c>
      <c r="L2892">
        <v>37</v>
      </c>
      <c r="M2892" t="b">
        <v>1</v>
      </c>
      <c r="N2892" t="s">
        <v>8271</v>
      </c>
      <c r="O2892" s="5">
        <f t="shared" si="405"/>
        <v>0.94428706326723322</v>
      </c>
      <c r="P2892" s="7">
        <f t="shared" si="406"/>
        <v>143.1081081081081</v>
      </c>
      <c r="Q2892" t="str">
        <f t="shared" si="407"/>
        <v>theater</v>
      </c>
      <c r="R2892" t="str">
        <f t="shared" si="408"/>
        <v>plays</v>
      </c>
      <c r="S2892" s="10">
        <f t="shared" si="409"/>
        <v>41872.436111111114</v>
      </c>
      <c r="T2892" s="10">
        <f t="shared" si="410"/>
        <v>41851.291585648149</v>
      </c>
      <c r="U2892">
        <f t="shared" si="411"/>
        <v>2014</v>
      </c>
      <c r="V2892" s="11">
        <f t="shared" si="412"/>
        <v>41872.436111111114</v>
      </c>
      <c r="W2892" s="15">
        <f t="shared" si="413"/>
        <v>21.144525462965248</v>
      </c>
    </row>
    <row r="2893" spans="1:23" ht="57.6" x14ac:dyDescent="0.3">
      <c r="A2893">
        <v>3437</v>
      </c>
      <c r="B2893" s="3" t="s">
        <v>3436</v>
      </c>
      <c r="C2893" s="3" t="s">
        <v>7547</v>
      </c>
      <c r="D2893">
        <v>3000</v>
      </c>
      <c r="E2893">
        <v>3030</v>
      </c>
      <c r="F2893" t="s">
        <v>8219</v>
      </c>
      <c r="G2893" t="s">
        <v>8224</v>
      </c>
      <c r="H2893" t="s">
        <v>8246</v>
      </c>
      <c r="I2893">
        <v>1440003820</v>
      </c>
      <c r="J2893">
        <v>1437411820</v>
      </c>
      <c r="K2893" t="b">
        <v>0</v>
      </c>
      <c r="L2893">
        <v>36</v>
      </c>
      <c r="M2893" t="b">
        <v>1</v>
      </c>
      <c r="N2893" t="s">
        <v>8271</v>
      </c>
      <c r="O2893" s="5">
        <f t="shared" si="405"/>
        <v>0.99009900990099009</v>
      </c>
      <c r="P2893" s="7">
        <f t="shared" si="406"/>
        <v>84.166666666666671</v>
      </c>
      <c r="Q2893" t="str">
        <f t="shared" si="407"/>
        <v>theater</v>
      </c>
      <c r="R2893" t="str">
        <f t="shared" si="408"/>
        <v>plays</v>
      </c>
      <c r="S2893" s="10">
        <f t="shared" si="409"/>
        <v>42235.460879629631</v>
      </c>
      <c r="T2893" s="10">
        <f t="shared" si="410"/>
        <v>42205.460879629631</v>
      </c>
      <c r="U2893">
        <f t="shared" si="411"/>
        <v>2015</v>
      </c>
      <c r="V2893" s="11">
        <f t="shared" si="412"/>
        <v>42235.460879629631</v>
      </c>
      <c r="W2893" s="15">
        <f t="shared" si="413"/>
        <v>30</v>
      </c>
    </row>
    <row r="2894" spans="1:23" ht="43.2" x14ac:dyDescent="0.3">
      <c r="A2894">
        <v>3438</v>
      </c>
      <c r="B2894" s="3" t="s">
        <v>3437</v>
      </c>
      <c r="C2894" s="3" t="s">
        <v>7548</v>
      </c>
      <c r="D2894">
        <v>2500</v>
      </c>
      <c r="E2894">
        <v>2605</v>
      </c>
      <c r="F2894" t="s">
        <v>8219</v>
      </c>
      <c r="G2894" t="s">
        <v>8225</v>
      </c>
      <c r="H2894" t="s">
        <v>8247</v>
      </c>
      <c r="I2894">
        <v>1430600400</v>
      </c>
      <c r="J2894">
        <v>1428358567</v>
      </c>
      <c r="K2894" t="b">
        <v>0</v>
      </c>
      <c r="L2894">
        <v>14</v>
      </c>
      <c r="M2894" t="b">
        <v>1</v>
      </c>
      <c r="N2894" t="s">
        <v>8271</v>
      </c>
      <c r="O2894" s="5">
        <f t="shared" si="405"/>
        <v>0.95969289827255277</v>
      </c>
      <c r="P2894" s="7">
        <f t="shared" si="406"/>
        <v>186.07142857142858</v>
      </c>
      <c r="Q2894" t="str">
        <f t="shared" si="407"/>
        <v>theater</v>
      </c>
      <c r="R2894" t="str">
        <f t="shared" si="408"/>
        <v>plays</v>
      </c>
      <c r="S2894" s="10">
        <f t="shared" si="409"/>
        <v>42126.625</v>
      </c>
      <c r="T2894" s="10">
        <f t="shared" si="410"/>
        <v>42100.677858796291</v>
      </c>
      <c r="U2894">
        <f t="shared" si="411"/>
        <v>2015</v>
      </c>
      <c r="V2894" s="11">
        <f t="shared" si="412"/>
        <v>42126.625</v>
      </c>
      <c r="W2894" s="15">
        <f t="shared" si="413"/>
        <v>25.94714120370918</v>
      </c>
    </row>
    <row r="2895" spans="1:23" ht="28.8" x14ac:dyDescent="0.3">
      <c r="A2895">
        <v>3439</v>
      </c>
      <c r="B2895" s="3" t="s">
        <v>3438</v>
      </c>
      <c r="C2895" s="3" t="s">
        <v>7549</v>
      </c>
      <c r="D2895">
        <v>1200</v>
      </c>
      <c r="E2895">
        <v>1616.14</v>
      </c>
      <c r="F2895" t="s">
        <v>8219</v>
      </c>
      <c r="G2895" t="s">
        <v>8224</v>
      </c>
      <c r="H2895" t="s">
        <v>8246</v>
      </c>
      <c r="I2895">
        <v>1453179540</v>
      </c>
      <c r="J2895">
        <v>1452030730</v>
      </c>
      <c r="K2895" t="b">
        <v>0</v>
      </c>
      <c r="L2895">
        <v>18</v>
      </c>
      <c r="M2895" t="b">
        <v>1</v>
      </c>
      <c r="N2895" t="s">
        <v>8271</v>
      </c>
      <c r="O2895" s="5">
        <f t="shared" si="405"/>
        <v>0.74250993107032803</v>
      </c>
      <c r="P2895" s="7">
        <f t="shared" si="406"/>
        <v>89.785555555555561</v>
      </c>
      <c r="Q2895" t="str">
        <f t="shared" si="407"/>
        <v>theater</v>
      </c>
      <c r="R2895" t="str">
        <f t="shared" si="408"/>
        <v>plays</v>
      </c>
      <c r="S2895" s="10">
        <f t="shared" si="409"/>
        <v>42387.957638888889</v>
      </c>
      <c r="T2895" s="10">
        <f t="shared" si="410"/>
        <v>42374.661226851851</v>
      </c>
      <c r="U2895">
        <f t="shared" si="411"/>
        <v>2016</v>
      </c>
      <c r="V2895" s="11">
        <f t="shared" si="412"/>
        <v>42387.957638888889</v>
      </c>
      <c r="W2895" s="15">
        <f t="shared" si="413"/>
        <v>13.296412037037953</v>
      </c>
    </row>
    <row r="2896" spans="1:23" ht="43.2" x14ac:dyDescent="0.3">
      <c r="A2896">
        <v>3440</v>
      </c>
      <c r="B2896" s="3" t="s">
        <v>3439</v>
      </c>
      <c r="C2896" s="3" t="s">
        <v>7550</v>
      </c>
      <c r="D2896">
        <v>5000</v>
      </c>
      <c r="E2896">
        <v>5260.92</v>
      </c>
      <c r="F2896" t="s">
        <v>8219</v>
      </c>
      <c r="G2896" t="s">
        <v>8224</v>
      </c>
      <c r="H2896" t="s">
        <v>8246</v>
      </c>
      <c r="I2896">
        <v>1405095300</v>
      </c>
      <c r="J2896">
        <v>1403146628</v>
      </c>
      <c r="K2896" t="b">
        <v>0</v>
      </c>
      <c r="L2896">
        <v>82</v>
      </c>
      <c r="M2896" t="b">
        <v>1</v>
      </c>
      <c r="N2896" t="s">
        <v>8271</v>
      </c>
      <c r="O2896" s="5">
        <f t="shared" si="405"/>
        <v>0.95040411182834938</v>
      </c>
      <c r="P2896" s="7">
        <f t="shared" si="406"/>
        <v>64.157560975609755</v>
      </c>
      <c r="Q2896" t="str">
        <f t="shared" si="407"/>
        <v>theater</v>
      </c>
      <c r="R2896" t="str">
        <f t="shared" si="408"/>
        <v>plays</v>
      </c>
      <c r="S2896" s="10">
        <f t="shared" si="409"/>
        <v>41831.427083333336</v>
      </c>
      <c r="T2896" s="10">
        <f t="shared" si="410"/>
        <v>41808.87300925926</v>
      </c>
      <c r="U2896">
        <f t="shared" si="411"/>
        <v>2014</v>
      </c>
      <c r="V2896" s="11">
        <f t="shared" si="412"/>
        <v>41831.427083333336</v>
      </c>
      <c r="W2896" s="15">
        <f t="shared" si="413"/>
        <v>22.554074074076198</v>
      </c>
    </row>
    <row r="2897" spans="1:23" ht="43.2" x14ac:dyDescent="0.3">
      <c r="A2897">
        <v>3441</v>
      </c>
      <c r="B2897" s="3" t="s">
        <v>3440</v>
      </c>
      <c r="C2897" s="3" t="s">
        <v>7551</v>
      </c>
      <c r="D2897">
        <v>2500</v>
      </c>
      <c r="E2897">
        <v>2565</v>
      </c>
      <c r="F2897" t="s">
        <v>8219</v>
      </c>
      <c r="G2897" t="s">
        <v>8224</v>
      </c>
      <c r="H2897" t="s">
        <v>8246</v>
      </c>
      <c r="I2897">
        <v>1447445820</v>
      </c>
      <c r="J2897">
        <v>1445077121</v>
      </c>
      <c r="K2897" t="b">
        <v>0</v>
      </c>
      <c r="L2897">
        <v>43</v>
      </c>
      <c r="M2897" t="b">
        <v>1</v>
      </c>
      <c r="N2897" t="s">
        <v>8271</v>
      </c>
      <c r="O2897" s="5">
        <f t="shared" si="405"/>
        <v>0.97465886939571145</v>
      </c>
      <c r="P2897" s="7">
        <f t="shared" si="406"/>
        <v>59.651162790697676</v>
      </c>
      <c r="Q2897" t="str">
        <f t="shared" si="407"/>
        <v>theater</v>
      </c>
      <c r="R2897" t="str">
        <f t="shared" si="408"/>
        <v>plays</v>
      </c>
      <c r="S2897" s="10">
        <f t="shared" si="409"/>
        <v>42321.595138888893</v>
      </c>
      <c r="T2897" s="10">
        <f t="shared" si="410"/>
        <v>42294.179641203707</v>
      </c>
      <c r="U2897">
        <f t="shared" si="411"/>
        <v>2015</v>
      </c>
      <c r="V2897" s="11">
        <f t="shared" si="412"/>
        <v>42321.595138888893</v>
      </c>
      <c r="W2897" s="15">
        <f t="shared" si="413"/>
        <v>27.415497685185983</v>
      </c>
    </row>
    <row r="2898" spans="1:23" ht="43.2" x14ac:dyDescent="0.3">
      <c r="A2898">
        <v>3442</v>
      </c>
      <c r="B2898" s="3" t="s">
        <v>3441</v>
      </c>
      <c r="C2898" s="3" t="s">
        <v>7552</v>
      </c>
      <c r="D2898">
        <v>250</v>
      </c>
      <c r="E2898">
        <v>250</v>
      </c>
      <c r="F2898" t="s">
        <v>8219</v>
      </c>
      <c r="G2898" t="s">
        <v>8224</v>
      </c>
      <c r="H2898" t="s">
        <v>8246</v>
      </c>
      <c r="I2898">
        <v>1433016672</v>
      </c>
      <c r="J2898">
        <v>1430424672</v>
      </c>
      <c r="K2898" t="b">
        <v>0</v>
      </c>
      <c r="L2898">
        <v>8</v>
      </c>
      <c r="M2898" t="b">
        <v>1</v>
      </c>
      <c r="N2898" t="s">
        <v>8271</v>
      </c>
      <c r="O2898" s="5">
        <f t="shared" si="405"/>
        <v>1</v>
      </c>
      <c r="P2898" s="7">
        <f t="shared" si="406"/>
        <v>31.25</v>
      </c>
      <c r="Q2898" t="str">
        <f t="shared" si="407"/>
        <v>theater</v>
      </c>
      <c r="R2898" t="str">
        <f t="shared" si="408"/>
        <v>plays</v>
      </c>
      <c r="S2898" s="10">
        <f t="shared" si="409"/>
        <v>42154.591111111105</v>
      </c>
      <c r="T2898" s="10">
        <f t="shared" si="410"/>
        <v>42124.591111111105</v>
      </c>
      <c r="U2898">
        <f t="shared" si="411"/>
        <v>2015</v>
      </c>
      <c r="V2898" s="11">
        <f t="shared" si="412"/>
        <v>42154.591111111105</v>
      </c>
      <c r="W2898" s="15">
        <f t="shared" si="413"/>
        <v>30</v>
      </c>
    </row>
    <row r="2899" spans="1:23" ht="43.2" x14ac:dyDescent="0.3">
      <c r="A2899">
        <v>3443</v>
      </c>
      <c r="B2899" s="3" t="s">
        <v>3442</v>
      </c>
      <c r="C2899" s="3" t="s">
        <v>7553</v>
      </c>
      <c r="D2899">
        <v>1000</v>
      </c>
      <c r="E2899">
        <v>1855</v>
      </c>
      <c r="F2899" t="s">
        <v>8219</v>
      </c>
      <c r="G2899" t="s">
        <v>8224</v>
      </c>
      <c r="H2899" t="s">
        <v>8246</v>
      </c>
      <c r="I2899">
        <v>1410266146</v>
      </c>
      <c r="J2899">
        <v>1407674146</v>
      </c>
      <c r="K2899" t="b">
        <v>0</v>
      </c>
      <c r="L2899">
        <v>45</v>
      </c>
      <c r="M2899" t="b">
        <v>1</v>
      </c>
      <c r="N2899" t="s">
        <v>8271</v>
      </c>
      <c r="O2899" s="5">
        <f t="shared" si="405"/>
        <v>0.53908355795148244</v>
      </c>
      <c r="P2899" s="7">
        <f t="shared" si="406"/>
        <v>41.222222222222221</v>
      </c>
      <c r="Q2899" t="str">
        <f t="shared" si="407"/>
        <v>theater</v>
      </c>
      <c r="R2899" t="str">
        <f t="shared" si="408"/>
        <v>plays</v>
      </c>
      <c r="S2899" s="10">
        <f t="shared" si="409"/>
        <v>41891.274837962963</v>
      </c>
      <c r="T2899" s="10">
        <f t="shared" si="410"/>
        <v>41861.274837962963</v>
      </c>
      <c r="U2899">
        <f t="shared" si="411"/>
        <v>2014</v>
      </c>
      <c r="V2899" s="11">
        <f t="shared" si="412"/>
        <v>41891.274837962963</v>
      </c>
      <c r="W2899" s="15">
        <f t="shared" si="413"/>
        <v>30</v>
      </c>
    </row>
    <row r="2900" spans="1:23" ht="43.2" x14ac:dyDescent="0.3">
      <c r="A2900">
        <v>3444</v>
      </c>
      <c r="B2900" s="3" t="s">
        <v>3443</v>
      </c>
      <c r="C2900" s="3" t="s">
        <v>7554</v>
      </c>
      <c r="D2900">
        <v>300</v>
      </c>
      <c r="E2900">
        <v>867</v>
      </c>
      <c r="F2900" t="s">
        <v>8219</v>
      </c>
      <c r="G2900" t="s">
        <v>8226</v>
      </c>
      <c r="H2900" t="s">
        <v>8248</v>
      </c>
      <c r="I2900">
        <v>1465394340</v>
      </c>
      <c r="J2900">
        <v>1464677986</v>
      </c>
      <c r="K2900" t="b">
        <v>0</v>
      </c>
      <c r="L2900">
        <v>20</v>
      </c>
      <c r="M2900" t="b">
        <v>1</v>
      </c>
      <c r="N2900" t="s">
        <v>8271</v>
      </c>
      <c r="O2900" s="5">
        <f t="shared" si="405"/>
        <v>0.34602076124567471</v>
      </c>
      <c r="P2900" s="7">
        <f t="shared" si="406"/>
        <v>43.35</v>
      </c>
      <c r="Q2900" t="str">
        <f t="shared" si="407"/>
        <v>theater</v>
      </c>
      <c r="R2900" t="str">
        <f t="shared" si="408"/>
        <v>plays</v>
      </c>
      <c r="S2900" s="10">
        <f t="shared" si="409"/>
        <v>42529.332638888889</v>
      </c>
      <c r="T2900" s="10">
        <f t="shared" si="410"/>
        <v>42521.041504629626</v>
      </c>
      <c r="U2900">
        <f t="shared" si="411"/>
        <v>2016</v>
      </c>
      <c r="V2900" s="11">
        <f t="shared" si="412"/>
        <v>42529.332638888889</v>
      </c>
      <c r="W2900" s="15">
        <f t="shared" si="413"/>
        <v>8.2911342592633446</v>
      </c>
    </row>
    <row r="2901" spans="1:23" ht="43.2" x14ac:dyDescent="0.3">
      <c r="A2901">
        <v>3445</v>
      </c>
      <c r="B2901" s="3" t="s">
        <v>3444</v>
      </c>
      <c r="C2901" s="3" t="s">
        <v>7555</v>
      </c>
      <c r="D2901">
        <v>2000</v>
      </c>
      <c r="E2901">
        <v>2000</v>
      </c>
      <c r="F2901" t="s">
        <v>8219</v>
      </c>
      <c r="G2901" t="s">
        <v>8225</v>
      </c>
      <c r="H2901" t="s">
        <v>8247</v>
      </c>
      <c r="I2901">
        <v>1445604236</v>
      </c>
      <c r="J2901">
        <v>1443185036</v>
      </c>
      <c r="K2901" t="b">
        <v>0</v>
      </c>
      <c r="L2901">
        <v>31</v>
      </c>
      <c r="M2901" t="b">
        <v>1</v>
      </c>
      <c r="N2901" t="s">
        <v>8271</v>
      </c>
      <c r="O2901" s="5">
        <f t="shared" si="405"/>
        <v>1</v>
      </c>
      <c r="P2901" s="7">
        <f t="shared" si="406"/>
        <v>64.516129032258064</v>
      </c>
      <c r="Q2901" t="str">
        <f t="shared" si="407"/>
        <v>theater</v>
      </c>
      <c r="R2901" t="str">
        <f t="shared" si="408"/>
        <v>plays</v>
      </c>
      <c r="S2901" s="10">
        <f t="shared" si="409"/>
        <v>42300.280509259261</v>
      </c>
      <c r="T2901" s="10">
        <f t="shared" si="410"/>
        <v>42272.280509259261</v>
      </c>
      <c r="U2901">
        <f t="shared" si="411"/>
        <v>2015</v>
      </c>
      <c r="V2901" s="11">
        <f t="shared" si="412"/>
        <v>42300.280509259261</v>
      </c>
      <c r="W2901" s="15">
        <f t="shared" si="413"/>
        <v>28</v>
      </c>
    </row>
    <row r="2902" spans="1:23" ht="43.2" x14ac:dyDescent="0.3">
      <c r="A2902">
        <v>3446</v>
      </c>
      <c r="B2902" s="3" t="s">
        <v>3445</v>
      </c>
      <c r="C2902" s="3" t="s">
        <v>7556</v>
      </c>
      <c r="D2902">
        <v>1000</v>
      </c>
      <c r="E2902">
        <v>1082</v>
      </c>
      <c r="F2902" t="s">
        <v>8219</v>
      </c>
      <c r="G2902" t="s">
        <v>8225</v>
      </c>
      <c r="H2902" t="s">
        <v>8247</v>
      </c>
      <c r="I2902">
        <v>1423138800</v>
      </c>
      <c r="J2902">
        <v>1421092725</v>
      </c>
      <c r="K2902" t="b">
        <v>0</v>
      </c>
      <c r="L2902">
        <v>25</v>
      </c>
      <c r="M2902" t="b">
        <v>1</v>
      </c>
      <c r="N2902" t="s">
        <v>8271</v>
      </c>
      <c r="O2902" s="5">
        <f t="shared" si="405"/>
        <v>0.92421441774491686</v>
      </c>
      <c r="P2902" s="7">
        <f t="shared" si="406"/>
        <v>43.28</v>
      </c>
      <c r="Q2902" t="str">
        <f t="shared" si="407"/>
        <v>theater</v>
      </c>
      <c r="R2902" t="str">
        <f t="shared" si="408"/>
        <v>plays</v>
      </c>
      <c r="S2902" s="10">
        <f t="shared" si="409"/>
        <v>42040.263888888891</v>
      </c>
      <c r="T2902" s="10">
        <f t="shared" si="410"/>
        <v>42016.582465277781</v>
      </c>
      <c r="U2902">
        <f t="shared" si="411"/>
        <v>2015</v>
      </c>
      <c r="V2902" s="11">
        <f t="shared" si="412"/>
        <v>42040.263888888891</v>
      </c>
      <c r="W2902" s="15">
        <f t="shared" si="413"/>
        <v>23.681423611109494</v>
      </c>
    </row>
    <row r="2903" spans="1:23" ht="28.8" x14ac:dyDescent="0.3">
      <c r="A2903">
        <v>3447</v>
      </c>
      <c r="B2903" s="3" t="s">
        <v>3446</v>
      </c>
      <c r="C2903" s="3" t="s">
        <v>7557</v>
      </c>
      <c r="D2903">
        <v>1000</v>
      </c>
      <c r="E2903">
        <v>1078</v>
      </c>
      <c r="F2903" t="s">
        <v>8219</v>
      </c>
      <c r="G2903" t="s">
        <v>8224</v>
      </c>
      <c r="H2903" t="s">
        <v>8246</v>
      </c>
      <c r="I2903">
        <v>1458332412</v>
      </c>
      <c r="J2903">
        <v>1454448012</v>
      </c>
      <c r="K2903" t="b">
        <v>0</v>
      </c>
      <c r="L2903">
        <v>14</v>
      </c>
      <c r="M2903" t="b">
        <v>1</v>
      </c>
      <c r="N2903" t="s">
        <v>8271</v>
      </c>
      <c r="O2903" s="5">
        <f t="shared" si="405"/>
        <v>0.92764378478664189</v>
      </c>
      <c r="P2903" s="7">
        <f t="shared" si="406"/>
        <v>77</v>
      </c>
      <c r="Q2903" t="str">
        <f t="shared" si="407"/>
        <v>theater</v>
      </c>
      <c r="R2903" t="str">
        <f t="shared" si="408"/>
        <v>plays</v>
      </c>
      <c r="S2903" s="10">
        <f t="shared" si="409"/>
        <v>42447.597361111111</v>
      </c>
      <c r="T2903" s="10">
        <f t="shared" si="410"/>
        <v>42402.639027777783</v>
      </c>
      <c r="U2903">
        <f t="shared" si="411"/>
        <v>2016</v>
      </c>
      <c r="V2903" s="11">
        <f t="shared" si="412"/>
        <v>42447.597361111111</v>
      </c>
      <c r="W2903" s="15">
        <f t="shared" si="413"/>
        <v>44.958333333328483</v>
      </c>
    </row>
    <row r="2904" spans="1:23" ht="43.2" x14ac:dyDescent="0.3">
      <c r="A2904">
        <v>3448</v>
      </c>
      <c r="B2904" s="3" t="s">
        <v>3447</v>
      </c>
      <c r="C2904" s="3" t="s">
        <v>7558</v>
      </c>
      <c r="D2904">
        <v>2100</v>
      </c>
      <c r="E2904">
        <v>2305</v>
      </c>
      <c r="F2904" t="s">
        <v>8219</v>
      </c>
      <c r="G2904" t="s">
        <v>8224</v>
      </c>
      <c r="H2904" t="s">
        <v>8246</v>
      </c>
      <c r="I2904">
        <v>1418784689</v>
      </c>
      <c r="J2904">
        <v>1416192689</v>
      </c>
      <c r="K2904" t="b">
        <v>0</v>
      </c>
      <c r="L2904">
        <v>45</v>
      </c>
      <c r="M2904" t="b">
        <v>1</v>
      </c>
      <c r="N2904" t="s">
        <v>8271</v>
      </c>
      <c r="O2904" s="5">
        <f t="shared" si="405"/>
        <v>0.91106290672451196</v>
      </c>
      <c r="P2904" s="7">
        <f t="shared" si="406"/>
        <v>51.222222222222221</v>
      </c>
      <c r="Q2904" t="str">
        <f t="shared" si="407"/>
        <v>theater</v>
      </c>
      <c r="R2904" t="str">
        <f t="shared" si="408"/>
        <v>plays</v>
      </c>
      <c r="S2904" s="10">
        <f t="shared" si="409"/>
        <v>41989.869085648148</v>
      </c>
      <c r="T2904" s="10">
        <f t="shared" si="410"/>
        <v>41959.869085648148</v>
      </c>
      <c r="U2904">
        <f t="shared" si="411"/>
        <v>2014</v>
      </c>
      <c r="V2904" s="11">
        <f t="shared" si="412"/>
        <v>41989.869085648148</v>
      </c>
      <c r="W2904" s="15">
        <f t="shared" si="413"/>
        <v>30</v>
      </c>
    </row>
    <row r="2905" spans="1:23" ht="43.2" x14ac:dyDescent="0.3">
      <c r="A2905">
        <v>3449</v>
      </c>
      <c r="B2905" s="3" t="s">
        <v>3448</v>
      </c>
      <c r="C2905" s="3" t="s">
        <v>7559</v>
      </c>
      <c r="D2905">
        <v>800</v>
      </c>
      <c r="E2905">
        <v>1365</v>
      </c>
      <c r="F2905" t="s">
        <v>8219</v>
      </c>
      <c r="G2905" t="s">
        <v>8224</v>
      </c>
      <c r="H2905" t="s">
        <v>8246</v>
      </c>
      <c r="I2905">
        <v>1468036800</v>
      </c>
      <c r="J2905">
        <v>1465607738</v>
      </c>
      <c r="K2905" t="b">
        <v>0</v>
      </c>
      <c r="L2905">
        <v>20</v>
      </c>
      <c r="M2905" t="b">
        <v>1</v>
      </c>
      <c r="N2905" t="s">
        <v>8271</v>
      </c>
      <c r="O2905" s="5">
        <f t="shared" si="405"/>
        <v>0.58608058608058611</v>
      </c>
      <c r="P2905" s="7">
        <f t="shared" si="406"/>
        <v>68.25</v>
      </c>
      <c r="Q2905" t="str">
        <f t="shared" si="407"/>
        <v>theater</v>
      </c>
      <c r="R2905" t="str">
        <f t="shared" si="408"/>
        <v>plays</v>
      </c>
      <c r="S2905" s="10">
        <f t="shared" si="409"/>
        <v>42559.916666666672</v>
      </c>
      <c r="T2905" s="10">
        <f t="shared" si="410"/>
        <v>42531.802523148144</v>
      </c>
      <c r="U2905">
        <f t="shared" si="411"/>
        <v>2016</v>
      </c>
      <c r="V2905" s="11">
        <f t="shared" si="412"/>
        <v>42559.916666666672</v>
      </c>
      <c r="W2905" s="15">
        <f t="shared" si="413"/>
        <v>28.114143518527271</v>
      </c>
    </row>
    <row r="2906" spans="1:23" ht="43.2" x14ac:dyDescent="0.3">
      <c r="A2906">
        <v>3450</v>
      </c>
      <c r="B2906" s="3" t="s">
        <v>3449</v>
      </c>
      <c r="C2906" s="3" t="s">
        <v>7560</v>
      </c>
      <c r="D2906">
        <v>500</v>
      </c>
      <c r="E2906">
        <v>760</v>
      </c>
      <c r="F2906" t="s">
        <v>8219</v>
      </c>
      <c r="G2906" t="s">
        <v>8225</v>
      </c>
      <c r="H2906" t="s">
        <v>8247</v>
      </c>
      <c r="I2906">
        <v>1427990071</v>
      </c>
      <c r="J2906">
        <v>1422809671</v>
      </c>
      <c r="K2906" t="b">
        <v>0</v>
      </c>
      <c r="L2906">
        <v>39</v>
      </c>
      <c r="M2906" t="b">
        <v>1</v>
      </c>
      <c r="N2906" t="s">
        <v>8271</v>
      </c>
      <c r="O2906" s="5">
        <f t="shared" si="405"/>
        <v>0.65789473684210531</v>
      </c>
      <c r="P2906" s="7">
        <f t="shared" si="406"/>
        <v>19.487179487179485</v>
      </c>
      <c r="Q2906" t="str">
        <f t="shared" si="407"/>
        <v>theater</v>
      </c>
      <c r="R2906" t="str">
        <f t="shared" si="408"/>
        <v>plays</v>
      </c>
      <c r="S2906" s="10">
        <f t="shared" si="409"/>
        <v>42096.412858796291</v>
      </c>
      <c r="T2906" s="10">
        <f t="shared" si="410"/>
        <v>42036.454525462963</v>
      </c>
      <c r="U2906">
        <f t="shared" si="411"/>
        <v>2015</v>
      </c>
      <c r="V2906" s="11">
        <f t="shared" si="412"/>
        <v>42096.412858796291</v>
      </c>
      <c r="W2906" s="15">
        <f t="shared" si="413"/>
        <v>59.958333333328483</v>
      </c>
    </row>
    <row r="2907" spans="1:23" ht="43.2" x14ac:dyDescent="0.3">
      <c r="A2907">
        <v>3451</v>
      </c>
      <c r="B2907" s="3" t="s">
        <v>3450</v>
      </c>
      <c r="C2907" s="3" t="s">
        <v>7561</v>
      </c>
      <c r="D2907">
        <v>650</v>
      </c>
      <c r="E2907">
        <v>658</v>
      </c>
      <c r="F2907" t="s">
        <v>8219</v>
      </c>
      <c r="G2907" t="s">
        <v>8224</v>
      </c>
      <c r="H2907" t="s">
        <v>8246</v>
      </c>
      <c r="I2907">
        <v>1429636927</v>
      </c>
      <c r="J2907">
        <v>1427304127</v>
      </c>
      <c r="K2907" t="b">
        <v>0</v>
      </c>
      <c r="L2907">
        <v>16</v>
      </c>
      <c r="M2907" t="b">
        <v>1</v>
      </c>
      <c r="N2907" t="s">
        <v>8271</v>
      </c>
      <c r="O2907" s="5">
        <f t="shared" si="405"/>
        <v>0.9878419452887538</v>
      </c>
      <c r="P2907" s="7">
        <f t="shared" si="406"/>
        <v>41.125</v>
      </c>
      <c r="Q2907" t="str">
        <f t="shared" si="407"/>
        <v>theater</v>
      </c>
      <c r="R2907" t="str">
        <f t="shared" si="408"/>
        <v>plays</v>
      </c>
      <c r="S2907" s="10">
        <f t="shared" si="409"/>
        <v>42115.473692129628</v>
      </c>
      <c r="T2907" s="10">
        <f t="shared" si="410"/>
        <v>42088.473692129628</v>
      </c>
      <c r="U2907">
        <f t="shared" si="411"/>
        <v>2015</v>
      </c>
      <c r="V2907" s="11">
        <f t="shared" si="412"/>
        <v>42115.473692129628</v>
      </c>
      <c r="W2907" s="15">
        <f t="shared" si="413"/>
        <v>27</v>
      </c>
    </row>
    <row r="2908" spans="1:23" ht="43.2" x14ac:dyDescent="0.3">
      <c r="A2908">
        <v>3452</v>
      </c>
      <c r="B2908" s="3" t="s">
        <v>3451</v>
      </c>
      <c r="C2908" s="3" t="s">
        <v>7562</v>
      </c>
      <c r="D2908">
        <v>1000</v>
      </c>
      <c r="E2908">
        <v>1532</v>
      </c>
      <c r="F2908" t="s">
        <v>8219</v>
      </c>
      <c r="G2908" t="s">
        <v>8224</v>
      </c>
      <c r="H2908" t="s">
        <v>8246</v>
      </c>
      <c r="I2908">
        <v>1406087940</v>
      </c>
      <c r="J2908">
        <v>1404141626</v>
      </c>
      <c r="K2908" t="b">
        <v>0</v>
      </c>
      <c r="L2908">
        <v>37</v>
      </c>
      <c r="M2908" t="b">
        <v>1</v>
      </c>
      <c r="N2908" t="s">
        <v>8271</v>
      </c>
      <c r="O2908" s="5">
        <f t="shared" si="405"/>
        <v>0.65274151436031336</v>
      </c>
      <c r="P2908" s="7">
        <f t="shared" si="406"/>
        <v>41.405405405405403</v>
      </c>
      <c r="Q2908" t="str">
        <f t="shared" si="407"/>
        <v>theater</v>
      </c>
      <c r="R2908" t="str">
        <f t="shared" si="408"/>
        <v>plays</v>
      </c>
      <c r="S2908" s="10">
        <f t="shared" si="409"/>
        <v>41842.915972222225</v>
      </c>
      <c r="T2908" s="10">
        <f t="shared" si="410"/>
        <v>41820.389189814814</v>
      </c>
      <c r="U2908">
        <f t="shared" si="411"/>
        <v>2014</v>
      </c>
      <c r="V2908" s="11">
        <f t="shared" si="412"/>
        <v>41842.915972222225</v>
      </c>
      <c r="W2908" s="15">
        <f t="shared" si="413"/>
        <v>22.526782407410792</v>
      </c>
    </row>
    <row r="2909" spans="1:23" ht="43.2" x14ac:dyDescent="0.3">
      <c r="A2909">
        <v>3453</v>
      </c>
      <c r="B2909" s="3" t="s">
        <v>3452</v>
      </c>
      <c r="C2909" s="3" t="s">
        <v>7563</v>
      </c>
      <c r="D2909">
        <v>300</v>
      </c>
      <c r="E2909">
        <v>385</v>
      </c>
      <c r="F2909" t="s">
        <v>8219</v>
      </c>
      <c r="G2909" t="s">
        <v>8225</v>
      </c>
      <c r="H2909" t="s">
        <v>8247</v>
      </c>
      <c r="I2909">
        <v>1471130956</v>
      </c>
      <c r="J2909">
        <v>1465946956</v>
      </c>
      <c r="K2909" t="b">
        <v>0</v>
      </c>
      <c r="L2909">
        <v>14</v>
      </c>
      <c r="M2909" t="b">
        <v>1</v>
      </c>
      <c r="N2909" t="s">
        <v>8271</v>
      </c>
      <c r="O2909" s="5">
        <f t="shared" si="405"/>
        <v>0.77922077922077926</v>
      </c>
      <c r="P2909" s="7">
        <f t="shared" si="406"/>
        <v>27.5</v>
      </c>
      <c r="Q2909" t="str">
        <f t="shared" si="407"/>
        <v>theater</v>
      </c>
      <c r="R2909" t="str">
        <f t="shared" si="408"/>
        <v>plays</v>
      </c>
      <c r="S2909" s="10">
        <f t="shared" si="409"/>
        <v>42595.72865740741</v>
      </c>
      <c r="T2909" s="10">
        <f t="shared" si="410"/>
        <v>42535.72865740741</v>
      </c>
      <c r="U2909">
        <f t="shared" si="411"/>
        <v>2016</v>
      </c>
      <c r="V2909" s="11">
        <f t="shared" si="412"/>
        <v>42595.72865740741</v>
      </c>
      <c r="W2909" s="15">
        <f t="shared" si="413"/>
        <v>60</v>
      </c>
    </row>
    <row r="2910" spans="1:23" ht="57.6" x14ac:dyDescent="0.3">
      <c r="A2910">
        <v>3454</v>
      </c>
      <c r="B2910" s="3" t="s">
        <v>3453</v>
      </c>
      <c r="C2910" s="3" t="s">
        <v>7564</v>
      </c>
      <c r="D2910">
        <v>700</v>
      </c>
      <c r="E2910">
        <v>705</v>
      </c>
      <c r="F2910" t="s">
        <v>8219</v>
      </c>
      <c r="G2910" t="s">
        <v>8225</v>
      </c>
      <c r="H2910" t="s">
        <v>8247</v>
      </c>
      <c r="I2910">
        <v>1406825159</v>
      </c>
      <c r="J2910">
        <v>1404233159</v>
      </c>
      <c r="K2910" t="b">
        <v>0</v>
      </c>
      <c r="L2910">
        <v>21</v>
      </c>
      <c r="M2910" t="b">
        <v>1</v>
      </c>
      <c r="N2910" t="s">
        <v>8271</v>
      </c>
      <c r="O2910" s="5">
        <f t="shared" si="405"/>
        <v>0.99290780141843971</v>
      </c>
      <c r="P2910" s="7">
        <f t="shared" si="406"/>
        <v>33.571428571428569</v>
      </c>
      <c r="Q2910" t="str">
        <f t="shared" si="407"/>
        <v>theater</v>
      </c>
      <c r="R2910" t="str">
        <f t="shared" si="408"/>
        <v>plays</v>
      </c>
      <c r="S2910" s="10">
        <f t="shared" si="409"/>
        <v>41851.448599537034</v>
      </c>
      <c r="T2910" s="10">
        <f t="shared" si="410"/>
        <v>41821.448599537034</v>
      </c>
      <c r="U2910">
        <f t="shared" si="411"/>
        <v>2014</v>
      </c>
      <c r="V2910" s="11">
        <f t="shared" si="412"/>
        <v>41851.448599537034</v>
      </c>
      <c r="W2910" s="15">
        <f t="shared" si="413"/>
        <v>30</v>
      </c>
    </row>
    <row r="2911" spans="1:23" ht="43.2" x14ac:dyDescent="0.3">
      <c r="A2911">
        <v>3455</v>
      </c>
      <c r="B2911" s="3" t="s">
        <v>3454</v>
      </c>
      <c r="C2911" s="3" t="s">
        <v>7565</v>
      </c>
      <c r="D2911">
        <v>10000</v>
      </c>
      <c r="E2911">
        <v>10065</v>
      </c>
      <c r="F2911" t="s">
        <v>8219</v>
      </c>
      <c r="G2911" t="s">
        <v>8224</v>
      </c>
      <c r="H2911" t="s">
        <v>8246</v>
      </c>
      <c r="I2911">
        <v>1476381627</v>
      </c>
      <c r="J2911">
        <v>1473789627</v>
      </c>
      <c r="K2911" t="b">
        <v>0</v>
      </c>
      <c r="L2911">
        <v>69</v>
      </c>
      <c r="M2911" t="b">
        <v>1</v>
      </c>
      <c r="N2911" t="s">
        <v>8271</v>
      </c>
      <c r="O2911" s="5">
        <f t="shared" si="405"/>
        <v>0.99354197714853454</v>
      </c>
      <c r="P2911" s="7">
        <f t="shared" si="406"/>
        <v>145.86956521739131</v>
      </c>
      <c r="Q2911" t="str">
        <f t="shared" si="407"/>
        <v>theater</v>
      </c>
      <c r="R2911" t="str">
        <f t="shared" si="408"/>
        <v>plays</v>
      </c>
      <c r="S2911" s="10">
        <f t="shared" si="409"/>
        <v>42656.5003125</v>
      </c>
      <c r="T2911" s="10">
        <f t="shared" si="410"/>
        <v>42626.5003125</v>
      </c>
      <c r="U2911">
        <f t="shared" si="411"/>
        <v>2016</v>
      </c>
      <c r="V2911" s="11">
        <f t="shared" si="412"/>
        <v>42656.5003125</v>
      </c>
      <c r="W2911" s="15">
        <f t="shared" si="413"/>
        <v>30</v>
      </c>
    </row>
    <row r="2912" spans="1:23" ht="43.2" x14ac:dyDescent="0.3">
      <c r="A2912">
        <v>3456</v>
      </c>
      <c r="B2912" s="3" t="s">
        <v>3455</v>
      </c>
      <c r="C2912" s="3" t="s">
        <v>7566</v>
      </c>
      <c r="D2912">
        <v>3000</v>
      </c>
      <c r="E2912">
        <v>5739</v>
      </c>
      <c r="F2912" t="s">
        <v>8219</v>
      </c>
      <c r="G2912" t="s">
        <v>8224</v>
      </c>
      <c r="H2912" t="s">
        <v>8246</v>
      </c>
      <c r="I2912">
        <v>1406876340</v>
      </c>
      <c r="J2912">
        <v>1404190567</v>
      </c>
      <c r="K2912" t="b">
        <v>0</v>
      </c>
      <c r="L2912">
        <v>16</v>
      </c>
      <c r="M2912" t="b">
        <v>1</v>
      </c>
      <c r="N2912" t="s">
        <v>8271</v>
      </c>
      <c r="O2912" s="5">
        <f t="shared" si="405"/>
        <v>0.52273915316257191</v>
      </c>
      <c r="P2912" s="7">
        <f t="shared" si="406"/>
        <v>358.6875</v>
      </c>
      <c r="Q2912" t="str">
        <f t="shared" si="407"/>
        <v>theater</v>
      </c>
      <c r="R2912" t="str">
        <f t="shared" si="408"/>
        <v>plays</v>
      </c>
      <c r="S2912" s="10">
        <f t="shared" si="409"/>
        <v>41852.040972222225</v>
      </c>
      <c r="T2912" s="10">
        <f t="shared" si="410"/>
        <v>41820.955636574072</v>
      </c>
      <c r="U2912">
        <f t="shared" si="411"/>
        <v>2014</v>
      </c>
      <c r="V2912" s="11">
        <f t="shared" si="412"/>
        <v>41852.040972222225</v>
      </c>
      <c r="W2912" s="15">
        <f t="shared" si="413"/>
        <v>31.085335648152977</v>
      </c>
    </row>
    <row r="2913" spans="1:23" ht="28.8" x14ac:dyDescent="0.3">
      <c r="A2913">
        <v>3457</v>
      </c>
      <c r="B2913" s="3" t="s">
        <v>3456</v>
      </c>
      <c r="C2913" s="3" t="s">
        <v>7567</v>
      </c>
      <c r="D2913">
        <v>2000</v>
      </c>
      <c r="E2913">
        <v>2804</v>
      </c>
      <c r="F2913" t="s">
        <v>8219</v>
      </c>
      <c r="G2913" t="s">
        <v>8224</v>
      </c>
      <c r="H2913" t="s">
        <v>8246</v>
      </c>
      <c r="I2913">
        <v>1423720740</v>
      </c>
      <c r="J2913">
        <v>1421081857</v>
      </c>
      <c r="K2913" t="b">
        <v>0</v>
      </c>
      <c r="L2913">
        <v>55</v>
      </c>
      <c r="M2913" t="b">
        <v>1</v>
      </c>
      <c r="N2913" t="s">
        <v>8271</v>
      </c>
      <c r="O2913" s="5">
        <f t="shared" si="405"/>
        <v>0.71326676176890158</v>
      </c>
      <c r="P2913" s="7">
        <f t="shared" si="406"/>
        <v>50.981818181818184</v>
      </c>
      <c r="Q2913" t="str">
        <f t="shared" si="407"/>
        <v>theater</v>
      </c>
      <c r="R2913" t="str">
        <f t="shared" si="408"/>
        <v>plays</v>
      </c>
      <c r="S2913" s="10">
        <f t="shared" si="409"/>
        <v>42046.999305555553</v>
      </c>
      <c r="T2913" s="10">
        <f t="shared" si="410"/>
        <v>42016.456678240742</v>
      </c>
      <c r="U2913">
        <f t="shared" si="411"/>
        <v>2015</v>
      </c>
      <c r="V2913" s="11">
        <f t="shared" si="412"/>
        <v>42046.999305555553</v>
      </c>
      <c r="W2913" s="15">
        <f t="shared" si="413"/>
        <v>30.542627314811398</v>
      </c>
    </row>
    <row r="2914" spans="1:23" ht="43.2" x14ac:dyDescent="0.3">
      <c r="A2914">
        <v>3458</v>
      </c>
      <c r="B2914" s="3" t="s">
        <v>3457</v>
      </c>
      <c r="C2914" s="3" t="s">
        <v>7568</v>
      </c>
      <c r="D2914">
        <v>978</v>
      </c>
      <c r="E2914">
        <v>1216</v>
      </c>
      <c r="F2914" t="s">
        <v>8219</v>
      </c>
      <c r="G2914" t="s">
        <v>8224</v>
      </c>
      <c r="H2914" t="s">
        <v>8246</v>
      </c>
      <c r="I2914">
        <v>1422937620</v>
      </c>
      <c r="J2914">
        <v>1420606303</v>
      </c>
      <c r="K2914" t="b">
        <v>0</v>
      </c>
      <c r="L2914">
        <v>27</v>
      </c>
      <c r="M2914" t="b">
        <v>1</v>
      </c>
      <c r="N2914" t="s">
        <v>8271</v>
      </c>
      <c r="O2914" s="5">
        <f t="shared" si="405"/>
        <v>0.80427631578947367</v>
      </c>
      <c r="P2914" s="7">
        <f t="shared" si="406"/>
        <v>45.037037037037038</v>
      </c>
      <c r="Q2914" t="str">
        <f t="shared" si="407"/>
        <v>theater</v>
      </c>
      <c r="R2914" t="str">
        <f t="shared" si="408"/>
        <v>plays</v>
      </c>
      <c r="S2914" s="10">
        <f t="shared" si="409"/>
        <v>42037.935416666667</v>
      </c>
      <c r="T2914" s="10">
        <f t="shared" si="410"/>
        <v>42010.952581018515</v>
      </c>
      <c r="U2914">
        <f t="shared" si="411"/>
        <v>2015</v>
      </c>
      <c r="V2914" s="11">
        <f t="shared" si="412"/>
        <v>42037.935416666667</v>
      </c>
      <c r="W2914" s="15">
        <f t="shared" si="413"/>
        <v>26.982835648152104</v>
      </c>
    </row>
    <row r="2915" spans="1:23" ht="43.2" x14ac:dyDescent="0.3">
      <c r="A2915">
        <v>3459</v>
      </c>
      <c r="B2915" s="3" t="s">
        <v>3458</v>
      </c>
      <c r="C2915" s="3" t="s">
        <v>7569</v>
      </c>
      <c r="D2915">
        <v>500</v>
      </c>
      <c r="E2915">
        <v>631</v>
      </c>
      <c r="F2915" t="s">
        <v>8219</v>
      </c>
      <c r="G2915" t="s">
        <v>8225</v>
      </c>
      <c r="H2915" t="s">
        <v>8247</v>
      </c>
      <c r="I2915">
        <v>1463743860</v>
      </c>
      <c r="J2915">
        <v>1461151860</v>
      </c>
      <c r="K2915" t="b">
        <v>0</v>
      </c>
      <c r="L2915">
        <v>36</v>
      </c>
      <c r="M2915" t="b">
        <v>1</v>
      </c>
      <c r="N2915" t="s">
        <v>8271</v>
      </c>
      <c r="O2915" s="5">
        <f t="shared" si="405"/>
        <v>0.79239302694136293</v>
      </c>
      <c r="P2915" s="7">
        <f t="shared" si="406"/>
        <v>17.527777777777779</v>
      </c>
      <c r="Q2915" t="str">
        <f t="shared" si="407"/>
        <v>theater</v>
      </c>
      <c r="R2915" t="str">
        <f t="shared" si="408"/>
        <v>plays</v>
      </c>
      <c r="S2915" s="10">
        <f t="shared" si="409"/>
        <v>42510.229861111111</v>
      </c>
      <c r="T2915" s="10">
        <f t="shared" si="410"/>
        <v>42480.229861111111</v>
      </c>
      <c r="U2915">
        <f t="shared" si="411"/>
        <v>2016</v>
      </c>
      <c r="V2915" s="11">
        <f t="shared" si="412"/>
        <v>42510.229861111111</v>
      </c>
      <c r="W2915" s="15">
        <f t="shared" si="413"/>
        <v>30</v>
      </c>
    </row>
    <row r="2916" spans="1:23" ht="43.2" x14ac:dyDescent="0.3">
      <c r="A2916">
        <v>3460</v>
      </c>
      <c r="B2916" s="3" t="s">
        <v>3459</v>
      </c>
      <c r="C2916" s="3" t="s">
        <v>7570</v>
      </c>
      <c r="D2916">
        <v>500</v>
      </c>
      <c r="E2916">
        <v>950</v>
      </c>
      <c r="F2916" t="s">
        <v>8219</v>
      </c>
      <c r="G2916" t="s">
        <v>8225</v>
      </c>
      <c r="H2916" t="s">
        <v>8247</v>
      </c>
      <c r="I2916">
        <v>1408106352</v>
      </c>
      <c r="J2916">
        <v>1406896752</v>
      </c>
      <c r="K2916" t="b">
        <v>0</v>
      </c>
      <c r="L2916">
        <v>19</v>
      </c>
      <c r="M2916" t="b">
        <v>1</v>
      </c>
      <c r="N2916" t="s">
        <v>8271</v>
      </c>
      <c r="O2916" s="5">
        <f t="shared" si="405"/>
        <v>0.52631578947368418</v>
      </c>
      <c r="P2916" s="7">
        <f t="shared" si="406"/>
        <v>50</v>
      </c>
      <c r="Q2916" t="str">
        <f t="shared" si="407"/>
        <v>theater</v>
      </c>
      <c r="R2916" t="str">
        <f t="shared" si="408"/>
        <v>plays</v>
      </c>
      <c r="S2916" s="10">
        <f t="shared" si="409"/>
        <v>41866.277222222219</v>
      </c>
      <c r="T2916" s="10">
        <f t="shared" si="410"/>
        <v>41852.277222222219</v>
      </c>
      <c r="U2916">
        <f t="shared" si="411"/>
        <v>2014</v>
      </c>
      <c r="V2916" s="11">
        <f t="shared" si="412"/>
        <v>41866.277222222219</v>
      </c>
      <c r="W2916" s="15">
        <f t="shared" si="413"/>
        <v>14</v>
      </c>
    </row>
    <row r="2917" spans="1:23" ht="43.2" x14ac:dyDescent="0.3">
      <c r="A2917">
        <v>3461</v>
      </c>
      <c r="B2917" s="3" t="s">
        <v>3460</v>
      </c>
      <c r="C2917" s="3" t="s">
        <v>7571</v>
      </c>
      <c r="D2917">
        <v>500</v>
      </c>
      <c r="E2917">
        <v>695</v>
      </c>
      <c r="F2917" t="s">
        <v>8219</v>
      </c>
      <c r="G2917" t="s">
        <v>8224</v>
      </c>
      <c r="H2917" t="s">
        <v>8246</v>
      </c>
      <c r="I2917">
        <v>1477710000</v>
      </c>
      <c r="J2917">
        <v>1475248279</v>
      </c>
      <c r="K2917" t="b">
        <v>0</v>
      </c>
      <c r="L2917">
        <v>12</v>
      </c>
      <c r="M2917" t="b">
        <v>1</v>
      </c>
      <c r="N2917" t="s">
        <v>8271</v>
      </c>
      <c r="O2917" s="5">
        <f t="shared" si="405"/>
        <v>0.71942446043165464</v>
      </c>
      <c r="P2917" s="7">
        <f t="shared" si="406"/>
        <v>57.916666666666664</v>
      </c>
      <c r="Q2917" t="str">
        <f t="shared" si="407"/>
        <v>theater</v>
      </c>
      <c r="R2917" t="str">
        <f t="shared" si="408"/>
        <v>plays</v>
      </c>
      <c r="S2917" s="10">
        <f t="shared" si="409"/>
        <v>42671.875</v>
      </c>
      <c r="T2917" s="10">
        <f t="shared" si="410"/>
        <v>42643.382858796293</v>
      </c>
      <c r="U2917">
        <f t="shared" si="411"/>
        <v>2016</v>
      </c>
      <c r="V2917" s="11">
        <f t="shared" si="412"/>
        <v>42671.875</v>
      </c>
      <c r="W2917" s="15">
        <f t="shared" si="413"/>
        <v>28.492141203707433</v>
      </c>
    </row>
    <row r="2918" spans="1:23" ht="43.2" x14ac:dyDescent="0.3">
      <c r="A2918">
        <v>3462</v>
      </c>
      <c r="B2918" s="3" t="s">
        <v>3461</v>
      </c>
      <c r="C2918" s="3" t="s">
        <v>7572</v>
      </c>
      <c r="D2918">
        <v>250</v>
      </c>
      <c r="E2918">
        <v>505</v>
      </c>
      <c r="F2918" t="s">
        <v>8219</v>
      </c>
      <c r="G2918" t="s">
        <v>8224</v>
      </c>
      <c r="H2918" t="s">
        <v>8246</v>
      </c>
      <c r="I2918">
        <v>1436551200</v>
      </c>
      <c r="J2918">
        <v>1435181628</v>
      </c>
      <c r="K2918" t="b">
        <v>0</v>
      </c>
      <c r="L2918">
        <v>17</v>
      </c>
      <c r="M2918" t="b">
        <v>1</v>
      </c>
      <c r="N2918" t="s">
        <v>8271</v>
      </c>
      <c r="O2918" s="5">
        <f t="shared" si="405"/>
        <v>0.49504950495049505</v>
      </c>
      <c r="P2918" s="7">
        <f t="shared" si="406"/>
        <v>29.705882352941178</v>
      </c>
      <c r="Q2918" t="str">
        <f t="shared" si="407"/>
        <v>theater</v>
      </c>
      <c r="R2918" t="str">
        <f t="shared" si="408"/>
        <v>plays</v>
      </c>
      <c r="S2918" s="10">
        <f t="shared" si="409"/>
        <v>42195.5</v>
      </c>
      <c r="T2918" s="10">
        <f t="shared" si="410"/>
        <v>42179.648472222223</v>
      </c>
      <c r="U2918">
        <f t="shared" si="411"/>
        <v>2015</v>
      </c>
      <c r="V2918" s="11">
        <f t="shared" si="412"/>
        <v>42195.5</v>
      </c>
      <c r="W2918" s="15">
        <f t="shared" si="413"/>
        <v>15.851527777776937</v>
      </c>
    </row>
    <row r="2919" spans="1:23" ht="43.2" x14ac:dyDescent="0.3">
      <c r="A2919">
        <v>3463</v>
      </c>
      <c r="B2919" s="3" t="s">
        <v>3462</v>
      </c>
      <c r="C2919" s="3" t="s">
        <v>7573</v>
      </c>
      <c r="D2919">
        <v>10000</v>
      </c>
      <c r="E2919">
        <v>10338</v>
      </c>
      <c r="F2919" t="s">
        <v>8219</v>
      </c>
      <c r="G2919" t="s">
        <v>8229</v>
      </c>
      <c r="H2919" t="s">
        <v>8251</v>
      </c>
      <c r="I2919">
        <v>1476158340</v>
      </c>
      <c r="J2919">
        <v>1472594585</v>
      </c>
      <c r="K2919" t="b">
        <v>0</v>
      </c>
      <c r="L2919">
        <v>114</v>
      </c>
      <c r="M2919" t="b">
        <v>1</v>
      </c>
      <c r="N2919" t="s">
        <v>8271</v>
      </c>
      <c r="O2919" s="5">
        <f t="shared" si="405"/>
        <v>0.967305088024763</v>
      </c>
      <c r="P2919" s="7">
        <f t="shared" si="406"/>
        <v>90.684210526315795</v>
      </c>
      <c r="Q2919" t="str">
        <f t="shared" si="407"/>
        <v>theater</v>
      </c>
      <c r="R2919" t="str">
        <f t="shared" si="408"/>
        <v>plays</v>
      </c>
      <c r="S2919" s="10">
        <f t="shared" si="409"/>
        <v>42653.915972222225</v>
      </c>
      <c r="T2919" s="10">
        <f t="shared" si="410"/>
        <v>42612.668807870374</v>
      </c>
      <c r="U2919">
        <f t="shared" si="411"/>
        <v>2016</v>
      </c>
      <c r="V2919" s="11">
        <f t="shared" si="412"/>
        <v>42653.915972222225</v>
      </c>
      <c r="W2919" s="15">
        <f t="shared" si="413"/>
        <v>41.247164351851097</v>
      </c>
    </row>
    <row r="2920" spans="1:23" ht="57.6" x14ac:dyDescent="0.3">
      <c r="A2920">
        <v>3464</v>
      </c>
      <c r="B2920" s="3" t="s">
        <v>3463</v>
      </c>
      <c r="C2920" s="3" t="s">
        <v>7574</v>
      </c>
      <c r="D2920">
        <v>5000</v>
      </c>
      <c r="E2920">
        <v>5116.18</v>
      </c>
      <c r="F2920" t="s">
        <v>8219</v>
      </c>
      <c r="G2920" t="s">
        <v>8224</v>
      </c>
      <c r="H2920" t="s">
        <v>8246</v>
      </c>
      <c r="I2920">
        <v>1471921637</v>
      </c>
      <c r="J2920">
        <v>1469329637</v>
      </c>
      <c r="K2920" t="b">
        <v>0</v>
      </c>
      <c r="L2920">
        <v>93</v>
      </c>
      <c r="M2920" t="b">
        <v>1</v>
      </c>
      <c r="N2920" t="s">
        <v>8271</v>
      </c>
      <c r="O2920" s="5">
        <f t="shared" si="405"/>
        <v>0.97729165119288208</v>
      </c>
      <c r="P2920" s="7">
        <f t="shared" si="406"/>
        <v>55.012688172043013</v>
      </c>
      <c r="Q2920" t="str">
        <f t="shared" si="407"/>
        <v>theater</v>
      </c>
      <c r="R2920" t="str">
        <f t="shared" si="408"/>
        <v>plays</v>
      </c>
      <c r="S2920" s="10">
        <f t="shared" si="409"/>
        <v>42604.880057870367</v>
      </c>
      <c r="T2920" s="10">
        <f t="shared" si="410"/>
        <v>42574.880057870367</v>
      </c>
      <c r="U2920">
        <f t="shared" si="411"/>
        <v>2016</v>
      </c>
      <c r="V2920" s="11">
        <f t="shared" si="412"/>
        <v>42604.880057870367</v>
      </c>
      <c r="W2920" s="15">
        <f t="shared" si="413"/>
        <v>30</v>
      </c>
    </row>
    <row r="2921" spans="1:23" ht="43.2" x14ac:dyDescent="0.3">
      <c r="A2921">
        <v>3465</v>
      </c>
      <c r="B2921" s="3" t="s">
        <v>3464</v>
      </c>
      <c r="C2921" s="3" t="s">
        <v>7575</v>
      </c>
      <c r="D2921">
        <v>2000</v>
      </c>
      <c r="E2921">
        <v>2060</v>
      </c>
      <c r="F2921" t="s">
        <v>8219</v>
      </c>
      <c r="G2921" t="s">
        <v>8225</v>
      </c>
      <c r="H2921" t="s">
        <v>8247</v>
      </c>
      <c r="I2921">
        <v>1439136000</v>
      </c>
      <c r="J2921">
        <v>1436972472</v>
      </c>
      <c r="K2921" t="b">
        <v>0</v>
      </c>
      <c r="L2921">
        <v>36</v>
      </c>
      <c r="M2921" t="b">
        <v>1</v>
      </c>
      <c r="N2921" t="s">
        <v>8271</v>
      </c>
      <c r="O2921" s="5">
        <f t="shared" si="405"/>
        <v>0.970873786407767</v>
      </c>
      <c r="P2921" s="7">
        <f t="shared" si="406"/>
        <v>57.222222222222221</v>
      </c>
      <c r="Q2921" t="str">
        <f t="shared" si="407"/>
        <v>theater</v>
      </c>
      <c r="R2921" t="str">
        <f t="shared" si="408"/>
        <v>plays</v>
      </c>
      <c r="S2921" s="10">
        <f t="shared" si="409"/>
        <v>42225.416666666672</v>
      </c>
      <c r="T2921" s="10">
        <f t="shared" si="410"/>
        <v>42200.375833333332</v>
      </c>
      <c r="U2921">
        <f t="shared" si="411"/>
        <v>2015</v>
      </c>
      <c r="V2921" s="11">
        <f t="shared" si="412"/>
        <v>42225.416666666672</v>
      </c>
      <c r="W2921" s="15">
        <f t="shared" si="413"/>
        <v>25.040833333339833</v>
      </c>
    </row>
    <row r="2922" spans="1:23" ht="43.2" x14ac:dyDescent="0.3">
      <c r="A2922">
        <v>3466</v>
      </c>
      <c r="B2922" s="3" t="s">
        <v>3465</v>
      </c>
      <c r="C2922" s="3" t="s">
        <v>7576</v>
      </c>
      <c r="D2922">
        <v>3500</v>
      </c>
      <c r="E2922">
        <v>4450</v>
      </c>
      <c r="F2922" t="s">
        <v>8219</v>
      </c>
      <c r="G2922" t="s">
        <v>8224</v>
      </c>
      <c r="H2922" t="s">
        <v>8246</v>
      </c>
      <c r="I2922">
        <v>1461108450</v>
      </c>
      <c r="J2922">
        <v>1455928050</v>
      </c>
      <c r="K2922" t="b">
        <v>0</v>
      </c>
      <c r="L2922">
        <v>61</v>
      </c>
      <c r="M2922" t="b">
        <v>1</v>
      </c>
      <c r="N2922" t="s">
        <v>8271</v>
      </c>
      <c r="O2922" s="5">
        <f t="shared" si="405"/>
        <v>0.7865168539325843</v>
      </c>
      <c r="P2922" s="7">
        <f t="shared" si="406"/>
        <v>72.950819672131146</v>
      </c>
      <c r="Q2922" t="str">
        <f t="shared" si="407"/>
        <v>theater</v>
      </c>
      <c r="R2922" t="str">
        <f t="shared" si="408"/>
        <v>plays</v>
      </c>
      <c r="S2922" s="10">
        <f t="shared" si="409"/>
        <v>42479.727430555555</v>
      </c>
      <c r="T2922" s="10">
        <f t="shared" si="410"/>
        <v>42419.769097222219</v>
      </c>
      <c r="U2922">
        <f t="shared" si="411"/>
        <v>2016</v>
      </c>
      <c r="V2922" s="11">
        <f t="shared" si="412"/>
        <v>42479.727430555555</v>
      </c>
      <c r="W2922" s="15">
        <f t="shared" si="413"/>
        <v>59.958333333335759</v>
      </c>
    </row>
    <row r="2923" spans="1:23" x14ac:dyDescent="0.3">
      <c r="A2923">
        <v>3467</v>
      </c>
      <c r="B2923" s="3" t="s">
        <v>3466</v>
      </c>
      <c r="C2923" s="3" t="s">
        <v>7577</v>
      </c>
      <c r="D2923">
        <v>3000</v>
      </c>
      <c r="E2923">
        <v>3030</v>
      </c>
      <c r="F2923" t="s">
        <v>8219</v>
      </c>
      <c r="G2923" t="s">
        <v>8224</v>
      </c>
      <c r="H2923" t="s">
        <v>8246</v>
      </c>
      <c r="I2923">
        <v>1426864032</v>
      </c>
      <c r="J2923">
        <v>1424275632</v>
      </c>
      <c r="K2923" t="b">
        <v>0</v>
      </c>
      <c r="L2923">
        <v>47</v>
      </c>
      <c r="M2923" t="b">
        <v>1</v>
      </c>
      <c r="N2923" t="s">
        <v>8271</v>
      </c>
      <c r="O2923" s="5">
        <f t="shared" si="405"/>
        <v>0.99009900990099009</v>
      </c>
      <c r="P2923" s="7">
        <f t="shared" si="406"/>
        <v>64.468085106382972</v>
      </c>
      <c r="Q2923" t="str">
        <f t="shared" si="407"/>
        <v>theater</v>
      </c>
      <c r="R2923" t="str">
        <f t="shared" si="408"/>
        <v>plays</v>
      </c>
      <c r="S2923" s="10">
        <f t="shared" si="409"/>
        <v>42083.380000000005</v>
      </c>
      <c r="T2923" s="10">
        <f t="shared" si="410"/>
        <v>42053.421666666662</v>
      </c>
      <c r="U2923">
        <f t="shared" si="411"/>
        <v>2015</v>
      </c>
      <c r="V2923" s="11">
        <f t="shared" si="412"/>
        <v>42083.380000000005</v>
      </c>
      <c r="W2923" s="15">
        <f t="shared" si="413"/>
        <v>29.958333333343035</v>
      </c>
    </row>
    <row r="2924" spans="1:23" ht="43.2" x14ac:dyDescent="0.3">
      <c r="A2924">
        <v>3468</v>
      </c>
      <c r="B2924" s="3" t="s">
        <v>3467</v>
      </c>
      <c r="C2924" s="3" t="s">
        <v>7578</v>
      </c>
      <c r="D2924">
        <v>10000</v>
      </c>
      <c r="E2924">
        <v>12178</v>
      </c>
      <c r="F2924" t="s">
        <v>8219</v>
      </c>
      <c r="G2924" t="s">
        <v>8224</v>
      </c>
      <c r="H2924" t="s">
        <v>8246</v>
      </c>
      <c r="I2924">
        <v>1474426800</v>
      </c>
      <c r="J2924">
        <v>1471976529</v>
      </c>
      <c r="K2924" t="b">
        <v>0</v>
      </c>
      <c r="L2924">
        <v>17</v>
      </c>
      <c r="M2924" t="b">
        <v>1</v>
      </c>
      <c r="N2924" t="s">
        <v>8271</v>
      </c>
      <c r="O2924" s="5">
        <f t="shared" si="405"/>
        <v>0.82115289866973229</v>
      </c>
      <c r="P2924" s="7">
        <f t="shared" si="406"/>
        <v>716.35294117647061</v>
      </c>
      <c r="Q2924" t="str">
        <f t="shared" si="407"/>
        <v>theater</v>
      </c>
      <c r="R2924" t="str">
        <f t="shared" si="408"/>
        <v>plays</v>
      </c>
      <c r="S2924" s="10">
        <f t="shared" si="409"/>
        <v>42633.875</v>
      </c>
      <c r="T2924" s="10">
        <f t="shared" si="410"/>
        <v>42605.515381944439</v>
      </c>
      <c r="U2924">
        <f t="shared" si="411"/>
        <v>2016</v>
      </c>
      <c r="V2924" s="11">
        <f t="shared" si="412"/>
        <v>42633.875</v>
      </c>
      <c r="W2924" s="15">
        <f t="shared" si="413"/>
        <v>28.359618055561441</v>
      </c>
    </row>
    <row r="2925" spans="1:23" ht="57.6" x14ac:dyDescent="0.3">
      <c r="A2925">
        <v>3469</v>
      </c>
      <c r="B2925" s="3" t="s">
        <v>3468</v>
      </c>
      <c r="C2925" s="3" t="s">
        <v>7579</v>
      </c>
      <c r="D2925">
        <v>2800</v>
      </c>
      <c r="E2925">
        <v>3175</v>
      </c>
      <c r="F2925" t="s">
        <v>8219</v>
      </c>
      <c r="G2925" t="s">
        <v>8224</v>
      </c>
      <c r="H2925" t="s">
        <v>8246</v>
      </c>
      <c r="I2925">
        <v>1461857045</v>
      </c>
      <c r="J2925">
        <v>1459265045</v>
      </c>
      <c r="K2925" t="b">
        <v>0</v>
      </c>
      <c r="L2925">
        <v>63</v>
      </c>
      <c r="M2925" t="b">
        <v>1</v>
      </c>
      <c r="N2925" t="s">
        <v>8271</v>
      </c>
      <c r="O2925" s="5">
        <f t="shared" si="405"/>
        <v>0.88188976377952755</v>
      </c>
      <c r="P2925" s="7">
        <f t="shared" si="406"/>
        <v>50.396825396825399</v>
      </c>
      <c r="Q2925" t="str">
        <f t="shared" si="407"/>
        <v>theater</v>
      </c>
      <c r="R2925" t="str">
        <f t="shared" si="408"/>
        <v>plays</v>
      </c>
      <c r="S2925" s="10">
        <f t="shared" si="409"/>
        <v>42488.391724537039</v>
      </c>
      <c r="T2925" s="10">
        <f t="shared" si="410"/>
        <v>42458.391724537039</v>
      </c>
      <c r="U2925">
        <f t="shared" si="411"/>
        <v>2016</v>
      </c>
      <c r="V2925" s="11">
        <f t="shared" si="412"/>
        <v>42488.391724537039</v>
      </c>
      <c r="W2925" s="15">
        <f t="shared" si="413"/>
        <v>30</v>
      </c>
    </row>
    <row r="2926" spans="1:23" ht="28.8" x14ac:dyDescent="0.3">
      <c r="A2926">
        <v>3470</v>
      </c>
      <c r="B2926" s="3" t="s">
        <v>3469</v>
      </c>
      <c r="C2926" s="3" t="s">
        <v>7580</v>
      </c>
      <c r="D2926">
        <v>250</v>
      </c>
      <c r="E2926">
        <v>375</v>
      </c>
      <c r="F2926" t="s">
        <v>8219</v>
      </c>
      <c r="G2926" t="s">
        <v>8224</v>
      </c>
      <c r="H2926" t="s">
        <v>8246</v>
      </c>
      <c r="I2926">
        <v>1468618680</v>
      </c>
      <c r="J2926">
        <v>1465345902</v>
      </c>
      <c r="K2926" t="b">
        <v>0</v>
      </c>
      <c r="L2926">
        <v>9</v>
      </c>
      <c r="M2926" t="b">
        <v>1</v>
      </c>
      <c r="N2926" t="s">
        <v>8271</v>
      </c>
      <c r="O2926" s="5">
        <f t="shared" si="405"/>
        <v>0.66666666666666663</v>
      </c>
      <c r="P2926" s="7">
        <f t="shared" si="406"/>
        <v>41.666666666666664</v>
      </c>
      <c r="Q2926" t="str">
        <f t="shared" si="407"/>
        <v>theater</v>
      </c>
      <c r="R2926" t="str">
        <f t="shared" si="408"/>
        <v>plays</v>
      </c>
      <c r="S2926" s="10">
        <f t="shared" si="409"/>
        <v>42566.651388888888</v>
      </c>
      <c r="T2926" s="10">
        <f t="shared" si="410"/>
        <v>42528.772013888884</v>
      </c>
      <c r="U2926">
        <f t="shared" si="411"/>
        <v>2016</v>
      </c>
      <c r="V2926" s="11">
        <f t="shared" si="412"/>
        <v>42566.651388888888</v>
      </c>
      <c r="W2926" s="15">
        <f t="shared" si="413"/>
        <v>37.879375000004075</v>
      </c>
    </row>
    <row r="2927" spans="1:23" ht="43.2" x14ac:dyDescent="0.3">
      <c r="A2927">
        <v>3471</v>
      </c>
      <c r="B2927" s="3" t="s">
        <v>3470</v>
      </c>
      <c r="C2927" s="3" t="s">
        <v>7581</v>
      </c>
      <c r="D2927">
        <v>500</v>
      </c>
      <c r="E2927">
        <v>1073</v>
      </c>
      <c r="F2927" t="s">
        <v>8219</v>
      </c>
      <c r="G2927" t="s">
        <v>8225</v>
      </c>
      <c r="H2927" t="s">
        <v>8247</v>
      </c>
      <c r="I2927">
        <v>1409515200</v>
      </c>
      <c r="J2927">
        <v>1405971690</v>
      </c>
      <c r="K2927" t="b">
        <v>0</v>
      </c>
      <c r="L2927">
        <v>30</v>
      </c>
      <c r="M2927" t="b">
        <v>1</v>
      </c>
      <c r="N2927" t="s">
        <v>8271</v>
      </c>
      <c r="O2927" s="5">
        <f t="shared" si="405"/>
        <v>0.46598322460391428</v>
      </c>
      <c r="P2927" s="7">
        <f t="shared" si="406"/>
        <v>35.766666666666666</v>
      </c>
      <c r="Q2927" t="str">
        <f t="shared" si="407"/>
        <v>theater</v>
      </c>
      <c r="R2927" t="str">
        <f t="shared" si="408"/>
        <v>plays</v>
      </c>
      <c r="S2927" s="10">
        <f t="shared" si="409"/>
        <v>41882.583333333336</v>
      </c>
      <c r="T2927" s="10">
        <f t="shared" si="410"/>
        <v>41841.570486111108</v>
      </c>
      <c r="U2927">
        <f t="shared" si="411"/>
        <v>2014</v>
      </c>
      <c r="V2927" s="11">
        <f t="shared" si="412"/>
        <v>41882.583333333336</v>
      </c>
      <c r="W2927" s="15">
        <f t="shared" si="413"/>
        <v>41.01284722222772</v>
      </c>
    </row>
    <row r="2928" spans="1:23" ht="43.2" x14ac:dyDescent="0.3">
      <c r="A2928">
        <v>3472</v>
      </c>
      <c r="B2928" s="3" t="s">
        <v>3471</v>
      </c>
      <c r="C2928" s="3" t="s">
        <v>7582</v>
      </c>
      <c r="D2928">
        <v>2000</v>
      </c>
      <c r="E2928">
        <v>2041</v>
      </c>
      <c r="F2928" t="s">
        <v>8219</v>
      </c>
      <c r="G2928" t="s">
        <v>8224</v>
      </c>
      <c r="H2928" t="s">
        <v>8246</v>
      </c>
      <c r="I2928">
        <v>1415253540</v>
      </c>
      <c r="J2928">
        <v>1413432331</v>
      </c>
      <c r="K2928" t="b">
        <v>0</v>
      </c>
      <c r="L2928">
        <v>23</v>
      </c>
      <c r="M2928" t="b">
        <v>1</v>
      </c>
      <c r="N2928" t="s">
        <v>8271</v>
      </c>
      <c r="O2928" s="5">
        <f t="shared" si="405"/>
        <v>0.97991180793728561</v>
      </c>
      <c r="P2928" s="7">
        <f t="shared" si="406"/>
        <v>88.739130434782609</v>
      </c>
      <c r="Q2928" t="str">
        <f t="shared" si="407"/>
        <v>theater</v>
      </c>
      <c r="R2928" t="str">
        <f t="shared" si="408"/>
        <v>plays</v>
      </c>
      <c r="S2928" s="10">
        <f t="shared" si="409"/>
        <v>41948.999305555553</v>
      </c>
      <c r="T2928" s="10">
        <f t="shared" si="410"/>
        <v>41927.920497685183</v>
      </c>
      <c r="U2928">
        <f t="shared" si="411"/>
        <v>2014</v>
      </c>
      <c r="V2928" s="11">
        <f t="shared" si="412"/>
        <v>41948.999305555553</v>
      </c>
      <c r="W2928" s="15">
        <f t="shared" si="413"/>
        <v>21.078807870369928</v>
      </c>
    </row>
    <row r="2929" spans="1:23" ht="43.2" x14ac:dyDescent="0.3">
      <c r="A2929">
        <v>3473</v>
      </c>
      <c r="B2929" s="3" t="s">
        <v>3472</v>
      </c>
      <c r="C2929" s="3" t="s">
        <v>7583</v>
      </c>
      <c r="D2929">
        <v>4900</v>
      </c>
      <c r="E2929">
        <v>4900</v>
      </c>
      <c r="F2929" t="s">
        <v>8219</v>
      </c>
      <c r="G2929" t="s">
        <v>8224</v>
      </c>
      <c r="H2929" t="s">
        <v>8246</v>
      </c>
      <c r="I2929">
        <v>1426883220</v>
      </c>
      <c r="J2929">
        <v>1425067296</v>
      </c>
      <c r="K2929" t="b">
        <v>0</v>
      </c>
      <c r="L2929">
        <v>33</v>
      </c>
      <c r="M2929" t="b">
        <v>1</v>
      </c>
      <c r="N2929" t="s">
        <v>8271</v>
      </c>
      <c r="O2929" s="5">
        <f t="shared" si="405"/>
        <v>1</v>
      </c>
      <c r="P2929" s="7">
        <f t="shared" si="406"/>
        <v>148.4848484848485</v>
      </c>
      <c r="Q2929" t="str">
        <f t="shared" si="407"/>
        <v>theater</v>
      </c>
      <c r="R2929" t="str">
        <f t="shared" si="408"/>
        <v>plays</v>
      </c>
      <c r="S2929" s="10">
        <f t="shared" si="409"/>
        <v>42083.602083333331</v>
      </c>
      <c r="T2929" s="10">
        <f t="shared" si="410"/>
        <v>42062.584444444445</v>
      </c>
      <c r="U2929">
        <f t="shared" si="411"/>
        <v>2015</v>
      </c>
      <c r="V2929" s="11">
        <f t="shared" si="412"/>
        <v>42083.602083333331</v>
      </c>
      <c r="W2929" s="15">
        <f t="shared" si="413"/>
        <v>21.017638888886722</v>
      </c>
    </row>
    <row r="2930" spans="1:23" ht="43.2" x14ac:dyDescent="0.3">
      <c r="A2930">
        <v>3474</v>
      </c>
      <c r="B2930" s="3" t="s">
        <v>3473</v>
      </c>
      <c r="C2930" s="3" t="s">
        <v>7584</v>
      </c>
      <c r="D2930">
        <v>2000</v>
      </c>
      <c r="E2930">
        <v>2020</v>
      </c>
      <c r="F2930" t="s">
        <v>8219</v>
      </c>
      <c r="G2930" t="s">
        <v>8225</v>
      </c>
      <c r="H2930" t="s">
        <v>8247</v>
      </c>
      <c r="I2930">
        <v>1469016131</v>
      </c>
      <c r="J2930">
        <v>1466424131</v>
      </c>
      <c r="K2930" t="b">
        <v>0</v>
      </c>
      <c r="L2930">
        <v>39</v>
      </c>
      <c r="M2930" t="b">
        <v>1</v>
      </c>
      <c r="N2930" t="s">
        <v>8271</v>
      </c>
      <c r="O2930" s="5">
        <f t="shared" si="405"/>
        <v>0.99009900990099009</v>
      </c>
      <c r="P2930" s="7">
        <f t="shared" si="406"/>
        <v>51.794871794871796</v>
      </c>
      <c r="Q2930" t="str">
        <f t="shared" si="407"/>
        <v>theater</v>
      </c>
      <c r="R2930" t="str">
        <f t="shared" si="408"/>
        <v>plays</v>
      </c>
      <c r="S2930" s="10">
        <f t="shared" si="409"/>
        <v>42571.251516203702</v>
      </c>
      <c r="T2930" s="10">
        <f t="shared" si="410"/>
        <v>42541.251516203702</v>
      </c>
      <c r="U2930">
        <f t="shared" si="411"/>
        <v>2016</v>
      </c>
      <c r="V2930" s="11">
        <f t="shared" si="412"/>
        <v>42571.251516203702</v>
      </c>
      <c r="W2930" s="15">
        <f t="shared" si="413"/>
        <v>30</v>
      </c>
    </row>
    <row r="2931" spans="1:23" ht="43.2" x14ac:dyDescent="0.3">
      <c r="A2931">
        <v>3475</v>
      </c>
      <c r="B2931" s="3" t="s">
        <v>3474</v>
      </c>
      <c r="C2931" s="3" t="s">
        <v>7585</v>
      </c>
      <c r="D2931">
        <v>300</v>
      </c>
      <c r="E2931">
        <v>340</v>
      </c>
      <c r="F2931" t="s">
        <v>8219</v>
      </c>
      <c r="G2931" t="s">
        <v>8225</v>
      </c>
      <c r="H2931" t="s">
        <v>8247</v>
      </c>
      <c r="I2931">
        <v>1414972800</v>
      </c>
      <c r="J2931">
        <v>1412629704</v>
      </c>
      <c r="K2931" t="b">
        <v>0</v>
      </c>
      <c r="L2931">
        <v>17</v>
      </c>
      <c r="M2931" t="b">
        <v>1</v>
      </c>
      <c r="N2931" t="s">
        <v>8271</v>
      </c>
      <c r="O2931" s="5">
        <f t="shared" si="405"/>
        <v>0.88235294117647056</v>
      </c>
      <c r="P2931" s="7">
        <f t="shared" si="406"/>
        <v>20</v>
      </c>
      <c r="Q2931" t="str">
        <f t="shared" si="407"/>
        <v>theater</v>
      </c>
      <c r="R2931" t="str">
        <f t="shared" si="408"/>
        <v>plays</v>
      </c>
      <c r="S2931" s="10">
        <f t="shared" si="409"/>
        <v>41945.75</v>
      </c>
      <c r="T2931" s="10">
        <f t="shared" si="410"/>
        <v>41918.630833333329</v>
      </c>
      <c r="U2931">
        <f t="shared" si="411"/>
        <v>2014</v>
      </c>
      <c r="V2931" s="11">
        <f t="shared" si="412"/>
        <v>41945.75</v>
      </c>
      <c r="W2931" s="15">
        <f t="shared" si="413"/>
        <v>27.119166666670935</v>
      </c>
    </row>
    <row r="2932" spans="1:23" ht="43.2" x14ac:dyDescent="0.3">
      <c r="A2932">
        <v>3476</v>
      </c>
      <c r="B2932" s="3" t="s">
        <v>3475</v>
      </c>
      <c r="C2932" s="3" t="s">
        <v>7586</v>
      </c>
      <c r="D2932">
        <v>300</v>
      </c>
      <c r="E2932">
        <v>312</v>
      </c>
      <c r="F2932" t="s">
        <v>8219</v>
      </c>
      <c r="G2932" t="s">
        <v>8224</v>
      </c>
      <c r="H2932" t="s">
        <v>8246</v>
      </c>
      <c r="I2932">
        <v>1414378800</v>
      </c>
      <c r="J2932">
        <v>1412836990</v>
      </c>
      <c r="K2932" t="b">
        <v>0</v>
      </c>
      <c r="L2932">
        <v>6</v>
      </c>
      <c r="M2932" t="b">
        <v>1</v>
      </c>
      <c r="N2932" t="s">
        <v>8271</v>
      </c>
      <c r="O2932" s="5">
        <f t="shared" si="405"/>
        <v>0.96153846153846156</v>
      </c>
      <c r="P2932" s="7">
        <f t="shared" si="406"/>
        <v>52</v>
      </c>
      <c r="Q2932" t="str">
        <f t="shared" si="407"/>
        <v>theater</v>
      </c>
      <c r="R2932" t="str">
        <f t="shared" si="408"/>
        <v>plays</v>
      </c>
      <c r="S2932" s="10">
        <f t="shared" si="409"/>
        <v>41938.875</v>
      </c>
      <c r="T2932" s="10">
        <f t="shared" si="410"/>
        <v>41921.029976851853</v>
      </c>
      <c r="U2932">
        <f t="shared" si="411"/>
        <v>2014</v>
      </c>
      <c r="V2932" s="11">
        <f t="shared" si="412"/>
        <v>41938.875</v>
      </c>
      <c r="W2932" s="15">
        <f t="shared" si="413"/>
        <v>17.845023148147448</v>
      </c>
    </row>
    <row r="2933" spans="1:23" ht="43.2" x14ac:dyDescent="0.3">
      <c r="A2933">
        <v>3477</v>
      </c>
      <c r="B2933" s="3" t="s">
        <v>3476</v>
      </c>
      <c r="C2933" s="3" t="s">
        <v>7587</v>
      </c>
      <c r="D2933">
        <v>1800</v>
      </c>
      <c r="E2933">
        <v>2076</v>
      </c>
      <c r="F2933" t="s">
        <v>8219</v>
      </c>
      <c r="G2933" t="s">
        <v>8224</v>
      </c>
      <c r="H2933" t="s">
        <v>8246</v>
      </c>
      <c r="I2933">
        <v>1431831600</v>
      </c>
      <c r="J2933">
        <v>1430761243</v>
      </c>
      <c r="K2933" t="b">
        <v>0</v>
      </c>
      <c r="L2933">
        <v>39</v>
      </c>
      <c r="M2933" t="b">
        <v>1</v>
      </c>
      <c r="N2933" t="s">
        <v>8271</v>
      </c>
      <c r="O2933" s="5">
        <f t="shared" si="405"/>
        <v>0.86705202312138729</v>
      </c>
      <c r="P2933" s="7">
        <f t="shared" si="406"/>
        <v>53.230769230769234</v>
      </c>
      <c r="Q2933" t="str">
        <f t="shared" si="407"/>
        <v>theater</v>
      </c>
      <c r="R2933" t="str">
        <f t="shared" si="408"/>
        <v>plays</v>
      </c>
      <c r="S2933" s="10">
        <f t="shared" si="409"/>
        <v>42140.875</v>
      </c>
      <c r="T2933" s="10">
        <f t="shared" si="410"/>
        <v>42128.486608796295</v>
      </c>
      <c r="U2933">
        <f t="shared" si="411"/>
        <v>2015</v>
      </c>
      <c r="V2933" s="11">
        <f t="shared" si="412"/>
        <v>42140.875</v>
      </c>
      <c r="W2933" s="15">
        <f t="shared" si="413"/>
        <v>12.388391203705396</v>
      </c>
    </row>
    <row r="2934" spans="1:23" ht="43.2" x14ac:dyDescent="0.3">
      <c r="A2934">
        <v>3478</v>
      </c>
      <c r="B2934" s="3" t="s">
        <v>3477</v>
      </c>
      <c r="C2934" s="3" t="s">
        <v>7588</v>
      </c>
      <c r="D2934">
        <v>2000</v>
      </c>
      <c r="E2934">
        <v>2257</v>
      </c>
      <c r="F2934" t="s">
        <v>8219</v>
      </c>
      <c r="G2934" t="s">
        <v>8224</v>
      </c>
      <c r="H2934" t="s">
        <v>8246</v>
      </c>
      <c r="I2934">
        <v>1426539600</v>
      </c>
      <c r="J2934">
        <v>1424296822</v>
      </c>
      <c r="K2934" t="b">
        <v>0</v>
      </c>
      <c r="L2934">
        <v>57</v>
      </c>
      <c r="M2934" t="b">
        <v>1</v>
      </c>
      <c r="N2934" t="s">
        <v>8271</v>
      </c>
      <c r="O2934" s="5">
        <f t="shared" si="405"/>
        <v>0.88613203367301729</v>
      </c>
      <c r="P2934" s="7">
        <f t="shared" si="406"/>
        <v>39.596491228070178</v>
      </c>
      <c r="Q2934" t="str">
        <f t="shared" si="407"/>
        <v>theater</v>
      </c>
      <c r="R2934" t="str">
        <f t="shared" si="408"/>
        <v>plays</v>
      </c>
      <c r="S2934" s="10">
        <f t="shared" si="409"/>
        <v>42079.625</v>
      </c>
      <c r="T2934" s="10">
        <f t="shared" si="410"/>
        <v>42053.666921296302</v>
      </c>
      <c r="U2934">
        <f t="shared" si="411"/>
        <v>2015</v>
      </c>
      <c r="V2934" s="11">
        <f t="shared" si="412"/>
        <v>42079.625</v>
      </c>
      <c r="W2934" s="15">
        <f t="shared" si="413"/>
        <v>25.958078703697538</v>
      </c>
    </row>
    <row r="2935" spans="1:23" ht="43.2" x14ac:dyDescent="0.3">
      <c r="A2935">
        <v>3479</v>
      </c>
      <c r="B2935" s="3" t="s">
        <v>3478</v>
      </c>
      <c r="C2935" s="3" t="s">
        <v>7589</v>
      </c>
      <c r="D2935">
        <v>1500</v>
      </c>
      <c r="E2935">
        <v>1918</v>
      </c>
      <c r="F2935" t="s">
        <v>8219</v>
      </c>
      <c r="G2935" t="s">
        <v>8225</v>
      </c>
      <c r="H2935" t="s">
        <v>8247</v>
      </c>
      <c r="I2935">
        <v>1403382680</v>
      </c>
      <c r="J2935">
        <v>1400790680</v>
      </c>
      <c r="K2935" t="b">
        <v>0</v>
      </c>
      <c r="L2935">
        <v>56</v>
      </c>
      <c r="M2935" t="b">
        <v>1</v>
      </c>
      <c r="N2935" t="s">
        <v>8271</v>
      </c>
      <c r="O2935" s="5">
        <f t="shared" si="405"/>
        <v>0.78206465067778941</v>
      </c>
      <c r="P2935" s="7">
        <f t="shared" si="406"/>
        <v>34.25</v>
      </c>
      <c r="Q2935" t="str">
        <f t="shared" si="407"/>
        <v>theater</v>
      </c>
      <c r="R2935" t="str">
        <f t="shared" si="408"/>
        <v>plays</v>
      </c>
      <c r="S2935" s="10">
        <f t="shared" si="409"/>
        <v>41811.605092592588</v>
      </c>
      <c r="T2935" s="10">
        <f t="shared" si="410"/>
        <v>41781.605092592588</v>
      </c>
      <c r="U2935">
        <f t="shared" si="411"/>
        <v>2014</v>
      </c>
      <c r="V2935" s="11">
        <f t="shared" si="412"/>
        <v>41811.605092592588</v>
      </c>
      <c r="W2935" s="15">
        <f t="shared" si="413"/>
        <v>30</v>
      </c>
    </row>
    <row r="2936" spans="1:23" ht="43.2" x14ac:dyDescent="0.3">
      <c r="A2936">
        <v>3480</v>
      </c>
      <c r="B2936" s="3" t="s">
        <v>3479</v>
      </c>
      <c r="C2936" s="3" t="s">
        <v>7590</v>
      </c>
      <c r="D2936">
        <v>1500</v>
      </c>
      <c r="E2936">
        <v>2140</v>
      </c>
      <c r="F2936" t="s">
        <v>8219</v>
      </c>
      <c r="G2936" t="s">
        <v>8224</v>
      </c>
      <c r="H2936" t="s">
        <v>8246</v>
      </c>
      <c r="I2936">
        <v>1436562000</v>
      </c>
      <c r="J2936">
        <v>1434440227</v>
      </c>
      <c r="K2936" t="b">
        <v>0</v>
      </c>
      <c r="L2936">
        <v>13</v>
      </c>
      <c r="M2936" t="b">
        <v>1</v>
      </c>
      <c r="N2936" t="s">
        <v>8271</v>
      </c>
      <c r="O2936" s="5">
        <f t="shared" si="405"/>
        <v>0.7009345794392523</v>
      </c>
      <c r="P2936" s="7">
        <f t="shared" si="406"/>
        <v>164.61538461538461</v>
      </c>
      <c r="Q2936" t="str">
        <f t="shared" si="407"/>
        <v>theater</v>
      </c>
      <c r="R2936" t="str">
        <f t="shared" si="408"/>
        <v>plays</v>
      </c>
      <c r="S2936" s="10">
        <f t="shared" si="409"/>
        <v>42195.625</v>
      </c>
      <c r="T2936" s="10">
        <f t="shared" si="410"/>
        <v>42171.067442129628</v>
      </c>
      <c r="U2936">
        <f t="shared" si="411"/>
        <v>2015</v>
      </c>
      <c r="V2936" s="11">
        <f t="shared" si="412"/>
        <v>42195.625</v>
      </c>
      <c r="W2936" s="15">
        <f t="shared" si="413"/>
        <v>24.557557870371966</v>
      </c>
    </row>
    <row r="2937" spans="1:23" ht="43.2" x14ac:dyDescent="0.3">
      <c r="A2937">
        <v>3481</v>
      </c>
      <c r="B2937" s="3" t="s">
        <v>3480</v>
      </c>
      <c r="C2937" s="3" t="s">
        <v>7591</v>
      </c>
      <c r="D2937">
        <v>10000</v>
      </c>
      <c r="E2937">
        <v>11880</v>
      </c>
      <c r="F2937" t="s">
        <v>8219</v>
      </c>
      <c r="G2937" t="s">
        <v>8226</v>
      </c>
      <c r="H2937" t="s">
        <v>8248</v>
      </c>
      <c r="I2937">
        <v>1420178188</v>
      </c>
      <c r="J2937">
        <v>1418709388</v>
      </c>
      <c r="K2937" t="b">
        <v>0</v>
      </c>
      <c r="L2937">
        <v>95</v>
      </c>
      <c r="M2937" t="b">
        <v>1</v>
      </c>
      <c r="N2937" t="s">
        <v>8271</v>
      </c>
      <c r="O2937" s="5">
        <f t="shared" si="405"/>
        <v>0.84175084175084181</v>
      </c>
      <c r="P2937" s="7">
        <f t="shared" si="406"/>
        <v>125.05263157894737</v>
      </c>
      <c r="Q2937" t="str">
        <f t="shared" si="407"/>
        <v>theater</v>
      </c>
      <c r="R2937" t="str">
        <f t="shared" si="408"/>
        <v>plays</v>
      </c>
      <c r="S2937" s="10">
        <f t="shared" si="409"/>
        <v>42005.99754629629</v>
      </c>
      <c r="T2937" s="10">
        <f t="shared" si="410"/>
        <v>41988.99754629629</v>
      </c>
      <c r="U2937">
        <f t="shared" si="411"/>
        <v>2015</v>
      </c>
      <c r="V2937" s="11">
        <f t="shared" si="412"/>
        <v>42005.99754629629</v>
      </c>
      <c r="W2937" s="15">
        <f t="shared" si="413"/>
        <v>17</v>
      </c>
    </row>
    <row r="2938" spans="1:23" ht="43.2" x14ac:dyDescent="0.3">
      <c r="A2938">
        <v>3482</v>
      </c>
      <c r="B2938" s="3" t="s">
        <v>3481</v>
      </c>
      <c r="C2938" s="3" t="s">
        <v>7592</v>
      </c>
      <c r="D2938">
        <v>3000</v>
      </c>
      <c r="E2938">
        <v>4150</v>
      </c>
      <c r="F2938" t="s">
        <v>8219</v>
      </c>
      <c r="G2938" t="s">
        <v>8225</v>
      </c>
      <c r="H2938" t="s">
        <v>8247</v>
      </c>
      <c r="I2938">
        <v>1404671466</v>
      </c>
      <c r="J2938">
        <v>1402079466</v>
      </c>
      <c r="K2938" t="b">
        <v>0</v>
      </c>
      <c r="L2938">
        <v>80</v>
      </c>
      <c r="M2938" t="b">
        <v>1</v>
      </c>
      <c r="N2938" t="s">
        <v>8271</v>
      </c>
      <c r="O2938" s="5">
        <f t="shared" si="405"/>
        <v>0.72289156626506024</v>
      </c>
      <c r="P2938" s="7">
        <f t="shared" si="406"/>
        <v>51.875</v>
      </c>
      <c r="Q2938" t="str">
        <f t="shared" si="407"/>
        <v>theater</v>
      </c>
      <c r="R2938" t="str">
        <f t="shared" si="408"/>
        <v>plays</v>
      </c>
      <c r="S2938" s="10">
        <f t="shared" si="409"/>
        <v>41826.521597222221</v>
      </c>
      <c r="T2938" s="10">
        <f t="shared" si="410"/>
        <v>41796.521597222221</v>
      </c>
      <c r="U2938">
        <f t="shared" si="411"/>
        <v>2014</v>
      </c>
      <c r="V2938" s="11">
        <f t="shared" si="412"/>
        <v>41826.521597222221</v>
      </c>
      <c r="W2938" s="15">
        <f t="shared" si="413"/>
        <v>30</v>
      </c>
    </row>
    <row r="2939" spans="1:23" ht="43.2" x14ac:dyDescent="0.3">
      <c r="A2939">
        <v>3483</v>
      </c>
      <c r="B2939" s="3" t="s">
        <v>3482</v>
      </c>
      <c r="C2939" s="3" t="s">
        <v>7593</v>
      </c>
      <c r="D2939">
        <v>3350</v>
      </c>
      <c r="E2939">
        <v>5358</v>
      </c>
      <c r="F2939" t="s">
        <v>8219</v>
      </c>
      <c r="G2939" t="s">
        <v>8224</v>
      </c>
      <c r="H2939" t="s">
        <v>8246</v>
      </c>
      <c r="I2939">
        <v>1404403381</v>
      </c>
      <c r="J2939">
        <v>1401811381</v>
      </c>
      <c r="K2939" t="b">
        <v>0</v>
      </c>
      <c r="L2939">
        <v>133</v>
      </c>
      <c r="M2939" t="b">
        <v>1</v>
      </c>
      <c r="N2939" t="s">
        <v>8271</v>
      </c>
      <c r="O2939" s="5">
        <f t="shared" si="405"/>
        <v>0.62523329600597233</v>
      </c>
      <c r="P2939" s="7">
        <f t="shared" si="406"/>
        <v>40.285714285714285</v>
      </c>
      <c r="Q2939" t="str">
        <f t="shared" si="407"/>
        <v>theater</v>
      </c>
      <c r="R2939" t="str">
        <f t="shared" si="408"/>
        <v>plays</v>
      </c>
      <c r="S2939" s="10">
        <f t="shared" si="409"/>
        <v>41823.418761574074</v>
      </c>
      <c r="T2939" s="10">
        <f t="shared" si="410"/>
        <v>41793.418761574074</v>
      </c>
      <c r="U2939">
        <f t="shared" si="411"/>
        <v>2014</v>
      </c>
      <c r="V2939" s="11">
        <f t="shared" si="412"/>
        <v>41823.418761574074</v>
      </c>
      <c r="W2939" s="15">
        <f t="shared" si="413"/>
        <v>30</v>
      </c>
    </row>
    <row r="2940" spans="1:23" ht="57.6" x14ac:dyDescent="0.3">
      <c r="A2940">
        <v>3484</v>
      </c>
      <c r="B2940" s="3" t="s">
        <v>3483</v>
      </c>
      <c r="C2940" s="3" t="s">
        <v>7594</v>
      </c>
      <c r="D2940">
        <v>2500</v>
      </c>
      <c r="E2940">
        <v>2856</v>
      </c>
      <c r="F2940" t="s">
        <v>8219</v>
      </c>
      <c r="G2940" t="s">
        <v>8224</v>
      </c>
      <c r="H2940" t="s">
        <v>8246</v>
      </c>
      <c r="I2940">
        <v>1466014499</v>
      </c>
      <c r="J2940">
        <v>1463422499</v>
      </c>
      <c r="K2940" t="b">
        <v>0</v>
      </c>
      <c r="L2940">
        <v>44</v>
      </c>
      <c r="M2940" t="b">
        <v>1</v>
      </c>
      <c r="N2940" t="s">
        <v>8271</v>
      </c>
      <c r="O2940" s="5">
        <f t="shared" si="405"/>
        <v>0.87535014005602241</v>
      </c>
      <c r="P2940" s="7">
        <f t="shared" si="406"/>
        <v>64.909090909090907</v>
      </c>
      <c r="Q2940" t="str">
        <f t="shared" si="407"/>
        <v>theater</v>
      </c>
      <c r="R2940" t="str">
        <f t="shared" si="408"/>
        <v>plays</v>
      </c>
      <c r="S2940" s="10">
        <f t="shared" si="409"/>
        <v>42536.510405092587</v>
      </c>
      <c r="T2940" s="10">
        <f t="shared" si="410"/>
        <v>42506.510405092587</v>
      </c>
      <c r="U2940">
        <f t="shared" si="411"/>
        <v>2016</v>
      </c>
      <c r="V2940" s="11">
        <f t="shared" si="412"/>
        <v>42536.510405092587</v>
      </c>
      <c r="W2940" s="15">
        <f t="shared" si="413"/>
        <v>30</v>
      </c>
    </row>
    <row r="2941" spans="1:23" ht="43.2" x14ac:dyDescent="0.3">
      <c r="A2941">
        <v>3485</v>
      </c>
      <c r="B2941" s="3" t="s">
        <v>3484</v>
      </c>
      <c r="C2941" s="3" t="s">
        <v>7595</v>
      </c>
      <c r="D2941">
        <v>1650</v>
      </c>
      <c r="E2941">
        <v>1660</v>
      </c>
      <c r="F2941" t="s">
        <v>8219</v>
      </c>
      <c r="G2941" t="s">
        <v>8224</v>
      </c>
      <c r="H2941" t="s">
        <v>8246</v>
      </c>
      <c r="I2941">
        <v>1454431080</v>
      </c>
      <c r="J2941">
        <v>1451839080</v>
      </c>
      <c r="K2941" t="b">
        <v>0</v>
      </c>
      <c r="L2941">
        <v>30</v>
      </c>
      <c r="M2941" t="b">
        <v>1</v>
      </c>
      <c r="N2941" t="s">
        <v>8271</v>
      </c>
      <c r="O2941" s="5">
        <f t="shared" si="405"/>
        <v>0.99397590361445787</v>
      </c>
      <c r="P2941" s="7">
        <f t="shared" si="406"/>
        <v>55.333333333333336</v>
      </c>
      <c r="Q2941" t="str">
        <f t="shared" si="407"/>
        <v>theater</v>
      </c>
      <c r="R2941" t="str">
        <f t="shared" si="408"/>
        <v>plays</v>
      </c>
      <c r="S2941" s="10">
        <f t="shared" si="409"/>
        <v>42402.443055555559</v>
      </c>
      <c r="T2941" s="10">
        <f t="shared" si="410"/>
        <v>42372.443055555559</v>
      </c>
      <c r="U2941">
        <f t="shared" si="411"/>
        <v>2016</v>
      </c>
      <c r="V2941" s="11">
        <f t="shared" si="412"/>
        <v>42402.443055555559</v>
      </c>
      <c r="W2941" s="15">
        <f t="shared" si="413"/>
        <v>30</v>
      </c>
    </row>
    <row r="2942" spans="1:23" ht="43.2" x14ac:dyDescent="0.3">
      <c r="A2942">
        <v>3486</v>
      </c>
      <c r="B2942" s="3" t="s">
        <v>3485</v>
      </c>
      <c r="C2942" s="3" t="s">
        <v>7596</v>
      </c>
      <c r="D2942">
        <v>3000</v>
      </c>
      <c r="E2942">
        <v>4656</v>
      </c>
      <c r="F2942" t="s">
        <v>8219</v>
      </c>
      <c r="G2942" t="s">
        <v>8224</v>
      </c>
      <c r="H2942" t="s">
        <v>8246</v>
      </c>
      <c r="I2942">
        <v>1433314740</v>
      </c>
      <c r="J2942">
        <v>1430600401</v>
      </c>
      <c r="K2942" t="b">
        <v>0</v>
      </c>
      <c r="L2942">
        <v>56</v>
      </c>
      <c r="M2942" t="b">
        <v>1</v>
      </c>
      <c r="N2942" t="s">
        <v>8271</v>
      </c>
      <c r="O2942" s="5">
        <f t="shared" si="405"/>
        <v>0.64432989690721654</v>
      </c>
      <c r="P2942" s="7">
        <f t="shared" si="406"/>
        <v>83.142857142857139</v>
      </c>
      <c r="Q2942" t="str">
        <f t="shared" si="407"/>
        <v>theater</v>
      </c>
      <c r="R2942" t="str">
        <f t="shared" si="408"/>
        <v>plays</v>
      </c>
      <c r="S2942" s="10">
        <f t="shared" si="409"/>
        <v>42158.040972222225</v>
      </c>
      <c r="T2942" s="10">
        <f t="shared" si="410"/>
        <v>42126.62501157407</v>
      </c>
      <c r="U2942">
        <f t="shared" si="411"/>
        <v>2015</v>
      </c>
      <c r="V2942" s="11">
        <f t="shared" si="412"/>
        <v>42158.040972222225</v>
      </c>
      <c r="W2942" s="15">
        <f t="shared" si="413"/>
        <v>31.415960648155306</v>
      </c>
    </row>
    <row r="2943" spans="1:23" ht="43.2" x14ac:dyDescent="0.3">
      <c r="A2943">
        <v>3487</v>
      </c>
      <c r="B2943" s="3" t="s">
        <v>3486</v>
      </c>
      <c r="C2943" s="3" t="s">
        <v>7597</v>
      </c>
      <c r="D2943">
        <v>2000</v>
      </c>
      <c r="E2943">
        <v>2555</v>
      </c>
      <c r="F2943" t="s">
        <v>8219</v>
      </c>
      <c r="G2943" t="s">
        <v>8225</v>
      </c>
      <c r="H2943" t="s">
        <v>8247</v>
      </c>
      <c r="I2943">
        <v>1435185252</v>
      </c>
      <c r="J2943">
        <v>1432593252</v>
      </c>
      <c r="K2943" t="b">
        <v>0</v>
      </c>
      <c r="L2943">
        <v>66</v>
      </c>
      <c r="M2943" t="b">
        <v>1</v>
      </c>
      <c r="N2943" t="s">
        <v>8271</v>
      </c>
      <c r="O2943" s="5">
        <f t="shared" si="405"/>
        <v>0.78277886497064575</v>
      </c>
      <c r="P2943" s="7">
        <f t="shared" si="406"/>
        <v>38.712121212121211</v>
      </c>
      <c r="Q2943" t="str">
        <f t="shared" si="407"/>
        <v>theater</v>
      </c>
      <c r="R2943" t="str">
        <f t="shared" si="408"/>
        <v>plays</v>
      </c>
      <c r="S2943" s="10">
        <f t="shared" si="409"/>
        <v>42179.690416666665</v>
      </c>
      <c r="T2943" s="10">
        <f t="shared" si="410"/>
        <v>42149.690416666665</v>
      </c>
      <c r="U2943">
        <f t="shared" si="411"/>
        <v>2015</v>
      </c>
      <c r="V2943" s="11">
        <f t="shared" si="412"/>
        <v>42179.690416666665</v>
      </c>
      <c r="W2943" s="15">
        <f t="shared" si="413"/>
        <v>30</v>
      </c>
    </row>
    <row r="2944" spans="1:23" ht="57.6" x14ac:dyDescent="0.3">
      <c r="A2944">
        <v>3488</v>
      </c>
      <c r="B2944" s="3" t="s">
        <v>3487</v>
      </c>
      <c r="C2944" s="3" t="s">
        <v>7598</v>
      </c>
      <c r="D2944">
        <v>3000</v>
      </c>
      <c r="E2944">
        <v>3636</v>
      </c>
      <c r="F2944" t="s">
        <v>8219</v>
      </c>
      <c r="G2944" t="s">
        <v>8224</v>
      </c>
      <c r="H2944" t="s">
        <v>8246</v>
      </c>
      <c r="I2944">
        <v>1429286400</v>
      </c>
      <c r="J2944">
        <v>1427221560</v>
      </c>
      <c r="K2944" t="b">
        <v>0</v>
      </c>
      <c r="L2944">
        <v>29</v>
      </c>
      <c r="M2944" t="b">
        <v>1</v>
      </c>
      <c r="N2944" t="s">
        <v>8271</v>
      </c>
      <c r="O2944" s="5">
        <f t="shared" si="405"/>
        <v>0.82508250825082508</v>
      </c>
      <c r="P2944" s="7">
        <f t="shared" si="406"/>
        <v>125.37931034482759</v>
      </c>
      <c r="Q2944" t="str">
        <f t="shared" si="407"/>
        <v>theater</v>
      </c>
      <c r="R2944" t="str">
        <f t="shared" si="408"/>
        <v>plays</v>
      </c>
      <c r="S2944" s="10">
        <f t="shared" si="409"/>
        <v>42111.416666666672</v>
      </c>
      <c r="T2944" s="10">
        <f t="shared" si="410"/>
        <v>42087.518055555556</v>
      </c>
      <c r="U2944">
        <f t="shared" si="411"/>
        <v>2015</v>
      </c>
      <c r="V2944" s="11">
        <f t="shared" si="412"/>
        <v>42111.416666666672</v>
      </c>
      <c r="W2944" s="15">
        <f t="shared" si="413"/>
        <v>23.898611111115315</v>
      </c>
    </row>
    <row r="2945" spans="1:23" ht="43.2" x14ac:dyDescent="0.3">
      <c r="A2945">
        <v>3489</v>
      </c>
      <c r="B2945" s="3" t="s">
        <v>3488</v>
      </c>
      <c r="C2945" s="3" t="s">
        <v>7599</v>
      </c>
      <c r="D2945">
        <v>5000</v>
      </c>
      <c r="E2945">
        <v>5635</v>
      </c>
      <c r="F2945" t="s">
        <v>8219</v>
      </c>
      <c r="G2945" t="s">
        <v>8225</v>
      </c>
      <c r="H2945" t="s">
        <v>8247</v>
      </c>
      <c r="I2945">
        <v>1400965200</v>
      </c>
      <c r="J2945">
        <v>1398352531</v>
      </c>
      <c r="K2945" t="b">
        <v>0</v>
      </c>
      <c r="L2945">
        <v>72</v>
      </c>
      <c r="M2945" t="b">
        <v>1</v>
      </c>
      <c r="N2945" t="s">
        <v>8271</v>
      </c>
      <c r="O2945" s="5">
        <f t="shared" si="405"/>
        <v>0.88731144631765746</v>
      </c>
      <c r="P2945" s="7">
        <f t="shared" si="406"/>
        <v>78.263888888888886</v>
      </c>
      <c r="Q2945" t="str">
        <f t="shared" si="407"/>
        <v>theater</v>
      </c>
      <c r="R2945" t="str">
        <f t="shared" si="408"/>
        <v>plays</v>
      </c>
      <c r="S2945" s="10">
        <f t="shared" si="409"/>
        <v>41783.625</v>
      </c>
      <c r="T2945" s="10">
        <f t="shared" si="410"/>
        <v>41753.385775462964</v>
      </c>
      <c r="U2945">
        <f t="shared" si="411"/>
        <v>2014</v>
      </c>
      <c r="V2945" s="11">
        <f t="shared" si="412"/>
        <v>41783.625</v>
      </c>
      <c r="W2945" s="15">
        <f t="shared" si="413"/>
        <v>30.239224537035625</v>
      </c>
    </row>
    <row r="2946" spans="1:23" ht="43.2" x14ac:dyDescent="0.3">
      <c r="A2946">
        <v>3490</v>
      </c>
      <c r="B2946" s="3" t="s">
        <v>3489</v>
      </c>
      <c r="C2946" s="3" t="s">
        <v>7600</v>
      </c>
      <c r="D2946">
        <v>1000</v>
      </c>
      <c r="E2946">
        <v>1275</v>
      </c>
      <c r="F2946" t="s">
        <v>8219</v>
      </c>
      <c r="G2946" t="s">
        <v>8224</v>
      </c>
      <c r="H2946" t="s">
        <v>8246</v>
      </c>
      <c r="I2946">
        <v>1460574924</v>
      </c>
      <c r="J2946">
        <v>1457982924</v>
      </c>
      <c r="K2946" t="b">
        <v>0</v>
      </c>
      <c r="L2946">
        <v>27</v>
      </c>
      <c r="M2946" t="b">
        <v>1</v>
      </c>
      <c r="N2946" t="s">
        <v>8271</v>
      </c>
      <c r="O2946" s="5">
        <f t="shared" ref="O2946:O3009" si="414">$D2946/$E2946</f>
        <v>0.78431372549019607</v>
      </c>
      <c r="P2946" s="7">
        <f t="shared" ref="P2946:P3009" si="415">$E2946/$L2946</f>
        <v>47.222222222222221</v>
      </c>
      <c r="Q2946" t="str">
        <f t="shared" ref="Q2946:Q3009" si="416">LEFT($N2946,SEARCH("/",$N2946,1)-1)</f>
        <v>theater</v>
      </c>
      <c r="R2946" t="str">
        <f t="shared" ref="R2946:R3009" si="417">MID($N2946,FIND("/",$N2946)+1,256)</f>
        <v>plays</v>
      </c>
      <c r="S2946" s="10">
        <f t="shared" ref="S2946:S3009" si="418">((($I2946/60)/60)/24)+DATE(1970,1,1)+(-6/24)</f>
        <v>42473.552361111113</v>
      </c>
      <c r="T2946" s="10">
        <f t="shared" ref="T2946:T3009" si="419">((($J2946/60)/60)/24)+DATE(1970,1,1)+(-6/24)</f>
        <v>42443.552361111113</v>
      </c>
      <c r="U2946">
        <f t="shared" ref="U2946:U3009" si="420">YEAR(S2946)</f>
        <v>2016</v>
      </c>
      <c r="V2946" s="11">
        <f t="shared" ref="V2946:V3009" si="421">S2946</f>
        <v>42473.552361111113</v>
      </c>
      <c r="W2946" s="15">
        <f t="shared" si="413"/>
        <v>30</v>
      </c>
    </row>
    <row r="2947" spans="1:23" ht="43.2" x14ac:dyDescent="0.3">
      <c r="A2947">
        <v>3491</v>
      </c>
      <c r="B2947" s="3" t="s">
        <v>3490</v>
      </c>
      <c r="C2947" s="3" t="s">
        <v>7601</v>
      </c>
      <c r="D2947">
        <v>500</v>
      </c>
      <c r="E2947">
        <v>791</v>
      </c>
      <c r="F2947" t="s">
        <v>8219</v>
      </c>
      <c r="G2947" t="s">
        <v>8224</v>
      </c>
      <c r="H2947" t="s">
        <v>8246</v>
      </c>
      <c r="I2947">
        <v>1431928784</v>
      </c>
      <c r="J2947">
        <v>1430114384</v>
      </c>
      <c r="K2947" t="b">
        <v>0</v>
      </c>
      <c r="L2947">
        <v>10</v>
      </c>
      <c r="M2947" t="b">
        <v>1</v>
      </c>
      <c r="N2947" t="s">
        <v>8271</v>
      </c>
      <c r="O2947" s="5">
        <f t="shared" si="414"/>
        <v>0.63211125158027814</v>
      </c>
      <c r="P2947" s="7">
        <f t="shared" si="415"/>
        <v>79.099999999999994</v>
      </c>
      <c r="Q2947" t="str">
        <f t="shared" si="416"/>
        <v>theater</v>
      </c>
      <c r="R2947" t="str">
        <f t="shared" si="417"/>
        <v>plays</v>
      </c>
      <c r="S2947" s="10">
        <f t="shared" si="418"/>
        <v>42141.999814814815</v>
      </c>
      <c r="T2947" s="10">
        <f t="shared" si="419"/>
        <v>42120.999814814815</v>
      </c>
      <c r="U2947">
        <f t="shared" si="420"/>
        <v>2015</v>
      </c>
      <c r="V2947" s="11">
        <f t="shared" si="421"/>
        <v>42141.999814814815</v>
      </c>
      <c r="W2947" s="15">
        <f t="shared" ref="W2947:W3010" si="422">S2947-T2947</f>
        <v>21</v>
      </c>
    </row>
    <row r="2948" spans="1:23" ht="43.2" x14ac:dyDescent="0.3">
      <c r="A2948">
        <v>3492</v>
      </c>
      <c r="B2948" s="3" t="s">
        <v>3491</v>
      </c>
      <c r="C2948" s="3" t="s">
        <v>7602</v>
      </c>
      <c r="D2948">
        <v>3800</v>
      </c>
      <c r="E2948">
        <v>4000.22</v>
      </c>
      <c r="F2948" t="s">
        <v>8219</v>
      </c>
      <c r="G2948" t="s">
        <v>8224</v>
      </c>
      <c r="H2948" t="s">
        <v>8246</v>
      </c>
      <c r="I2948">
        <v>1445818397</v>
      </c>
      <c r="J2948">
        <v>1442794397</v>
      </c>
      <c r="K2948" t="b">
        <v>0</v>
      </c>
      <c r="L2948">
        <v>35</v>
      </c>
      <c r="M2948" t="b">
        <v>1</v>
      </c>
      <c r="N2948" t="s">
        <v>8271</v>
      </c>
      <c r="O2948" s="5">
        <f t="shared" si="414"/>
        <v>0.94994775287359201</v>
      </c>
      <c r="P2948" s="7">
        <f t="shared" si="415"/>
        <v>114.29199999999999</v>
      </c>
      <c r="Q2948" t="str">
        <f t="shared" si="416"/>
        <v>theater</v>
      </c>
      <c r="R2948" t="str">
        <f t="shared" si="417"/>
        <v>plays</v>
      </c>
      <c r="S2948" s="10">
        <f t="shared" si="418"/>
        <v>42302.759224537032</v>
      </c>
      <c r="T2948" s="10">
        <f t="shared" si="419"/>
        <v>42267.759224537032</v>
      </c>
      <c r="U2948">
        <f t="shared" si="420"/>
        <v>2015</v>
      </c>
      <c r="V2948" s="11">
        <f t="shared" si="421"/>
        <v>42302.759224537032</v>
      </c>
      <c r="W2948" s="15">
        <f t="shared" si="422"/>
        <v>35</v>
      </c>
    </row>
    <row r="2949" spans="1:23" ht="43.2" x14ac:dyDescent="0.3">
      <c r="A2949">
        <v>3493</v>
      </c>
      <c r="B2949" s="3" t="s">
        <v>3492</v>
      </c>
      <c r="C2949" s="3" t="s">
        <v>7603</v>
      </c>
      <c r="D2949">
        <v>1500</v>
      </c>
      <c r="E2949">
        <v>1500</v>
      </c>
      <c r="F2949" t="s">
        <v>8219</v>
      </c>
      <c r="G2949" t="s">
        <v>8224</v>
      </c>
      <c r="H2949" t="s">
        <v>8246</v>
      </c>
      <c r="I2949">
        <v>1408252260</v>
      </c>
      <c r="J2949">
        <v>1406580436</v>
      </c>
      <c r="K2949" t="b">
        <v>0</v>
      </c>
      <c r="L2949">
        <v>29</v>
      </c>
      <c r="M2949" t="b">
        <v>1</v>
      </c>
      <c r="N2949" t="s">
        <v>8271</v>
      </c>
      <c r="O2949" s="5">
        <f t="shared" si="414"/>
        <v>1</v>
      </c>
      <c r="P2949" s="7">
        <f t="shared" si="415"/>
        <v>51.724137931034484</v>
      </c>
      <c r="Q2949" t="str">
        <f t="shared" si="416"/>
        <v>theater</v>
      </c>
      <c r="R2949" t="str">
        <f t="shared" si="417"/>
        <v>plays</v>
      </c>
      <c r="S2949" s="10">
        <f t="shared" si="418"/>
        <v>41867.96597222222</v>
      </c>
      <c r="T2949" s="10">
        <f t="shared" si="419"/>
        <v>41848.616157407407</v>
      </c>
      <c r="U2949">
        <f t="shared" si="420"/>
        <v>2014</v>
      </c>
      <c r="V2949" s="11">
        <f t="shared" si="421"/>
        <v>41867.96597222222</v>
      </c>
      <c r="W2949" s="15">
        <f t="shared" si="422"/>
        <v>19.349814814813726</v>
      </c>
    </row>
    <row r="2950" spans="1:23" ht="43.2" x14ac:dyDescent="0.3">
      <c r="A2950">
        <v>3494</v>
      </c>
      <c r="B2950" s="3" t="s">
        <v>3493</v>
      </c>
      <c r="C2950" s="3" t="s">
        <v>7604</v>
      </c>
      <c r="D2950">
        <v>400</v>
      </c>
      <c r="E2950">
        <v>400</v>
      </c>
      <c r="F2950" t="s">
        <v>8219</v>
      </c>
      <c r="G2950" t="s">
        <v>8224</v>
      </c>
      <c r="H2950" t="s">
        <v>8246</v>
      </c>
      <c r="I2950">
        <v>1480140000</v>
      </c>
      <c r="J2950">
        <v>1479186575</v>
      </c>
      <c r="K2950" t="b">
        <v>0</v>
      </c>
      <c r="L2950">
        <v>13</v>
      </c>
      <c r="M2950" t="b">
        <v>1</v>
      </c>
      <c r="N2950" t="s">
        <v>8271</v>
      </c>
      <c r="O2950" s="5">
        <f t="shared" si="414"/>
        <v>1</v>
      </c>
      <c r="P2950" s="7">
        <f t="shared" si="415"/>
        <v>30.76923076923077</v>
      </c>
      <c r="Q2950" t="str">
        <f t="shared" si="416"/>
        <v>theater</v>
      </c>
      <c r="R2950" t="str">
        <f t="shared" si="417"/>
        <v>plays</v>
      </c>
      <c r="S2950" s="10">
        <f t="shared" si="418"/>
        <v>42700</v>
      </c>
      <c r="T2950" s="10">
        <f t="shared" si="419"/>
        <v>42688.964988425927</v>
      </c>
      <c r="U2950">
        <f t="shared" si="420"/>
        <v>2016</v>
      </c>
      <c r="V2950" s="11">
        <f t="shared" si="421"/>
        <v>42700</v>
      </c>
      <c r="W2950" s="15">
        <f t="shared" si="422"/>
        <v>11.035011574072996</v>
      </c>
    </row>
    <row r="2951" spans="1:23" ht="43.2" x14ac:dyDescent="0.3">
      <c r="A2951">
        <v>3495</v>
      </c>
      <c r="B2951" s="3" t="s">
        <v>3494</v>
      </c>
      <c r="C2951" s="3" t="s">
        <v>7605</v>
      </c>
      <c r="D2951">
        <v>5000</v>
      </c>
      <c r="E2951">
        <v>5343</v>
      </c>
      <c r="F2951" t="s">
        <v>8219</v>
      </c>
      <c r="G2951" t="s">
        <v>8229</v>
      </c>
      <c r="H2951" t="s">
        <v>8251</v>
      </c>
      <c r="I2951">
        <v>1414862280</v>
      </c>
      <c r="J2951">
        <v>1412360309</v>
      </c>
      <c r="K2951" t="b">
        <v>0</v>
      </c>
      <c r="L2951">
        <v>72</v>
      </c>
      <c r="M2951" t="b">
        <v>1</v>
      </c>
      <c r="N2951" t="s">
        <v>8271</v>
      </c>
      <c r="O2951" s="5">
        <f t="shared" si="414"/>
        <v>0.93580385551188472</v>
      </c>
      <c r="P2951" s="7">
        <f t="shared" si="415"/>
        <v>74.208333333333329</v>
      </c>
      <c r="Q2951" t="str">
        <f t="shared" si="416"/>
        <v>theater</v>
      </c>
      <c r="R2951" t="str">
        <f t="shared" si="417"/>
        <v>plays</v>
      </c>
      <c r="S2951" s="10">
        <f t="shared" si="418"/>
        <v>41944.470833333333</v>
      </c>
      <c r="T2951" s="10">
        <f t="shared" si="419"/>
        <v>41915.512835648151</v>
      </c>
      <c r="U2951">
        <f t="shared" si="420"/>
        <v>2014</v>
      </c>
      <c r="V2951" s="11">
        <f t="shared" si="421"/>
        <v>41944.470833333333</v>
      </c>
      <c r="W2951" s="15">
        <f t="shared" si="422"/>
        <v>28.957997685181908</v>
      </c>
    </row>
    <row r="2952" spans="1:23" ht="57.6" x14ac:dyDescent="0.3">
      <c r="A2952">
        <v>3496</v>
      </c>
      <c r="B2952" s="3" t="s">
        <v>3495</v>
      </c>
      <c r="C2952" s="3" t="s">
        <v>7606</v>
      </c>
      <c r="D2952">
        <v>3000</v>
      </c>
      <c r="E2952">
        <v>3732</v>
      </c>
      <c r="F2952" t="s">
        <v>8219</v>
      </c>
      <c r="G2952" t="s">
        <v>8224</v>
      </c>
      <c r="H2952" t="s">
        <v>8246</v>
      </c>
      <c r="I2952">
        <v>1473625166</v>
      </c>
      <c r="J2952">
        <v>1470169166</v>
      </c>
      <c r="K2952" t="b">
        <v>0</v>
      </c>
      <c r="L2952">
        <v>78</v>
      </c>
      <c r="M2952" t="b">
        <v>1</v>
      </c>
      <c r="N2952" t="s">
        <v>8271</v>
      </c>
      <c r="O2952" s="5">
        <f t="shared" si="414"/>
        <v>0.8038585209003215</v>
      </c>
      <c r="P2952" s="7">
        <f t="shared" si="415"/>
        <v>47.846153846153847</v>
      </c>
      <c r="Q2952" t="str">
        <f t="shared" si="416"/>
        <v>theater</v>
      </c>
      <c r="R2952" t="str">
        <f t="shared" si="417"/>
        <v>plays</v>
      </c>
      <c r="S2952" s="10">
        <f t="shared" si="418"/>
        <v>42624.596828703703</v>
      </c>
      <c r="T2952" s="10">
        <f t="shared" si="419"/>
        <v>42584.596828703703</v>
      </c>
      <c r="U2952">
        <f t="shared" si="420"/>
        <v>2016</v>
      </c>
      <c r="V2952" s="11">
        <f t="shared" si="421"/>
        <v>42624.596828703703</v>
      </c>
      <c r="W2952" s="15">
        <f t="shared" si="422"/>
        <v>40</v>
      </c>
    </row>
    <row r="2953" spans="1:23" ht="57.6" x14ac:dyDescent="0.3">
      <c r="A2953">
        <v>3497</v>
      </c>
      <c r="B2953" s="3" t="s">
        <v>3496</v>
      </c>
      <c r="C2953" s="3" t="s">
        <v>7607</v>
      </c>
      <c r="D2953">
        <v>1551</v>
      </c>
      <c r="E2953">
        <v>1686</v>
      </c>
      <c r="F2953" t="s">
        <v>8219</v>
      </c>
      <c r="G2953" t="s">
        <v>8224</v>
      </c>
      <c r="H2953" t="s">
        <v>8246</v>
      </c>
      <c r="I2953">
        <v>1464904800</v>
      </c>
      <c r="J2953">
        <v>1463852904</v>
      </c>
      <c r="K2953" t="b">
        <v>0</v>
      </c>
      <c r="L2953">
        <v>49</v>
      </c>
      <c r="M2953" t="b">
        <v>1</v>
      </c>
      <c r="N2953" t="s">
        <v>8271</v>
      </c>
      <c r="O2953" s="5">
        <f t="shared" si="414"/>
        <v>0.91992882562277578</v>
      </c>
      <c r="P2953" s="7">
        <f t="shared" si="415"/>
        <v>34.408163265306122</v>
      </c>
      <c r="Q2953" t="str">
        <f t="shared" si="416"/>
        <v>theater</v>
      </c>
      <c r="R2953" t="str">
        <f t="shared" si="417"/>
        <v>plays</v>
      </c>
      <c r="S2953" s="10">
        <f t="shared" si="418"/>
        <v>42523.666666666672</v>
      </c>
      <c r="T2953" s="10">
        <f t="shared" si="419"/>
        <v>42511.491944444439</v>
      </c>
      <c r="U2953">
        <f t="shared" si="420"/>
        <v>2016</v>
      </c>
      <c r="V2953" s="11">
        <f t="shared" si="421"/>
        <v>42523.666666666672</v>
      </c>
      <c r="W2953" s="15">
        <f t="shared" si="422"/>
        <v>12.174722222232958</v>
      </c>
    </row>
    <row r="2954" spans="1:23" ht="57.6" x14ac:dyDescent="0.3">
      <c r="A2954">
        <v>3498</v>
      </c>
      <c r="B2954" s="3" t="s">
        <v>3497</v>
      </c>
      <c r="C2954" s="3" t="s">
        <v>7608</v>
      </c>
      <c r="D2954">
        <v>1650</v>
      </c>
      <c r="E2954">
        <v>1690</v>
      </c>
      <c r="F2954" t="s">
        <v>8219</v>
      </c>
      <c r="G2954" t="s">
        <v>8229</v>
      </c>
      <c r="H2954" t="s">
        <v>8251</v>
      </c>
      <c r="I2954">
        <v>1464471840</v>
      </c>
      <c r="J2954">
        <v>1459309704</v>
      </c>
      <c r="K2954" t="b">
        <v>0</v>
      </c>
      <c r="L2954">
        <v>42</v>
      </c>
      <c r="M2954" t="b">
        <v>1</v>
      </c>
      <c r="N2954" t="s">
        <v>8271</v>
      </c>
      <c r="O2954" s="5">
        <f t="shared" si="414"/>
        <v>0.97633136094674555</v>
      </c>
      <c r="P2954" s="7">
        <f t="shared" si="415"/>
        <v>40.238095238095241</v>
      </c>
      <c r="Q2954" t="str">
        <f t="shared" si="416"/>
        <v>theater</v>
      </c>
      <c r="R2954" t="str">
        <f t="shared" si="417"/>
        <v>plays</v>
      </c>
      <c r="S2954" s="10">
        <f t="shared" si="418"/>
        <v>42518.655555555553</v>
      </c>
      <c r="T2954" s="10">
        <f t="shared" si="419"/>
        <v>42458.90861111111</v>
      </c>
      <c r="U2954">
        <f t="shared" si="420"/>
        <v>2016</v>
      </c>
      <c r="V2954" s="11">
        <f t="shared" si="421"/>
        <v>42518.655555555553</v>
      </c>
      <c r="W2954" s="15">
        <f t="shared" si="422"/>
        <v>59.746944444443216</v>
      </c>
    </row>
    <row r="2955" spans="1:23" ht="43.2" x14ac:dyDescent="0.3">
      <c r="A2955">
        <v>3499</v>
      </c>
      <c r="B2955" s="3" t="s">
        <v>3498</v>
      </c>
      <c r="C2955" s="3" t="s">
        <v>7609</v>
      </c>
      <c r="D2955">
        <v>2000</v>
      </c>
      <c r="E2955">
        <v>2110</v>
      </c>
      <c r="F2955" t="s">
        <v>8219</v>
      </c>
      <c r="G2955" t="s">
        <v>8224</v>
      </c>
      <c r="H2955" t="s">
        <v>8246</v>
      </c>
      <c r="I2955">
        <v>1435733940</v>
      </c>
      <c r="J2955">
        <v>1431046325</v>
      </c>
      <c r="K2955" t="b">
        <v>0</v>
      </c>
      <c r="L2955">
        <v>35</v>
      </c>
      <c r="M2955" t="b">
        <v>1</v>
      </c>
      <c r="N2955" t="s">
        <v>8271</v>
      </c>
      <c r="O2955" s="5">
        <f t="shared" si="414"/>
        <v>0.94786729857819907</v>
      </c>
      <c r="P2955" s="7">
        <f t="shared" si="415"/>
        <v>60.285714285714285</v>
      </c>
      <c r="Q2955" t="str">
        <f t="shared" si="416"/>
        <v>theater</v>
      </c>
      <c r="R2955" t="str">
        <f t="shared" si="417"/>
        <v>plays</v>
      </c>
      <c r="S2955" s="10">
        <f t="shared" si="418"/>
        <v>42186.040972222225</v>
      </c>
      <c r="T2955" s="10">
        <f t="shared" si="419"/>
        <v>42131.786168981482</v>
      </c>
      <c r="U2955">
        <f t="shared" si="420"/>
        <v>2015</v>
      </c>
      <c r="V2955" s="11">
        <f t="shared" si="421"/>
        <v>42186.040972222225</v>
      </c>
      <c r="W2955" s="15">
        <f t="shared" si="422"/>
        <v>54.254803240743058</v>
      </c>
    </row>
    <row r="2956" spans="1:23" ht="57.6" x14ac:dyDescent="0.3">
      <c r="A2956">
        <v>3500</v>
      </c>
      <c r="B2956" s="3" t="s">
        <v>3499</v>
      </c>
      <c r="C2956" s="3" t="s">
        <v>7610</v>
      </c>
      <c r="D2956">
        <v>1000</v>
      </c>
      <c r="E2956">
        <v>1063</v>
      </c>
      <c r="F2956" t="s">
        <v>8219</v>
      </c>
      <c r="G2956" t="s">
        <v>8224</v>
      </c>
      <c r="H2956" t="s">
        <v>8246</v>
      </c>
      <c r="I2956">
        <v>1457326740</v>
      </c>
      <c r="J2956">
        <v>1455919438</v>
      </c>
      <c r="K2956" t="b">
        <v>0</v>
      </c>
      <c r="L2956">
        <v>42</v>
      </c>
      <c r="M2956" t="b">
        <v>1</v>
      </c>
      <c r="N2956" t="s">
        <v>8271</v>
      </c>
      <c r="O2956" s="5">
        <f t="shared" si="414"/>
        <v>0.94073377234242705</v>
      </c>
      <c r="P2956" s="7">
        <f t="shared" si="415"/>
        <v>25.30952380952381</v>
      </c>
      <c r="Q2956" t="str">
        <f t="shared" si="416"/>
        <v>theater</v>
      </c>
      <c r="R2956" t="str">
        <f t="shared" si="417"/>
        <v>plays</v>
      </c>
      <c r="S2956" s="10">
        <f t="shared" si="418"/>
        <v>42435.957638888889</v>
      </c>
      <c r="T2956" s="10">
        <f t="shared" si="419"/>
        <v>42419.66942129629</v>
      </c>
      <c r="U2956">
        <f t="shared" si="420"/>
        <v>2016</v>
      </c>
      <c r="V2956" s="11">
        <f t="shared" si="421"/>
        <v>42435.957638888889</v>
      </c>
      <c r="W2956" s="15">
        <f t="shared" si="422"/>
        <v>16.288217592598812</v>
      </c>
    </row>
    <row r="2957" spans="1:23" ht="43.2" x14ac:dyDescent="0.3">
      <c r="A2957">
        <v>3501</v>
      </c>
      <c r="B2957" s="3" t="s">
        <v>3500</v>
      </c>
      <c r="C2957" s="3" t="s">
        <v>7611</v>
      </c>
      <c r="D2957">
        <v>1500</v>
      </c>
      <c r="E2957">
        <v>1510</v>
      </c>
      <c r="F2957" t="s">
        <v>8219</v>
      </c>
      <c r="G2957" t="s">
        <v>8225</v>
      </c>
      <c r="H2957" t="s">
        <v>8247</v>
      </c>
      <c r="I2957">
        <v>1441995595</v>
      </c>
      <c r="J2957">
        <v>1439835595</v>
      </c>
      <c r="K2957" t="b">
        <v>0</v>
      </c>
      <c r="L2957">
        <v>42</v>
      </c>
      <c r="M2957" t="b">
        <v>1</v>
      </c>
      <c r="N2957" t="s">
        <v>8271</v>
      </c>
      <c r="O2957" s="5">
        <f t="shared" si="414"/>
        <v>0.99337748344370858</v>
      </c>
      <c r="P2957" s="7">
        <f t="shared" si="415"/>
        <v>35.952380952380949</v>
      </c>
      <c r="Q2957" t="str">
        <f t="shared" si="416"/>
        <v>theater</v>
      </c>
      <c r="R2957" t="str">
        <f t="shared" si="417"/>
        <v>plays</v>
      </c>
      <c r="S2957" s="10">
        <f t="shared" si="418"/>
        <v>42258.513831018514</v>
      </c>
      <c r="T2957" s="10">
        <f t="shared" si="419"/>
        <v>42233.513831018514</v>
      </c>
      <c r="U2957">
        <f t="shared" si="420"/>
        <v>2015</v>
      </c>
      <c r="V2957" s="11">
        <f t="shared" si="421"/>
        <v>42258.513831018514</v>
      </c>
      <c r="W2957" s="15">
        <f t="shared" si="422"/>
        <v>25</v>
      </c>
    </row>
    <row r="2958" spans="1:23" ht="43.2" x14ac:dyDescent="0.3">
      <c r="A2958">
        <v>3502</v>
      </c>
      <c r="B2958" s="3" t="s">
        <v>3501</v>
      </c>
      <c r="C2958" s="3" t="s">
        <v>7612</v>
      </c>
      <c r="D2958">
        <v>4000</v>
      </c>
      <c r="E2958">
        <v>4216</v>
      </c>
      <c r="F2958" t="s">
        <v>8219</v>
      </c>
      <c r="G2958" t="s">
        <v>8224</v>
      </c>
      <c r="H2958" t="s">
        <v>8246</v>
      </c>
      <c r="I2958">
        <v>1458100740</v>
      </c>
      <c r="J2958">
        <v>1456862924</v>
      </c>
      <c r="K2958" t="b">
        <v>0</v>
      </c>
      <c r="L2958">
        <v>31</v>
      </c>
      <c r="M2958" t="b">
        <v>1</v>
      </c>
      <c r="N2958" t="s">
        <v>8271</v>
      </c>
      <c r="O2958" s="5">
        <f t="shared" si="414"/>
        <v>0.94876660341555974</v>
      </c>
      <c r="P2958" s="7">
        <f t="shared" si="415"/>
        <v>136</v>
      </c>
      <c r="Q2958" t="str">
        <f t="shared" si="416"/>
        <v>theater</v>
      </c>
      <c r="R2958" t="str">
        <f t="shared" si="417"/>
        <v>plays</v>
      </c>
      <c r="S2958" s="10">
        <f t="shared" si="418"/>
        <v>42444.915972222225</v>
      </c>
      <c r="T2958" s="10">
        <f t="shared" si="419"/>
        <v>42430.589398148149</v>
      </c>
      <c r="U2958">
        <f t="shared" si="420"/>
        <v>2016</v>
      </c>
      <c r="V2958" s="11">
        <f t="shared" si="421"/>
        <v>42444.915972222225</v>
      </c>
      <c r="W2958" s="15">
        <f t="shared" si="422"/>
        <v>14.326574074075324</v>
      </c>
    </row>
    <row r="2959" spans="1:23" ht="43.2" x14ac:dyDescent="0.3">
      <c r="A2959">
        <v>3503</v>
      </c>
      <c r="B2959" s="3" t="s">
        <v>3502</v>
      </c>
      <c r="C2959" s="3" t="s">
        <v>7613</v>
      </c>
      <c r="D2959">
        <v>2500</v>
      </c>
      <c r="E2959">
        <v>2689</v>
      </c>
      <c r="F2959" t="s">
        <v>8219</v>
      </c>
      <c r="G2959" t="s">
        <v>8225</v>
      </c>
      <c r="H2959" t="s">
        <v>8247</v>
      </c>
      <c r="I2959">
        <v>1469359728</v>
      </c>
      <c r="J2959">
        <v>1466767728</v>
      </c>
      <c r="K2959" t="b">
        <v>0</v>
      </c>
      <c r="L2959">
        <v>38</v>
      </c>
      <c r="M2959" t="b">
        <v>1</v>
      </c>
      <c r="N2959" t="s">
        <v>8271</v>
      </c>
      <c r="O2959" s="5">
        <f t="shared" si="414"/>
        <v>0.92971364819635549</v>
      </c>
      <c r="P2959" s="7">
        <f t="shared" si="415"/>
        <v>70.763157894736835</v>
      </c>
      <c r="Q2959" t="str">
        <f t="shared" si="416"/>
        <v>theater</v>
      </c>
      <c r="R2959" t="str">
        <f t="shared" si="417"/>
        <v>plays</v>
      </c>
      <c r="S2959" s="10">
        <f t="shared" si="418"/>
        <v>42575.228333333333</v>
      </c>
      <c r="T2959" s="10">
        <f t="shared" si="419"/>
        <v>42545.228333333333</v>
      </c>
      <c r="U2959">
        <f t="shared" si="420"/>
        <v>2016</v>
      </c>
      <c r="V2959" s="11">
        <f t="shared" si="421"/>
        <v>42575.228333333333</v>
      </c>
      <c r="W2959" s="15">
        <f t="shared" si="422"/>
        <v>30</v>
      </c>
    </row>
    <row r="2960" spans="1:23" ht="43.2" x14ac:dyDescent="0.3">
      <c r="A2960">
        <v>3504</v>
      </c>
      <c r="B2960" s="3" t="s">
        <v>3503</v>
      </c>
      <c r="C2960" s="3" t="s">
        <v>7614</v>
      </c>
      <c r="D2960">
        <v>1000</v>
      </c>
      <c r="E2960">
        <v>1000</v>
      </c>
      <c r="F2960" t="s">
        <v>8219</v>
      </c>
      <c r="G2960" t="s">
        <v>8224</v>
      </c>
      <c r="H2960" t="s">
        <v>8246</v>
      </c>
      <c r="I2960">
        <v>1447959491</v>
      </c>
      <c r="J2960">
        <v>1445363891</v>
      </c>
      <c r="K2960" t="b">
        <v>0</v>
      </c>
      <c r="L2960">
        <v>8</v>
      </c>
      <c r="M2960" t="b">
        <v>1</v>
      </c>
      <c r="N2960" t="s">
        <v>8271</v>
      </c>
      <c r="O2960" s="5">
        <f t="shared" si="414"/>
        <v>1</v>
      </c>
      <c r="P2960" s="7">
        <f t="shared" si="415"/>
        <v>125</v>
      </c>
      <c r="Q2960" t="str">
        <f t="shared" si="416"/>
        <v>theater</v>
      </c>
      <c r="R2960" t="str">
        <f t="shared" si="417"/>
        <v>plays</v>
      </c>
      <c r="S2960" s="10">
        <f t="shared" si="418"/>
        <v>42327.540405092594</v>
      </c>
      <c r="T2960" s="10">
        <f t="shared" si="419"/>
        <v>42297.498738425929</v>
      </c>
      <c r="U2960">
        <f t="shared" si="420"/>
        <v>2015</v>
      </c>
      <c r="V2960" s="11">
        <f t="shared" si="421"/>
        <v>42327.540405092594</v>
      </c>
      <c r="W2960" s="15">
        <f t="shared" si="422"/>
        <v>30.041666666664241</v>
      </c>
    </row>
    <row r="2961" spans="1:23" ht="86.4" x14ac:dyDescent="0.3">
      <c r="A2961">
        <v>3505</v>
      </c>
      <c r="B2961" s="3" t="s">
        <v>3504</v>
      </c>
      <c r="C2961" s="3" t="s">
        <v>7615</v>
      </c>
      <c r="D2961">
        <v>2500</v>
      </c>
      <c r="E2961">
        <v>2594</v>
      </c>
      <c r="F2961" t="s">
        <v>8219</v>
      </c>
      <c r="G2961" t="s">
        <v>8224</v>
      </c>
      <c r="H2961" t="s">
        <v>8246</v>
      </c>
      <c r="I2961">
        <v>1399953600</v>
      </c>
      <c r="J2961">
        <v>1398983245</v>
      </c>
      <c r="K2961" t="b">
        <v>0</v>
      </c>
      <c r="L2961">
        <v>39</v>
      </c>
      <c r="M2961" t="b">
        <v>1</v>
      </c>
      <c r="N2961" t="s">
        <v>8271</v>
      </c>
      <c r="O2961" s="5">
        <f t="shared" si="414"/>
        <v>0.96376252891287584</v>
      </c>
      <c r="P2961" s="7">
        <f t="shared" si="415"/>
        <v>66.512820512820511</v>
      </c>
      <c r="Q2961" t="str">
        <f t="shared" si="416"/>
        <v>theater</v>
      </c>
      <c r="R2961" t="str">
        <f t="shared" si="417"/>
        <v>plays</v>
      </c>
      <c r="S2961" s="10">
        <f t="shared" si="418"/>
        <v>41771.916666666664</v>
      </c>
      <c r="T2961" s="10">
        <f t="shared" si="419"/>
        <v>41760.685706018521</v>
      </c>
      <c r="U2961">
        <f t="shared" si="420"/>
        <v>2014</v>
      </c>
      <c r="V2961" s="11">
        <f t="shared" si="421"/>
        <v>41771.916666666664</v>
      </c>
      <c r="W2961" s="15">
        <f t="shared" si="422"/>
        <v>11.230960648143082</v>
      </c>
    </row>
    <row r="2962" spans="1:23" ht="43.2" x14ac:dyDescent="0.3">
      <c r="A2962">
        <v>3506</v>
      </c>
      <c r="B2962" s="3" t="s">
        <v>3505</v>
      </c>
      <c r="C2962" s="3" t="s">
        <v>7616</v>
      </c>
      <c r="D2962">
        <v>3000</v>
      </c>
      <c r="E2962">
        <v>3045</v>
      </c>
      <c r="F2962" t="s">
        <v>8219</v>
      </c>
      <c r="G2962" t="s">
        <v>8224</v>
      </c>
      <c r="H2962" t="s">
        <v>8246</v>
      </c>
      <c r="I2962">
        <v>1408815440</v>
      </c>
      <c r="J2962">
        <v>1404927440</v>
      </c>
      <c r="K2962" t="b">
        <v>0</v>
      </c>
      <c r="L2962">
        <v>29</v>
      </c>
      <c r="M2962" t="b">
        <v>1</v>
      </c>
      <c r="N2962" t="s">
        <v>8271</v>
      </c>
      <c r="O2962" s="5">
        <f t="shared" si="414"/>
        <v>0.98522167487684731</v>
      </c>
      <c r="P2962" s="7">
        <f t="shared" si="415"/>
        <v>105</v>
      </c>
      <c r="Q2962" t="str">
        <f t="shared" si="416"/>
        <v>theater</v>
      </c>
      <c r="R2962" t="str">
        <f t="shared" si="417"/>
        <v>plays</v>
      </c>
      <c r="S2962" s="10">
        <f t="shared" si="418"/>
        <v>41874.484259259261</v>
      </c>
      <c r="T2962" s="10">
        <f t="shared" si="419"/>
        <v>41829.484259259261</v>
      </c>
      <c r="U2962">
        <f t="shared" si="420"/>
        <v>2014</v>
      </c>
      <c r="V2962" s="11">
        <f t="shared" si="421"/>
        <v>41874.484259259261</v>
      </c>
      <c r="W2962" s="15">
        <f t="shared" si="422"/>
        <v>45</v>
      </c>
    </row>
    <row r="2963" spans="1:23" ht="43.2" x14ac:dyDescent="0.3">
      <c r="A2963">
        <v>3507</v>
      </c>
      <c r="B2963" s="3" t="s">
        <v>3506</v>
      </c>
      <c r="C2963" s="3" t="s">
        <v>7617</v>
      </c>
      <c r="D2963">
        <v>10000</v>
      </c>
      <c r="E2963">
        <v>10440</v>
      </c>
      <c r="F2963" t="s">
        <v>8219</v>
      </c>
      <c r="G2963" t="s">
        <v>8224</v>
      </c>
      <c r="H2963" t="s">
        <v>8246</v>
      </c>
      <c r="I2963">
        <v>1464732537</v>
      </c>
      <c r="J2963">
        <v>1462140537</v>
      </c>
      <c r="K2963" t="b">
        <v>0</v>
      </c>
      <c r="L2963">
        <v>72</v>
      </c>
      <c r="M2963" t="b">
        <v>1</v>
      </c>
      <c r="N2963" t="s">
        <v>8271</v>
      </c>
      <c r="O2963" s="5">
        <f t="shared" si="414"/>
        <v>0.95785440613026818</v>
      </c>
      <c r="P2963" s="7">
        <f t="shared" si="415"/>
        <v>145</v>
      </c>
      <c r="Q2963" t="str">
        <f t="shared" si="416"/>
        <v>theater</v>
      </c>
      <c r="R2963" t="str">
        <f t="shared" si="417"/>
        <v>plays</v>
      </c>
      <c r="S2963" s="10">
        <f t="shared" si="418"/>
        <v>42521.67288194444</v>
      </c>
      <c r="T2963" s="10">
        <f t="shared" si="419"/>
        <v>42491.67288194444</v>
      </c>
      <c r="U2963">
        <f t="shared" si="420"/>
        <v>2016</v>
      </c>
      <c r="V2963" s="11">
        <f t="shared" si="421"/>
        <v>42521.67288194444</v>
      </c>
      <c r="W2963" s="15">
        <f t="shared" si="422"/>
        <v>30</v>
      </c>
    </row>
    <row r="2964" spans="1:23" ht="43.2" x14ac:dyDescent="0.3">
      <c r="A2964">
        <v>3508</v>
      </c>
      <c r="B2964" s="3" t="s">
        <v>3507</v>
      </c>
      <c r="C2964" s="3" t="s">
        <v>7618</v>
      </c>
      <c r="D2964">
        <v>100</v>
      </c>
      <c r="E2964">
        <v>180</v>
      </c>
      <c r="F2964" t="s">
        <v>8219</v>
      </c>
      <c r="G2964" t="s">
        <v>8225</v>
      </c>
      <c r="H2964" t="s">
        <v>8247</v>
      </c>
      <c r="I2964">
        <v>1462914000</v>
      </c>
      <c r="J2964">
        <v>1460914253</v>
      </c>
      <c r="K2964" t="b">
        <v>0</v>
      </c>
      <c r="L2964">
        <v>15</v>
      </c>
      <c r="M2964" t="b">
        <v>1</v>
      </c>
      <c r="N2964" t="s">
        <v>8271</v>
      </c>
      <c r="O2964" s="5">
        <f t="shared" si="414"/>
        <v>0.55555555555555558</v>
      </c>
      <c r="P2964" s="7">
        <f t="shared" si="415"/>
        <v>12</v>
      </c>
      <c r="Q2964" t="str">
        <f t="shared" si="416"/>
        <v>theater</v>
      </c>
      <c r="R2964" t="str">
        <f t="shared" si="417"/>
        <v>plays</v>
      </c>
      <c r="S2964" s="10">
        <f t="shared" si="418"/>
        <v>42500.625</v>
      </c>
      <c r="T2964" s="10">
        <f t="shared" si="419"/>
        <v>42477.479780092588</v>
      </c>
      <c r="U2964">
        <f t="shared" si="420"/>
        <v>2016</v>
      </c>
      <c r="V2964" s="11">
        <f t="shared" si="421"/>
        <v>42500.625</v>
      </c>
      <c r="W2964" s="15">
        <f t="shared" si="422"/>
        <v>23.145219907411956</v>
      </c>
    </row>
    <row r="2965" spans="1:23" ht="43.2" x14ac:dyDescent="0.3">
      <c r="A2965">
        <v>3509</v>
      </c>
      <c r="B2965" s="3" t="s">
        <v>3508</v>
      </c>
      <c r="C2965" s="3" t="s">
        <v>7619</v>
      </c>
      <c r="D2965">
        <v>3000</v>
      </c>
      <c r="E2965">
        <v>3190</v>
      </c>
      <c r="F2965" t="s">
        <v>8219</v>
      </c>
      <c r="G2965" t="s">
        <v>8224</v>
      </c>
      <c r="H2965" t="s">
        <v>8246</v>
      </c>
      <c r="I2965">
        <v>1416545700</v>
      </c>
      <c r="J2965">
        <v>1415392666</v>
      </c>
      <c r="K2965" t="b">
        <v>0</v>
      </c>
      <c r="L2965">
        <v>33</v>
      </c>
      <c r="M2965" t="b">
        <v>1</v>
      </c>
      <c r="N2965" t="s">
        <v>8271</v>
      </c>
      <c r="O2965" s="5">
        <f t="shared" si="414"/>
        <v>0.94043887147335425</v>
      </c>
      <c r="P2965" s="7">
        <f t="shared" si="415"/>
        <v>96.666666666666671</v>
      </c>
      <c r="Q2965" t="str">
        <f t="shared" si="416"/>
        <v>theater</v>
      </c>
      <c r="R2965" t="str">
        <f t="shared" si="417"/>
        <v>plays</v>
      </c>
      <c r="S2965" s="10">
        <f t="shared" si="418"/>
        <v>41963.954861111109</v>
      </c>
      <c r="T2965" s="10">
        <f t="shared" si="419"/>
        <v>41950.609560185185</v>
      </c>
      <c r="U2965">
        <f t="shared" si="420"/>
        <v>2014</v>
      </c>
      <c r="V2965" s="11">
        <f t="shared" si="421"/>
        <v>41963.954861111109</v>
      </c>
      <c r="W2965" s="15">
        <f t="shared" si="422"/>
        <v>13.345300925924676</v>
      </c>
    </row>
    <row r="2966" spans="1:23" ht="57.6" x14ac:dyDescent="0.3">
      <c r="A2966">
        <v>3510</v>
      </c>
      <c r="B2966" s="3" t="s">
        <v>3509</v>
      </c>
      <c r="C2966" s="3" t="s">
        <v>7620</v>
      </c>
      <c r="D2966">
        <v>900</v>
      </c>
      <c r="E2966">
        <v>905</v>
      </c>
      <c r="F2966" t="s">
        <v>8219</v>
      </c>
      <c r="G2966" t="s">
        <v>8224</v>
      </c>
      <c r="H2966" t="s">
        <v>8246</v>
      </c>
      <c r="I2966">
        <v>1404312846</v>
      </c>
      <c r="J2966">
        <v>1402584846</v>
      </c>
      <c r="K2966" t="b">
        <v>0</v>
      </c>
      <c r="L2966">
        <v>15</v>
      </c>
      <c r="M2966" t="b">
        <v>1</v>
      </c>
      <c r="N2966" t="s">
        <v>8271</v>
      </c>
      <c r="O2966" s="5">
        <f t="shared" si="414"/>
        <v>0.99447513812154698</v>
      </c>
      <c r="P2966" s="7">
        <f t="shared" si="415"/>
        <v>60.333333333333336</v>
      </c>
      <c r="Q2966" t="str">
        <f t="shared" si="416"/>
        <v>theater</v>
      </c>
      <c r="R2966" t="str">
        <f t="shared" si="417"/>
        <v>plays</v>
      </c>
      <c r="S2966" s="10">
        <f t="shared" si="418"/>
        <v>41822.37090277778</v>
      </c>
      <c r="T2966" s="10">
        <f t="shared" si="419"/>
        <v>41802.37090277778</v>
      </c>
      <c r="U2966">
        <f t="shared" si="420"/>
        <v>2014</v>
      </c>
      <c r="V2966" s="11">
        <f t="shared" si="421"/>
        <v>41822.37090277778</v>
      </c>
      <c r="W2966" s="15">
        <f t="shared" si="422"/>
        <v>20</v>
      </c>
    </row>
    <row r="2967" spans="1:23" ht="43.2" x14ac:dyDescent="0.3">
      <c r="A2967">
        <v>3511</v>
      </c>
      <c r="B2967" s="3" t="s">
        <v>3510</v>
      </c>
      <c r="C2967" s="3" t="s">
        <v>7621</v>
      </c>
      <c r="D2967">
        <v>1500</v>
      </c>
      <c r="E2967">
        <v>1518</v>
      </c>
      <c r="F2967" t="s">
        <v>8219</v>
      </c>
      <c r="G2967" t="s">
        <v>8225</v>
      </c>
      <c r="H2967" t="s">
        <v>8247</v>
      </c>
      <c r="I2967">
        <v>1415385000</v>
      </c>
      <c r="J2967">
        <v>1413406695</v>
      </c>
      <c r="K2967" t="b">
        <v>0</v>
      </c>
      <c r="L2967">
        <v>19</v>
      </c>
      <c r="M2967" t="b">
        <v>1</v>
      </c>
      <c r="N2967" t="s">
        <v>8271</v>
      </c>
      <c r="O2967" s="5">
        <f t="shared" si="414"/>
        <v>0.98814229249011853</v>
      </c>
      <c r="P2967" s="7">
        <f t="shared" si="415"/>
        <v>79.89473684210526</v>
      </c>
      <c r="Q2967" t="str">
        <f t="shared" si="416"/>
        <v>theater</v>
      </c>
      <c r="R2967" t="str">
        <f t="shared" si="417"/>
        <v>plays</v>
      </c>
      <c r="S2967" s="10">
        <f t="shared" si="418"/>
        <v>41950.520833333336</v>
      </c>
      <c r="T2967" s="10">
        <f t="shared" si="419"/>
        <v>41927.623784722222</v>
      </c>
      <c r="U2967">
        <f t="shared" si="420"/>
        <v>2014</v>
      </c>
      <c r="V2967" s="11">
        <f t="shared" si="421"/>
        <v>41950.520833333336</v>
      </c>
      <c r="W2967" s="15">
        <f t="shared" si="422"/>
        <v>22.89704861111386</v>
      </c>
    </row>
    <row r="2968" spans="1:23" ht="43.2" x14ac:dyDescent="0.3">
      <c r="A2968">
        <v>3512</v>
      </c>
      <c r="B2968" s="3" t="s">
        <v>3511</v>
      </c>
      <c r="C2968" s="3" t="s">
        <v>7622</v>
      </c>
      <c r="D2968">
        <v>1000</v>
      </c>
      <c r="E2968">
        <v>1000</v>
      </c>
      <c r="F2968" t="s">
        <v>8219</v>
      </c>
      <c r="G2968" t="s">
        <v>8225</v>
      </c>
      <c r="H2968" t="s">
        <v>8247</v>
      </c>
      <c r="I2968">
        <v>1429789992</v>
      </c>
      <c r="J2968">
        <v>1424609592</v>
      </c>
      <c r="K2968" t="b">
        <v>0</v>
      </c>
      <c r="L2968">
        <v>17</v>
      </c>
      <c r="M2968" t="b">
        <v>1</v>
      </c>
      <c r="N2968" t="s">
        <v>8271</v>
      </c>
      <c r="O2968" s="5">
        <f t="shared" si="414"/>
        <v>1</v>
      </c>
      <c r="P2968" s="7">
        <f t="shared" si="415"/>
        <v>58.823529411764703</v>
      </c>
      <c r="Q2968" t="str">
        <f t="shared" si="416"/>
        <v>theater</v>
      </c>
      <c r="R2968" t="str">
        <f t="shared" si="417"/>
        <v>plays</v>
      </c>
      <c r="S2968" s="10">
        <f t="shared" si="418"/>
        <v>42117.24527777778</v>
      </c>
      <c r="T2968" s="10">
        <f t="shared" si="419"/>
        <v>42057.286944444444</v>
      </c>
      <c r="U2968">
        <f t="shared" si="420"/>
        <v>2015</v>
      </c>
      <c r="V2968" s="11">
        <f t="shared" si="421"/>
        <v>42117.24527777778</v>
      </c>
      <c r="W2968" s="15">
        <f t="shared" si="422"/>
        <v>59.958333333335759</v>
      </c>
    </row>
    <row r="2969" spans="1:23" ht="43.2" x14ac:dyDescent="0.3">
      <c r="A2969">
        <v>3513</v>
      </c>
      <c r="B2969" s="3" t="s">
        <v>3512</v>
      </c>
      <c r="C2969" s="3" t="s">
        <v>7623</v>
      </c>
      <c r="D2969">
        <v>2800</v>
      </c>
      <c r="E2969">
        <v>3315</v>
      </c>
      <c r="F2969" t="s">
        <v>8219</v>
      </c>
      <c r="G2969" t="s">
        <v>8224</v>
      </c>
      <c r="H2969" t="s">
        <v>8246</v>
      </c>
      <c r="I2969">
        <v>1401857940</v>
      </c>
      <c r="J2969">
        <v>1400725112</v>
      </c>
      <c r="K2969" t="b">
        <v>0</v>
      </c>
      <c r="L2969">
        <v>44</v>
      </c>
      <c r="M2969" t="b">
        <v>1</v>
      </c>
      <c r="N2969" t="s">
        <v>8271</v>
      </c>
      <c r="O2969" s="5">
        <f t="shared" si="414"/>
        <v>0.84464555052790347</v>
      </c>
      <c r="P2969" s="7">
        <f t="shared" si="415"/>
        <v>75.340909090909093</v>
      </c>
      <c r="Q2969" t="str">
        <f t="shared" si="416"/>
        <v>theater</v>
      </c>
      <c r="R2969" t="str">
        <f t="shared" si="417"/>
        <v>plays</v>
      </c>
      <c r="S2969" s="10">
        <f t="shared" si="418"/>
        <v>41793.957638888889</v>
      </c>
      <c r="T2969" s="10">
        <f t="shared" si="419"/>
        <v>41780.846203703702</v>
      </c>
      <c r="U2969">
        <f t="shared" si="420"/>
        <v>2014</v>
      </c>
      <c r="V2969" s="11">
        <f t="shared" si="421"/>
        <v>41793.957638888889</v>
      </c>
      <c r="W2969" s="15">
        <f t="shared" si="422"/>
        <v>13.111435185186565</v>
      </c>
    </row>
    <row r="2970" spans="1:23" ht="43.2" x14ac:dyDescent="0.3">
      <c r="A2970">
        <v>3514</v>
      </c>
      <c r="B2970" s="3" t="s">
        <v>3513</v>
      </c>
      <c r="C2970" s="3" t="s">
        <v>7624</v>
      </c>
      <c r="D2970">
        <v>500</v>
      </c>
      <c r="E2970">
        <v>550</v>
      </c>
      <c r="F2970" t="s">
        <v>8219</v>
      </c>
      <c r="G2970" t="s">
        <v>8224</v>
      </c>
      <c r="H2970" t="s">
        <v>8246</v>
      </c>
      <c r="I2970">
        <v>1422853140</v>
      </c>
      <c r="J2970">
        <v>1421439552</v>
      </c>
      <c r="K2970" t="b">
        <v>0</v>
      </c>
      <c r="L2970">
        <v>10</v>
      </c>
      <c r="M2970" t="b">
        <v>1</v>
      </c>
      <c r="N2970" t="s">
        <v>8271</v>
      </c>
      <c r="O2970" s="5">
        <f t="shared" si="414"/>
        <v>0.90909090909090906</v>
      </c>
      <c r="P2970" s="7">
        <f t="shared" si="415"/>
        <v>55</v>
      </c>
      <c r="Q2970" t="str">
        <f t="shared" si="416"/>
        <v>theater</v>
      </c>
      <c r="R2970" t="str">
        <f t="shared" si="417"/>
        <v>plays</v>
      </c>
      <c r="S2970" s="10">
        <f t="shared" si="418"/>
        <v>42036.957638888889</v>
      </c>
      <c r="T2970" s="10">
        <f t="shared" si="419"/>
        <v>42020.596666666665</v>
      </c>
      <c r="U2970">
        <f t="shared" si="420"/>
        <v>2015</v>
      </c>
      <c r="V2970" s="11">
        <f t="shared" si="421"/>
        <v>42036.957638888889</v>
      </c>
      <c r="W2970" s="15">
        <f t="shared" si="422"/>
        <v>16.360972222224518</v>
      </c>
    </row>
    <row r="2971" spans="1:23" ht="43.2" x14ac:dyDescent="0.3">
      <c r="A2971">
        <v>3515</v>
      </c>
      <c r="B2971" s="3" t="s">
        <v>3514</v>
      </c>
      <c r="C2971" s="3" t="s">
        <v>7625</v>
      </c>
      <c r="D2971">
        <v>3000</v>
      </c>
      <c r="E2971">
        <v>3080</v>
      </c>
      <c r="F2971" t="s">
        <v>8219</v>
      </c>
      <c r="G2971" t="s">
        <v>8224</v>
      </c>
      <c r="H2971" t="s">
        <v>8246</v>
      </c>
      <c r="I2971">
        <v>1433097171</v>
      </c>
      <c r="J2971">
        <v>1430505171</v>
      </c>
      <c r="K2971" t="b">
        <v>0</v>
      </c>
      <c r="L2971">
        <v>46</v>
      </c>
      <c r="M2971" t="b">
        <v>1</v>
      </c>
      <c r="N2971" t="s">
        <v>8271</v>
      </c>
      <c r="O2971" s="5">
        <f t="shared" si="414"/>
        <v>0.97402597402597402</v>
      </c>
      <c r="P2971" s="7">
        <f t="shared" si="415"/>
        <v>66.956521739130437</v>
      </c>
      <c r="Q2971" t="str">
        <f t="shared" si="416"/>
        <v>theater</v>
      </c>
      <c r="R2971" t="str">
        <f t="shared" si="417"/>
        <v>plays</v>
      </c>
      <c r="S2971" s="10">
        <f t="shared" si="418"/>
        <v>42155.522812499999</v>
      </c>
      <c r="T2971" s="10">
        <f t="shared" si="419"/>
        <v>42125.522812499999</v>
      </c>
      <c r="U2971">
        <f t="shared" si="420"/>
        <v>2015</v>
      </c>
      <c r="V2971" s="11">
        <f t="shared" si="421"/>
        <v>42155.522812499999</v>
      </c>
      <c r="W2971" s="15">
        <f t="shared" si="422"/>
        <v>30</v>
      </c>
    </row>
    <row r="2972" spans="1:23" ht="43.2" x14ac:dyDescent="0.3">
      <c r="A2972">
        <v>3516</v>
      </c>
      <c r="B2972" s="3" t="s">
        <v>3515</v>
      </c>
      <c r="C2972" s="3" t="s">
        <v>7626</v>
      </c>
      <c r="D2972">
        <v>2500</v>
      </c>
      <c r="E2972">
        <v>2500</v>
      </c>
      <c r="F2972" t="s">
        <v>8219</v>
      </c>
      <c r="G2972" t="s">
        <v>8224</v>
      </c>
      <c r="H2972" t="s">
        <v>8246</v>
      </c>
      <c r="I2972">
        <v>1410145200</v>
      </c>
      <c r="J2972">
        <v>1407197670</v>
      </c>
      <c r="K2972" t="b">
        <v>0</v>
      </c>
      <c r="L2972">
        <v>11</v>
      </c>
      <c r="M2972" t="b">
        <v>1</v>
      </c>
      <c r="N2972" t="s">
        <v>8271</v>
      </c>
      <c r="O2972" s="5">
        <f t="shared" si="414"/>
        <v>1</v>
      </c>
      <c r="P2972" s="7">
        <f t="shared" si="415"/>
        <v>227.27272727272728</v>
      </c>
      <c r="Q2972" t="str">
        <f t="shared" si="416"/>
        <v>theater</v>
      </c>
      <c r="R2972" t="str">
        <f t="shared" si="417"/>
        <v>plays</v>
      </c>
      <c r="S2972" s="10">
        <f t="shared" si="418"/>
        <v>41889.875</v>
      </c>
      <c r="T2972" s="10">
        <f t="shared" si="419"/>
        <v>41855.760069444441</v>
      </c>
      <c r="U2972">
        <f t="shared" si="420"/>
        <v>2014</v>
      </c>
      <c r="V2972" s="11">
        <f t="shared" si="421"/>
        <v>41889.875</v>
      </c>
      <c r="W2972" s="15">
        <f t="shared" si="422"/>
        <v>34.114930555559113</v>
      </c>
    </row>
    <row r="2973" spans="1:23" ht="43.2" x14ac:dyDescent="0.3">
      <c r="A2973">
        <v>3517</v>
      </c>
      <c r="B2973" s="3" t="s">
        <v>3516</v>
      </c>
      <c r="C2973" s="3" t="s">
        <v>7627</v>
      </c>
      <c r="D2973">
        <v>4000</v>
      </c>
      <c r="E2973">
        <v>4000</v>
      </c>
      <c r="F2973" t="s">
        <v>8219</v>
      </c>
      <c r="G2973" t="s">
        <v>8225</v>
      </c>
      <c r="H2973" t="s">
        <v>8247</v>
      </c>
      <c r="I2973">
        <v>1404471600</v>
      </c>
      <c r="J2973">
        <v>1401910634</v>
      </c>
      <c r="K2973" t="b">
        <v>0</v>
      </c>
      <c r="L2973">
        <v>13</v>
      </c>
      <c r="M2973" t="b">
        <v>1</v>
      </c>
      <c r="N2973" t="s">
        <v>8271</v>
      </c>
      <c r="O2973" s="5">
        <f t="shared" si="414"/>
        <v>1</v>
      </c>
      <c r="P2973" s="7">
        <f t="shared" si="415"/>
        <v>307.69230769230768</v>
      </c>
      <c r="Q2973" t="str">
        <f t="shared" si="416"/>
        <v>theater</v>
      </c>
      <c r="R2973" t="str">
        <f t="shared" si="417"/>
        <v>plays</v>
      </c>
      <c r="S2973" s="10">
        <f t="shared" si="418"/>
        <v>41824.208333333336</v>
      </c>
      <c r="T2973" s="10">
        <f t="shared" si="419"/>
        <v>41794.567523148151</v>
      </c>
      <c r="U2973">
        <f t="shared" si="420"/>
        <v>2014</v>
      </c>
      <c r="V2973" s="11">
        <f t="shared" si="421"/>
        <v>41824.208333333336</v>
      </c>
      <c r="W2973" s="15">
        <f t="shared" si="422"/>
        <v>29.640810185184819</v>
      </c>
    </row>
    <row r="2974" spans="1:23" ht="43.2" x14ac:dyDescent="0.3">
      <c r="A2974">
        <v>3518</v>
      </c>
      <c r="B2974" s="3" t="s">
        <v>3517</v>
      </c>
      <c r="C2974" s="3" t="s">
        <v>7628</v>
      </c>
      <c r="D2974">
        <v>1500</v>
      </c>
      <c r="E2974">
        <v>1650.69</v>
      </c>
      <c r="F2974" t="s">
        <v>8219</v>
      </c>
      <c r="G2974" t="s">
        <v>8224</v>
      </c>
      <c r="H2974" t="s">
        <v>8246</v>
      </c>
      <c r="I2974">
        <v>1412259660</v>
      </c>
      <c r="J2974">
        <v>1410461299</v>
      </c>
      <c r="K2974" t="b">
        <v>0</v>
      </c>
      <c r="L2974">
        <v>33</v>
      </c>
      <c r="M2974" t="b">
        <v>1</v>
      </c>
      <c r="N2974" t="s">
        <v>8271</v>
      </c>
      <c r="O2974" s="5">
        <f t="shared" si="414"/>
        <v>0.90871090271341071</v>
      </c>
      <c r="P2974" s="7">
        <f t="shared" si="415"/>
        <v>50.020909090909093</v>
      </c>
      <c r="Q2974" t="str">
        <f t="shared" si="416"/>
        <v>theater</v>
      </c>
      <c r="R2974" t="str">
        <f t="shared" si="417"/>
        <v>plays</v>
      </c>
      <c r="S2974" s="10">
        <f t="shared" si="418"/>
        <v>41914.347916666666</v>
      </c>
      <c r="T2974" s="10">
        <f t="shared" si="419"/>
        <v>41893.533553240741</v>
      </c>
      <c r="U2974">
        <f t="shared" si="420"/>
        <v>2014</v>
      </c>
      <c r="V2974" s="11">
        <f t="shared" si="421"/>
        <v>41914.347916666666</v>
      </c>
      <c r="W2974" s="15">
        <f t="shared" si="422"/>
        <v>20.814363425924967</v>
      </c>
    </row>
    <row r="2975" spans="1:23" ht="43.2" x14ac:dyDescent="0.3">
      <c r="A2975">
        <v>3519</v>
      </c>
      <c r="B2975" s="3" t="s">
        <v>3518</v>
      </c>
      <c r="C2975" s="3" t="s">
        <v>7629</v>
      </c>
      <c r="D2975">
        <v>2000</v>
      </c>
      <c r="E2975">
        <v>2027</v>
      </c>
      <c r="F2975" t="s">
        <v>8219</v>
      </c>
      <c r="G2975" t="s">
        <v>8225</v>
      </c>
      <c r="H2975" t="s">
        <v>8247</v>
      </c>
      <c r="I2975">
        <v>1425478950</v>
      </c>
      <c r="J2975">
        <v>1422886950</v>
      </c>
      <c r="K2975" t="b">
        <v>0</v>
      </c>
      <c r="L2975">
        <v>28</v>
      </c>
      <c r="M2975" t="b">
        <v>1</v>
      </c>
      <c r="N2975" t="s">
        <v>8271</v>
      </c>
      <c r="O2975" s="5">
        <f t="shared" si="414"/>
        <v>0.98667982239763197</v>
      </c>
      <c r="P2975" s="7">
        <f t="shared" si="415"/>
        <v>72.392857142857139</v>
      </c>
      <c r="Q2975" t="str">
        <f t="shared" si="416"/>
        <v>theater</v>
      </c>
      <c r="R2975" t="str">
        <f t="shared" si="417"/>
        <v>plays</v>
      </c>
      <c r="S2975" s="10">
        <f t="shared" si="418"/>
        <v>42067.348958333328</v>
      </c>
      <c r="T2975" s="10">
        <f t="shared" si="419"/>
        <v>42037.348958333328</v>
      </c>
      <c r="U2975">
        <f t="shared" si="420"/>
        <v>2015</v>
      </c>
      <c r="V2975" s="11">
        <f t="shared" si="421"/>
        <v>42067.348958333328</v>
      </c>
      <c r="W2975" s="15">
        <f t="shared" si="422"/>
        <v>30</v>
      </c>
    </row>
    <row r="2976" spans="1:23" ht="43.2" x14ac:dyDescent="0.3">
      <c r="A2976">
        <v>3520</v>
      </c>
      <c r="B2976" s="3" t="s">
        <v>3519</v>
      </c>
      <c r="C2976" s="3" t="s">
        <v>7630</v>
      </c>
      <c r="D2976">
        <v>2000</v>
      </c>
      <c r="E2976">
        <v>2015</v>
      </c>
      <c r="F2976" t="s">
        <v>8219</v>
      </c>
      <c r="G2976" t="s">
        <v>8225</v>
      </c>
      <c r="H2976" t="s">
        <v>8247</v>
      </c>
      <c r="I2976">
        <v>1441547220</v>
      </c>
      <c r="J2976">
        <v>1439322412</v>
      </c>
      <c r="K2976" t="b">
        <v>0</v>
      </c>
      <c r="L2976">
        <v>21</v>
      </c>
      <c r="M2976" t="b">
        <v>1</v>
      </c>
      <c r="N2976" t="s">
        <v>8271</v>
      </c>
      <c r="O2976" s="5">
        <f t="shared" si="414"/>
        <v>0.99255583126550873</v>
      </c>
      <c r="P2976" s="7">
        <f t="shared" si="415"/>
        <v>95.952380952380949</v>
      </c>
      <c r="Q2976" t="str">
        <f t="shared" si="416"/>
        <v>theater</v>
      </c>
      <c r="R2976" t="str">
        <f t="shared" si="417"/>
        <v>plays</v>
      </c>
      <c r="S2976" s="10">
        <f t="shared" si="418"/>
        <v>42253.32430555555</v>
      </c>
      <c r="T2976" s="10">
        <f t="shared" si="419"/>
        <v>42227.574212962965</v>
      </c>
      <c r="U2976">
        <f t="shared" si="420"/>
        <v>2015</v>
      </c>
      <c r="V2976" s="11">
        <f t="shared" si="421"/>
        <v>42253.32430555555</v>
      </c>
      <c r="W2976" s="15">
        <f t="shared" si="422"/>
        <v>25.750092592585133</v>
      </c>
    </row>
    <row r="2977" spans="1:23" ht="57.6" x14ac:dyDescent="0.3">
      <c r="A2977">
        <v>3521</v>
      </c>
      <c r="B2977" s="3" t="s">
        <v>3520</v>
      </c>
      <c r="C2977" s="3" t="s">
        <v>7631</v>
      </c>
      <c r="D2977">
        <v>350</v>
      </c>
      <c r="E2977">
        <v>593</v>
      </c>
      <c r="F2977" t="s">
        <v>8219</v>
      </c>
      <c r="G2977" t="s">
        <v>8224</v>
      </c>
      <c r="H2977" t="s">
        <v>8246</v>
      </c>
      <c r="I2977">
        <v>1411980020</v>
      </c>
      <c r="J2977">
        <v>1409388020</v>
      </c>
      <c r="K2977" t="b">
        <v>0</v>
      </c>
      <c r="L2977">
        <v>13</v>
      </c>
      <c r="M2977" t="b">
        <v>1</v>
      </c>
      <c r="N2977" t="s">
        <v>8271</v>
      </c>
      <c r="O2977" s="5">
        <f t="shared" si="414"/>
        <v>0.5902192242833052</v>
      </c>
      <c r="P2977" s="7">
        <f t="shared" si="415"/>
        <v>45.615384615384613</v>
      </c>
      <c r="Q2977" t="str">
        <f t="shared" si="416"/>
        <v>theater</v>
      </c>
      <c r="R2977" t="str">
        <f t="shared" si="417"/>
        <v>plays</v>
      </c>
      <c r="S2977" s="10">
        <f t="shared" si="418"/>
        <v>41911.111342592594</v>
      </c>
      <c r="T2977" s="10">
        <f t="shared" si="419"/>
        <v>41881.111342592594</v>
      </c>
      <c r="U2977">
        <f t="shared" si="420"/>
        <v>2014</v>
      </c>
      <c r="V2977" s="11">
        <f t="shared" si="421"/>
        <v>41911.111342592594</v>
      </c>
      <c r="W2977" s="15">
        <f t="shared" si="422"/>
        <v>30</v>
      </c>
    </row>
    <row r="2978" spans="1:23" ht="43.2" x14ac:dyDescent="0.3">
      <c r="A2978">
        <v>3522</v>
      </c>
      <c r="B2978" s="3" t="s">
        <v>3521</v>
      </c>
      <c r="C2978" s="3" t="s">
        <v>7632</v>
      </c>
      <c r="D2978">
        <v>1395</v>
      </c>
      <c r="E2978">
        <v>1395</v>
      </c>
      <c r="F2978" t="s">
        <v>8219</v>
      </c>
      <c r="G2978" t="s">
        <v>8225</v>
      </c>
      <c r="H2978" t="s">
        <v>8247</v>
      </c>
      <c r="I2978">
        <v>1442311560</v>
      </c>
      <c r="J2978">
        <v>1439924246</v>
      </c>
      <c r="K2978" t="b">
        <v>0</v>
      </c>
      <c r="L2978">
        <v>34</v>
      </c>
      <c r="M2978" t="b">
        <v>1</v>
      </c>
      <c r="N2978" t="s">
        <v>8271</v>
      </c>
      <c r="O2978" s="5">
        <f t="shared" si="414"/>
        <v>1</v>
      </c>
      <c r="P2978" s="7">
        <f t="shared" si="415"/>
        <v>41.029411764705884</v>
      </c>
      <c r="Q2978" t="str">
        <f t="shared" si="416"/>
        <v>theater</v>
      </c>
      <c r="R2978" t="str">
        <f t="shared" si="417"/>
        <v>plays</v>
      </c>
      <c r="S2978" s="10">
        <f t="shared" si="418"/>
        <v>42262.170833333337</v>
      </c>
      <c r="T2978" s="10">
        <f t="shared" si="419"/>
        <v>42234.539884259255</v>
      </c>
      <c r="U2978">
        <f t="shared" si="420"/>
        <v>2015</v>
      </c>
      <c r="V2978" s="11">
        <f t="shared" si="421"/>
        <v>42262.170833333337</v>
      </c>
      <c r="W2978" s="15">
        <f t="shared" si="422"/>
        <v>27.630949074082309</v>
      </c>
    </row>
    <row r="2979" spans="1:23" ht="43.2" x14ac:dyDescent="0.3">
      <c r="A2979">
        <v>3523</v>
      </c>
      <c r="B2979" s="3" t="s">
        <v>3522</v>
      </c>
      <c r="C2979" s="3" t="s">
        <v>7633</v>
      </c>
      <c r="D2979">
        <v>4000</v>
      </c>
      <c r="E2979">
        <v>4546</v>
      </c>
      <c r="F2979" t="s">
        <v>8219</v>
      </c>
      <c r="G2979" t="s">
        <v>8225</v>
      </c>
      <c r="H2979" t="s">
        <v>8247</v>
      </c>
      <c r="I2979">
        <v>1474844400</v>
      </c>
      <c r="J2979">
        <v>1469871148</v>
      </c>
      <c r="K2979" t="b">
        <v>0</v>
      </c>
      <c r="L2979">
        <v>80</v>
      </c>
      <c r="M2979" t="b">
        <v>1</v>
      </c>
      <c r="N2979" t="s">
        <v>8271</v>
      </c>
      <c r="O2979" s="5">
        <f t="shared" si="414"/>
        <v>0.87989441267047952</v>
      </c>
      <c r="P2979" s="7">
        <f t="shared" si="415"/>
        <v>56.825000000000003</v>
      </c>
      <c r="Q2979" t="str">
        <f t="shared" si="416"/>
        <v>theater</v>
      </c>
      <c r="R2979" t="str">
        <f t="shared" si="417"/>
        <v>plays</v>
      </c>
      <c r="S2979" s="10">
        <f t="shared" si="418"/>
        <v>42638.708333333328</v>
      </c>
      <c r="T2979" s="10">
        <f t="shared" si="419"/>
        <v>42581.147546296299</v>
      </c>
      <c r="U2979">
        <f t="shared" si="420"/>
        <v>2016</v>
      </c>
      <c r="V2979" s="11">
        <f t="shared" si="421"/>
        <v>42638.708333333328</v>
      </c>
      <c r="W2979" s="15">
        <f t="shared" si="422"/>
        <v>57.560787037029513</v>
      </c>
    </row>
    <row r="2980" spans="1:23" ht="43.2" x14ac:dyDescent="0.3">
      <c r="A2980">
        <v>3524</v>
      </c>
      <c r="B2980" s="3" t="s">
        <v>3523</v>
      </c>
      <c r="C2980" s="3" t="s">
        <v>7634</v>
      </c>
      <c r="D2980">
        <v>10000</v>
      </c>
      <c r="E2980">
        <v>10156</v>
      </c>
      <c r="F2980" t="s">
        <v>8219</v>
      </c>
      <c r="G2980" t="s">
        <v>8224</v>
      </c>
      <c r="H2980" t="s">
        <v>8246</v>
      </c>
      <c r="I2980">
        <v>1410580800</v>
      </c>
      <c r="J2980">
        <v>1409336373</v>
      </c>
      <c r="K2980" t="b">
        <v>0</v>
      </c>
      <c r="L2980">
        <v>74</v>
      </c>
      <c r="M2980" t="b">
        <v>1</v>
      </c>
      <c r="N2980" t="s">
        <v>8271</v>
      </c>
      <c r="O2980" s="5">
        <f t="shared" si="414"/>
        <v>0.98463962189838516</v>
      </c>
      <c r="P2980" s="7">
        <f t="shared" si="415"/>
        <v>137.24324324324326</v>
      </c>
      <c r="Q2980" t="str">
        <f t="shared" si="416"/>
        <v>theater</v>
      </c>
      <c r="R2980" t="str">
        <f t="shared" si="417"/>
        <v>plays</v>
      </c>
      <c r="S2980" s="10">
        <f t="shared" si="418"/>
        <v>41894.916666666664</v>
      </c>
      <c r="T2980" s="10">
        <f t="shared" si="419"/>
        <v>41880.51357638889</v>
      </c>
      <c r="U2980">
        <f t="shared" si="420"/>
        <v>2014</v>
      </c>
      <c r="V2980" s="11">
        <f t="shared" si="421"/>
        <v>41894.916666666664</v>
      </c>
      <c r="W2980" s="15">
        <f t="shared" si="422"/>
        <v>14.403090277774027</v>
      </c>
    </row>
    <row r="2981" spans="1:23" ht="43.2" x14ac:dyDescent="0.3">
      <c r="A2981">
        <v>3525</v>
      </c>
      <c r="B2981" s="3" t="s">
        <v>3524</v>
      </c>
      <c r="C2981" s="3" t="s">
        <v>7635</v>
      </c>
      <c r="D2981">
        <v>500</v>
      </c>
      <c r="E2981">
        <v>530</v>
      </c>
      <c r="F2981" t="s">
        <v>8219</v>
      </c>
      <c r="G2981" t="s">
        <v>8224</v>
      </c>
      <c r="H2981" t="s">
        <v>8246</v>
      </c>
      <c r="I2981">
        <v>1439136000</v>
      </c>
      <c r="J2981">
        <v>1438188106</v>
      </c>
      <c r="K2981" t="b">
        <v>0</v>
      </c>
      <c r="L2981">
        <v>7</v>
      </c>
      <c r="M2981" t="b">
        <v>1</v>
      </c>
      <c r="N2981" t="s">
        <v>8271</v>
      </c>
      <c r="O2981" s="5">
        <f t="shared" si="414"/>
        <v>0.94339622641509435</v>
      </c>
      <c r="P2981" s="7">
        <f t="shared" si="415"/>
        <v>75.714285714285708</v>
      </c>
      <c r="Q2981" t="str">
        <f t="shared" si="416"/>
        <v>theater</v>
      </c>
      <c r="R2981" t="str">
        <f t="shared" si="417"/>
        <v>plays</v>
      </c>
      <c r="S2981" s="10">
        <f t="shared" si="418"/>
        <v>42225.416666666672</v>
      </c>
      <c r="T2981" s="10">
        <f t="shared" si="419"/>
        <v>42214.4456712963</v>
      </c>
      <c r="U2981">
        <f t="shared" si="420"/>
        <v>2015</v>
      </c>
      <c r="V2981" s="11">
        <f t="shared" si="421"/>
        <v>42225.416666666672</v>
      </c>
      <c r="W2981" s="15">
        <f t="shared" si="422"/>
        <v>10.970995370371384</v>
      </c>
    </row>
    <row r="2982" spans="1:23" ht="43.2" x14ac:dyDescent="0.3">
      <c r="A2982">
        <v>3526</v>
      </c>
      <c r="B2982" s="3" t="s">
        <v>3525</v>
      </c>
      <c r="C2982" s="3" t="s">
        <v>7636</v>
      </c>
      <c r="D2982">
        <v>3300</v>
      </c>
      <c r="E2982">
        <v>3366</v>
      </c>
      <c r="F2982" t="s">
        <v>8219</v>
      </c>
      <c r="G2982" t="s">
        <v>8224</v>
      </c>
      <c r="H2982" t="s">
        <v>8246</v>
      </c>
      <c r="I2982">
        <v>1461823140</v>
      </c>
      <c r="J2982">
        <v>1459411371</v>
      </c>
      <c r="K2982" t="b">
        <v>0</v>
      </c>
      <c r="L2982">
        <v>34</v>
      </c>
      <c r="M2982" t="b">
        <v>1</v>
      </c>
      <c r="N2982" t="s">
        <v>8271</v>
      </c>
      <c r="O2982" s="5">
        <f t="shared" si="414"/>
        <v>0.98039215686274506</v>
      </c>
      <c r="P2982" s="7">
        <f t="shared" si="415"/>
        <v>99</v>
      </c>
      <c r="Q2982" t="str">
        <f t="shared" si="416"/>
        <v>theater</v>
      </c>
      <c r="R2982" t="str">
        <f t="shared" si="417"/>
        <v>plays</v>
      </c>
      <c r="S2982" s="10">
        <f t="shared" si="418"/>
        <v>42487.999305555553</v>
      </c>
      <c r="T2982" s="10">
        <f t="shared" si="419"/>
        <v>42460.085312499999</v>
      </c>
      <c r="U2982">
        <f t="shared" si="420"/>
        <v>2016</v>
      </c>
      <c r="V2982" s="11">
        <f t="shared" si="421"/>
        <v>42487.999305555553</v>
      </c>
      <c r="W2982" s="15">
        <f t="shared" si="422"/>
        <v>27.913993055553874</v>
      </c>
    </row>
    <row r="2983" spans="1:23" ht="43.2" x14ac:dyDescent="0.3">
      <c r="A2983">
        <v>3527</v>
      </c>
      <c r="B2983" s="3" t="s">
        <v>3526</v>
      </c>
      <c r="C2983" s="3" t="s">
        <v>7637</v>
      </c>
      <c r="D2983">
        <v>6000</v>
      </c>
      <c r="E2983">
        <v>7015</v>
      </c>
      <c r="F2983" t="s">
        <v>8219</v>
      </c>
      <c r="G2983" t="s">
        <v>8224</v>
      </c>
      <c r="H2983" t="s">
        <v>8246</v>
      </c>
      <c r="I2983">
        <v>1436587140</v>
      </c>
      <c r="J2983">
        <v>1434069205</v>
      </c>
      <c r="K2983" t="b">
        <v>0</v>
      </c>
      <c r="L2983">
        <v>86</v>
      </c>
      <c r="M2983" t="b">
        <v>1</v>
      </c>
      <c r="N2983" t="s">
        <v>8271</v>
      </c>
      <c r="O2983" s="5">
        <f t="shared" si="414"/>
        <v>0.85531004989308623</v>
      </c>
      <c r="P2983" s="7">
        <f t="shared" si="415"/>
        <v>81.569767441860463</v>
      </c>
      <c r="Q2983" t="str">
        <f t="shared" si="416"/>
        <v>theater</v>
      </c>
      <c r="R2983" t="str">
        <f t="shared" si="417"/>
        <v>plays</v>
      </c>
      <c r="S2983" s="10">
        <f t="shared" si="418"/>
        <v>42195.915972222225</v>
      </c>
      <c r="T2983" s="10">
        <f t="shared" si="419"/>
        <v>42166.773206018523</v>
      </c>
      <c r="U2983">
        <f t="shared" si="420"/>
        <v>2015</v>
      </c>
      <c r="V2983" s="11">
        <f t="shared" si="421"/>
        <v>42195.915972222225</v>
      </c>
      <c r="W2983" s="15">
        <f t="shared" si="422"/>
        <v>29.142766203702195</v>
      </c>
    </row>
    <row r="2984" spans="1:23" ht="43.2" x14ac:dyDescent="0.3">
      <c r="A2984">
        <v>3528</v>
      </c>
      <c r="B2984" s="3" t="s">
        <v>3527</v>
      </c>
      <c r="C2984" s="3" t="s">
        <v>7638</v>
      </c>
      <c r="D2984">
        <v>1650</v>
      </c>
      <c r="E2984">
        <v>1669</v>
      </c>
      <c r="F2984" t="s">
        <v>8219</v>
      </c>
      <c r="G2984" t="s">
        <v>8225</v>
      </c>
      <c r="H2984" t="s">
        <v>8247</v>
      </c>
      <c r="I2984">
        <v>1484740918</v>
      </c>
      <c r="J2984">
        <v>1483012918</v>
      </c>
      <c r="K2984" t="b">
        <v>0</v>
      </c>
      <c r="L2984">
        <v>37</v>
      </c>
      <c r="M2984" t="b">
        <v>1</v>
      </c>
      <c r="N2984" t="s">
        <v>8271</v>
      </c>
      <c r="O2984" s="5">
        <f t="shared" si="414"/>
        <v>0.98861593768723788</v>
      </c>
      <c r="P2984" s="7">
        <f t="shared" si="415"/>
        <v>45.108108108108105</v>
      </c>
      <c r="Q2984" t="str">
        <f t="shared" si="416"/>
        <v>theater</v>
      </c>
      <c r="R2984" t="str">
        <f t="shared" si="417"/>
        <v>plays</v>
      </c>
      <c r="S2984" s="10">
        <f t="shared" si="418"/>
        <v>42753.25136574074</v>
      </c>
      <c r="T2984" s="10">
        <f t="shared" si="419"/>
        <v>42733.25136574074</v>
      </c>
      <c r="U2984">
        <f t="shared" si="420"/>
        <v>2017</v>
      </c>
      <c r="V2984" s="11">
        <f t="shared" si="421"/>
        <v>42753.25136574074</v>
      </c>
      <c r="W2984" s="15">
        <f t="shared" si="422"/>
        <v>20</v>
      </c>
    </row>
    <row r="2985" spans="1:23" ht="43.2" x14ac:dyDescent="0.3">
      <c r="A2985">
        <v>3529</v>
      </c>
      <c r="B2985" s="3" t="s">
        <v>3528</v>
      </c>
      <c r="C2985" s="3" t="s">
        <v>7639</v>
      </c>
      <c r="D2985">
        <v>500</v>
      </c>
      <c r="E2985">
        <v>660</v>
      </c>
      <c r="F2985" t="s">
        <v>8219</v>
      </c>
      <c r="G2985" t="s">
        <v>8224</v>
      </c>
      <c r="H2985" t="s">
        <v>8246</v>
      </c>
      <c r="I2985">
        <v>1436749200</v>
      </c>
      <c r="J2985">
        <v>1434997018</v>
      </c>
      <c r="K2985" t="b">
        <v>0</v>
      </c>
      <c r="L2985">
        <v>18</v>
      </c>
      <c r="M2985" t="b">
        <v>1</v>
      </c>
      <c r="N2985" t="s">
        <v>8271</v>
      </c>
      <c r="O2985" s="5">
        <f t="shared" si="414"/>
        <v>0.75757575757575757</v>
      </c>
      <c r="P2985" s="7">
        <f t="shared" si="415"/>
        <v>36.666666666666664</v>
      </c>
      <c r="Q2985" t="str">
        <f t="shared" si="416"/>
        <v>theater</v>
      </c>
      <c r="R2985" t="str">
        <f t="shared" si="417"/>
        <v>plays</v>
      </c>
      <c r="S2985" s="10">
        <f t="shared" si="418"/>
        <v>42197.791666666672</v>
      </c>
      <c r="T2985" s="10">
        <f t="shared" si="419"/>
        <v>42177.511782407411</v>
      </c>
      <c r="U2985">
        <f t="shared" si="420"/>
        <v>2015</v>
      </c>
      <c r="V2985" s="11">
        <f t="shared" si="421"/>
        <v>42197.791666666672</v>
      </c>
      <c r="W2985" s="15">
        <f t="shared" si="422"/>
        <v>20.279884259260143</v>
      </c>
    </row>
    <row r="2986" spans="1:23" ht="43.2" x14ac:dyDescent="0.3">
      <c r="A2986">
        <v>3530</v>
      </c>
      <c r="B2986" s="3" t="s">
        <v>3529</v>
      </c>
      <c r="C2986" s="3" t="s">
        <v>7640</v>
      </c>
      <c r="D2986">
        <v>2750</v>
      </c>
      <c r="E2986">
        <v>2750</v>
      </c>
      <c r="F2986" t="s">
        <v>8219</v>
      </c>
      <c r="G2986" t="s">
        <v>8225</v>
      </c>
      <c r="H2986" t="s">
        <v>8247</v>
      </c>
      <c r="I2986">
        <v>1460318400</v>
      </c>
      <c r="J2986">
        <v>1457881057</v>
      </c>
      <c r="K2986" t="b">
        <v>0</v>
      </c>
      <c r="L2986">
        <v>22</v>
      </c>
      <c r="M2986" t="b">
        <v>1</v>
      </c>
      <c r="N2986" t="s">
        <v>8271</v>
      </c>
      <c r="O2986" s="5">
        <f t="shared" si="414"/>
        <v>1</v>
      </c>
      <c r="P2986" s="7">
        <f t="shared" si="415"/>
        <v>125</v>
      </c>
      <c r="Q2986" t="str">
        <f t="shared" si="416"/>
        <v>theater</v>
      </c>
      <c r="R2986" t="str">
        <f t="shared" si="417"/>
        <v>plays</v>
      </c>
      <c r="S2986" s="10">
        <f t="shared" si="418"/>
        <v>42470.583333333328</v>
      </c>
      <c r="T2986" s="10">
        <f t="shared" si="419"/>
        <v>42442.373344907406</v>
      </c>
      <c r="U2986">
        <f t="shared" si="420"/>
        <v>2016</v>
      </c>
      <c r="V2986" s="11">
        <f t="shared" si="421"/>
        <v>42470.583333333328</v>
      </c>
      <c r="W2986" s="15">
        <f t="shared" si="422"/>
        <v>28.209988425922347</v>
      </c>
    </row>
    <row r="2987" spans="1:23" x14ac:dyDescent="0.3">
      <c r="A2987">
        <v>3531</v>
      </c>
      <c r="B2987" s="3" t="s">
        <v>3530</v>
      </c>
      <c r="C2987" s="3" t="s">
        <v>7641</v>
      </c>
      <c r="D2987">
        <v>1000</v>
      </c>
      <c r="E2987">
        <v>1280</v>
      </c>
      <c r="F2987" t="s">
        <v>8219</v>
      </c>
      <c r="G2987" t="s">
        <v>8224</v>
      </c>
      <c r="H2987" t="s">
        <v>8246</v>
      </c>
      <c r="I2987">
        <v>1467301334</v>
      </c>
      <c r="J2987">
        <v>1464709334</v>
      </c>
      <c r="K2987" t="b">
        <v>0</v>
      </c>
      <c r="L2987">
        <v>26</v>
      </c>
      <c r="M2987" t="b">
        <v>1</v>
      </c>
      <c r="N2987" t="s">
        <v>8271</v>
      </c>
      <c r="O2987" s="5">
        <f t="shared" si="414"/>
        <v>0.78125</v>
      </c>
      <c r="P2987" s="7">
        <f t="shared" si="415"/>
        <v>49.230769230769234</v>
      </c>
      <c r="Q2987" t="str">
        <f t="shared" si="416"/>
        <v>theater</v>
      </c>
      <c r="R2987" t="str">
        <f t="shared" si="417"/>
        <v>plays</v>
      </c>
      <c r="S2987" s="10">
        <f t="shared" si="418"/>
        <v>42551.404328703706</v>
      </c>
      <c r="T2987" s="10">
        <f t="shared" si="419"/>
        <v>42521.404328703706</v>
      </c>
      <c r="U2987">
        <f t="shared" si="420"/>
        <v>2016</v>
      </c>
      <c r="V2987" s="11">
        <f t="shared" si="421"/>
        <v>42551.404328703706</v>
      </c>
      <c r="W2987" s="15">
        <f t="shared" si="422"/>
        <v>30</v>
      </c>
    </row>
    <row r="2988" spans="1:23" ht="57.6" x14ac:dyDescent="0.3">
      <c r="A2988">
        <v>3532</v>
      </c>
      <c r="B2988" s="3" t="s">
        <v>3531</v>
      </c>
      <c r="C2988" s="3" t="s">
        <v>7642</v>
      </c>
      <c r="D2988">
        <v>960</v>
      </c>
      <c r="E2988">
        <v>1142</v>
      </c>
      <c r="F2988" t="s">
        <v>8219</v>
      </c>
      <c r="G2988" t="s">
        <v>8224</v>
      </c>
      <c r="H2988" t="s">
        <v>8246</v>
      </c>
      <c r="I2988">
        <v>1411012740</v>
      </c>
      <c r="J2988">
        <v>1409667827</v>
      </c>
      <c r="K2988" t="b">
        <v>0</v>
      </c>
      <c r="L2988">
        <v>27</v>
      </c>
      <c r="M2988" t="b">
        <v>1</v>
      </c>
      <c r="N2988" t="s">
        <v>8271</v>
      </c>
      <c r="O2988" s="5">
        <f t="shared" si="414"/>
        <v>0.84063047285464099</v>
      </c>
      <c r="P2988" s="7">
        <f t="shared" si="415"/>
        <v>42.296296296296298</v>
      </c>
      <c r="Q2988" t="str">
        <f t="shared" si="416"/>
        <v>theater</v>
      </c>
      <c r="R2988" t="str">
        <f t="shared" si="417"/>
        <v>plays</v>
      </c>
      <c r="S2988" s="10">
        <f t="shared" si="418"/>
        <v>41899.915972222225</v>
      </c>
      <c r="T2988" s="10">
        <f t="shared" si="419"/>
        <v>41884.349849537037</v>
      </c>
      <c r="U2988">
        <f t="shared" si="420"/>
        <v>2014</v>
      </c>
      <c r="V2988" s="11">
        <f t="shared" si="421"/>
        <v>41899.915972222225</v>
      </c>
      <c r="W2988" s="15">
        <f t="shared" si="422"/>
        <v>15.56612268518802</v>
      </c>
    </row>
    <row r="2989" spans="1:23" ht="57.6" x14ac:dyDescent="0.3">
      <c r="A2989">
        <v>3533</v>
      </c>
      <c r="B2989" s="3" t="s">
        <v>3532</v>
      </c>
      <c r="C2989" s="3" t="s">
        <v>7643</v>
      </c>
      <c r="D2989">
        <v>500</v>
      </c>
      <c r="E2989">
        <v>631</v>
      </c>
      <c r="F2989" t="s">
        <v>8219</v>
      </c>
      <c r="G2989" t="s">
        <v>8224</v>
      </c>
      <c r="H2989" t="s">
        <v>8246</v>
      </c>
      <c r="I2989">
        <v>1447269367</v>
      </c>
      <c r="J2989">
        <v>1444673767</v>
      </c>
      <c r="K2989" t="b">
        <v>0</v>
      </c>
      <c r="L2989">
        <v>8</v>
      </c>
      <c r="M2989" t="b">
        <v>1</v>
      </c>
      <c r="N2989" t="s">
        <v>8271</v>
      </c>
      <c r="O2989" s="5">
        <f t="shared" si="414"/>
        <v>0.79239302694136293</v>
      </c>
      <c r="P2989" s="7">
        <f t="shared" si="415"/>
        <v>78.875</v>
      </c>
      <c r="Q2989" t="str">
        <f t="shared" si="416"/>
        <v>theater</v>
      </c>
      <c r="R2989" t="str">
        <f t="shared" si="417"/>
        <v>plays</v>
      </c>
      <c r="S2989" s="10">
        <f t="shared" si="418"/>
        <v>42319.552858796291</v>
      </c>
      <c r="T2989" s="10">
        <f t="shared" si="419"/>
        <v>42289.511192129634</v>
      </c>
      <c r="U2989">
        <f t="shared" si="420"/>
        <v>2015</v>
      </c>
      <c r="V2989" s="11">
        <f t="shared" si="421"/>
        <v>42319.552858796291</v>
      </c>
      <c r="W2989" s="15">
        <f t="shared" si="422"/>
        <v>30.041666666656965</v>
      </c>
    </row>
    <row r="2990" spans="1:23" ht="43.2" x14ac:dyDescent="0.3">
      <c r="A2990">
        <v>3534</v>
      </c>
      <c r="B2990" s="3" t="s">
        <v>3533</v>
      </c>
      <c r="C2990" s="3" t="s">
        <v>7644</v>
      </c>
      <c r="D2990">
        <v>5000</v>
      </c>
      <c r="E2990">
        <v>7810</v>
      </c>
      <c r="F2990" t="s">
        <v>8219</v>
      </c>
      <c r="G2990" t="s">
        <v>8224</v>
      </c>
      <c r="H2990" t="s">
        <v>8246</v>
      </c>
      <c r="I2990">
        <v>1443711623</v>
      </c>
      <c r="J2990">
        <v>1440687623</v>
      </c>
      <c r="K2990" t="b">
        <v>0</v>
      </c>
      <c r="L2990">
        <v>204</v>
      </c>
      <c r="M2990" t="b">
        <v>1</v>
      </c>
      <c r="N2990" t="s">
        <v>8271</v>
      </c>
      <c r="O2990" s="5">
        <f t="shared" si="414"/>
        <v>0.6402048655569782</v>
      </c>
      <c r="P2990" s="7">
        <f t="shared" si="415"/>
        <v>38.284313725490193</v>
      </c>
      <c r="Q2990" t="str">
        <f t="shared" si="416"/>
        <v>theater</v>
      </c>
      <c r="R2990" t="str">
        <f t="shared" si="417"/>
        <v>plays</v>
      </c>
      <c r="S2990" s="10">
        <f t="shared" si="418"/>
        <v>42278.3752662037</v>
      </c>
      <c r="T2990" s="10">
        <f t="shared" si="419"/>
        <v>42243.3752662037</v>
      </c>
      <c r="U2990">
        <f t="shared" si="420"/>
        <v>2015</v>
      </c>
      <c r="V2990" s="11">
        <f t="shared" si="421"/>
        <v>42278.3752662037</v>
      </c>
      <c r="W2990" s="15">
        <f t="shared" si="422"/>
        <v>35</v>
      </c>
    </row>
    <row r="2991" spans="1:23" ht="43.2" x14ac:dyDescent="0.3">
      <c r="A2991">
        <v>3535</v>
      </c>
      <c r="B2991" s="3" t="s">
        <v>3534</v>
      </c>
      <c r="C2991" s="3" t="s">
        <v>7645</v>
      </c>
      <c r="D2991">
        <v>2000</v>
      </c>
      <c r="E2991">
        <v>2063</v>
      </c>
      <c r="F2991" t="s">
        <v>8219</v>
      </c>
      <c r="G2991" t="s">
        <v>8225</v>
      </c>
      <c r="H2991" t="s">
        <v>8247</v>
      </c>
      <c r="I2991">
        <v>1443808800</v>
      </c>
      <c r="J2991">
        <v>1441120910</v>
      </c>
      <c r="K2991" t="b">
        <v>0</v>
      </c>
      <c r="L2991">
        <v>46</v>
      </c>
      <c r="M2991" t="b">
        <v>1</v>
      </c>
      <c r="N2991" t="s">
        <v>8271</v>
      </c>
      <c r="O2991" s="5">
        <f t="shared" si="414"/>
        <v>0.96946194861851676</v>
      </c>
      <c r="P2991" s="7">
        <f t="shared" si="415"/>
        <v>44.847826086956523</v>
      </c>
      <c r="Q2991" t="str">
        <f t="shared" si="416"/>
        <v>theater</v>
      </c>
      <c r="R2991" t="str">
        <f t="shared" si="417"/>
        <v>plays</v>
      </c>
      <c r="S2991" s="10">
        <f t="shared" si="418"/>
        <v>42279.5</v>
      </c>
      <c r="T2991" s="10">
        <f t="shared" si="419"/>
        <v>42248.390162037031</v>
      </c>
      <c r="U2991">
        <f t="shared" si="420"/>
        <v>2015</v>
      </c>
      <c r="V2991" s="11">
        <f t="shared" si="421"/>
        <v>42279.5</v>
      </c>
      <c r="W2991" s="15">
        <f t="shared" si="422"/>
        <v>31.109837962969323</v>
      </c>
    </row>
    <row r="2992" spans="1:23" ht="43.2" x14ac:dyDescent="0.3">
      <c r="A2992">
        <v>3536</v>
      </c>
      <c r="B2992" s="3" t="s">
        <v>3535</v>
      </c>
      <c r="C2992" s="3" t="s">
        <v>7646</v>
      </c>
      <c r="D2992">
        <v>150</v>
      </c>
      <c r="E2992">
        <v>230</v>
      </c>
      <c r="F2992" t="s">
        <v>8219</v>
      </c>
      <c r="G2992" t="s">
        <v>8225</v>
      </c>
      <c r="H2992" t="s">
        <v>8247</v>
      </c>
      <c r="I2992">
        <v>1450612740</v>
      </c>
      <c r="J2992">
        <v>1448040425</v>
      </c>
      <c r="K2992" t="b">
        <v>0</v>
      </c>
      <c r="L2992">
        <v>17</v>
      </c>
      <c r="M2992" t="b">
        <v>1</v>
      </c>
      <c r="N2992" t="s">
        <v>8271</v>
      </c>
      <c r="O2992" s="5">
        <f t="shared" si="414"/>
        <v>0.65217391304347827</v>
      </c>
      <c r="P2992" s="7">
        <f t="shared" si="415"/>
        <v>13.529411764705882</v>
      </c>
      <c r="Q2992" t="str">
        <f t="shared" si="416"/>
        <v>theater</v>
      </c>
      <c r="R2992" t="str">
        <f t="shared" si="417"/>
        <v>plays</v>
      </c>
      <c r="S2992" s="10">
        <f t="shared" si="418"/>
        <v>42358.249305555553</v>
      </c>
      <c r="T2992" s="10">
        <f t="shared" si="419"/>
        <v>42328.477141203708</v>
      </c>
      <c r="U2992">
        <f t="shared" si="420"/>
        <v>2015</v>
      </c>
      <c r="V2992" s="11">
        <f t="shared" si="421"/>
        <v>42358.249305555553</v>
      </c>
      <c r="W2992" s="15">
        <f t="shared" si="422"/>
        <v>29.772164351845277</v>
      </c>
    </row>
    <row r="2993" spans="1:23" ht="43.2" x14ac:dyDescent="0.3">
      <c r="A2993">
        <v>3537</v>
      </c>
      <c r="B2993" s="3" t="s">
        <v>3536</v>
      </c>
      <c r="C2993" s="3" t="s">
        <v>7647</v>
      </c>
      <c r="D2993">
        <v>675</v>
      </c>
      <c r="E2993">
        <v>1218</v>
      </c>
      <c r="F2993" t="s">
        <v>8219</v>
      </c>
      <c r="G2993" t="s">
        <v>8229</v>
      </c>
      <c r="H2993" t="s">
        <v>8251</v>
      </c>
      <c r="I2993">
        <v>1416211140</v>
      </c>
      <c r="J2993">
        <v>1413016216</v>
      </c>
      <c r="K2993" t="b">
        <v>0</v>
      </c>
      <c r="L2993">
        <v>28</v>
      </c>
      <c r="M2993" t="b">
        <v>1</v>
      </c>
      <c r="N2993" t="s">
        <v>8271</v>
      </c>
      <c r="O2993" s="5">
        <f t="shared" si="414"/>
        <v>0.55418719211822665</v>
      </c>
      <c r="P2993" s="7">
        <f t="shared" si="415"/>
        <v>43.5</v>
      </c>
      <c r="Q2993" t="str">
        <f t="shared" si="416"/>
        <v>theater</v>
      </c>
      <c r="R2993" t="str">
        <f t="shared" si="417"/>
        <v>plays</v>
      </c>
      <c r="S2993" s="10">
        <f t="shared" si="418"/>
        <v>41960.082638888889</v>
      </c>
      <c r="T2993" s="10">
        <f t="shared" si="419"/>
        <v>41923.104351851849</v>
      </c>
      <c r="U2993">
        <f t="shared" si="420"/>
        <v>2014</v>
      </c>
      <c r="V2993" s="11">
        <f t="shared" si="421"/>
        <v>41960.082638888889</v>
      </c>
      <c r="W2993" s="15">
        <f t="shared" si="422"/>
        <v>36.978287037039991</v>
      </c>
    </row>
    <row r="2994" spans="1:23" ht="43.2" x14ac:dyDescent="0.3">
      <c r="A2994">
        <v>3538</v>
      </c>
      <c r="B2994" s="3" t="s">
        <v>3537</v>
      </c>
      <c r="C2994" s="3" t="s">
        <v>7648</v>
      </c>
      <c r="D2994">
        <v>2000</v>
      </c>
      <c r="E2994">
        <v>2569</v>
      </c>
      <c r="F2994" t="s">
        <v>8219</v>
      </c>
      <c r="G2994" t="s">
        <v>8225</v>
      </c>
      <c r="H2994" t="s">
        <v>8247</v>
      </c>
      <c r="I2994">
        <v>1471428340</v>
      </c>
      <c r="J2994">
        <v>1469009140</v>
      </c>
      <c r="K2994" t="b">
        <v>0</v>
      </c>
      <c r="L2994">
        <v>83</v>
      </c>
      <c r="M2994" t="b">
        <v>1</v>
      </c>
      <c r="N2994" t="s">
        <v>8271</v>
      </c>
      <c r="O2994" s="5">
        <f t="shared" si="414"/>
        <v>0.77851304009342159</v>
      </c>
      <c r="P2994" s="7">
        <f t="shared" si="415"/>
        <v>30.951807228915662</v>
      </c>
      <c r="Q2994" t="str">
        <f t="shared" si="416"/>
        <v>theater</v>
      </c>
      <c r="R2994" t="str">
        <f t="shared" si="417"/>
        <v>plays</v>
      </c>
      <c r="S2994" s="10">
        <f t="shared" si="418"/>
        <v>42599.170601851853</v>
      </c>
      <c r="T2994" s="10">
        <f t="shared" si="419"/>
        <v>42571.170601851853</v>
      </c>
      <c r="U2994">
        <f t="shared" si="420"/>
        <v>2016</v>
      </c>
      <c r="V2994" s="11">
        <f t="shared" si="421"/>
        <v>42599.170601851853</v>
      </c>
      <c r="W2994" s="15">
        <f t="shared" si="422"/>
        <v>28</v>
      </c>
    </row>
    <row r="2995" spans="1:23" ht="43.2" x14ac:dyDescent="0.3">
      <c r="A2995">
        <v>3539</v>
      </c>
      <c r="B2995" s="3" t="s">
        <v>3538</v>
      </c>
      <c r="C2995" s="3" t="s">
        <v>7649</v>
      </c>
      <c r="D2995">
        <v>600</v>
      </c>
      <c r="E2995">
        <v>718</v>
      </c>
      <c r="F2995" t="s">
        <v>8219</v>
      </c>
      <c r="G2995" t="s">
        <v>8224</v>
      </c>
      <c r="H2995" t="s">
        <v>8246</v>
      </c>
      <c r="I2995">
        <v>1473358122</v>
      </c>
      <c r="J2995">
        <v>1471543722</v>
      </c>
      <c r="K2995" t="b">
        <v>0</v>
      </c>
      <c r="L2995">
        <v>13</v>
      </c>
      <c r="M2995" t="b">
        <v>1</v>
      </c>
      <c r="N2995" t="s">
        <v>8271</v>
      </c>
      <c r="O2995" s="5">
        <f t="shared" si="414"/>
        <v>0.83565459610027859</v>
      </c>
      <c r="P2995" s="7">
        <f t="shared" si="415"/>
        <v>55.230769230769234</v>
      </c>
      <c r="Q2995" t="str">
        <f t="shared" si="416"/>
        <v>theater</v>
      </c>
      <c r="R2995" t="str">
        <f t="shared" si="417"/>
        <v>plays</v>
      </c>
      <c r="S2995" s="10">
        <f t="shared" si="418"/>
        <v>42621.506041666667</v>
      </c>
      <c r="T2995" s="10">
        <f t="shared" si="419"/>
        <v>42600.506041666667</v>
      </c>
      <c r="U2995">
        <f t="shared" si="420"/>
        <v>2016</v>
      </c>
      <c r="V2995" s="11">
        <f t="shared" si="421"/>
        <v>42621.506041666667</v>
      </c>
      <c r="W2995" s="15">
        <f t="shared" si="422"/>
        <v>21</v>
      </c>
    </row>
    <row r="2996" spans="1:23" ht="57.6" x14ac:dyDescent="0.3">
      <c r="A2996">
        <v>3540</v>
      </c>
      <c r="B2996" s="3" t="s">
        <v>3539</v>
      </c>
      <c r="C2996" s="3" t="s">
        <v>7650</v>
      </c>
      <c r="D2996">
        <v>300</v>
      </c>
      <c r="E2996">
        <v>369</v>
      </c>
      <c r="F2996" t="s">
        <v>8219</v>
      </c>
      <c r="G2996" t="s">
        <v>8225</v>
      </c>
      <c r="H2996" t="s">
        <v>8247</v>
      </c>
      <c r="I2996">
        <v>1466899491</v>
      </c>
      <c r="J2996">
        <v>1464307491</v>
      </c>
      <c r="K2996" t="b">
        <v>0</v>
      </c>
      <c r="L2996">
        <v>8</v>
      </c>
      <c r="M2996" t="b">
        <v>1</v>
      </c>
      <c r="N2996" t="s">
        <v>8271</v>
      </c>
      <c r="O2996" s="5">
        <f t="shared" si="414"/>
        <v>0.81300813008130079</v>
      </c>
      <c r="P2996" s="7">
        <f t="shared" si="415"/>
        <v>46.125</v>
      </c>
      <c r="Q2996" t="str">
        <f t="shared" si="416"/>
        <v>theater</v>
      </c>
      <c r="R2996" t="str">
        <f t="shared" si="417"/>
        <v>plays</v>
      </c>
      <c r="S2996" s="10">
        <f t="shared" si="418"/>
        <v>42546.753368055557</v>
      </c>
      <c r="T2996" s="10">
        <f t="shared" si="419"/>
        <v>42516.753368055557</v>
      </c>
      <c r="U2996">
        <f t="shared" si="420"/>
        <v>2016</v>
      </c>
      <c r="V2996" s="11">
        <f t="shared" si="421"/>
        <v>42546.753368055557</v>
      </c>
      <c r="W2996" s="15">
        <f t="shared" si="422"/>
        <v>30</v>
      </c>
    </row>
    <row r="2997" spans="1:23" ht="43.2" x14ac:dyDescent="0.3">
      <c r="A2997">
        <v>3541</v>
      </c>
      <c r="B2997" s="3" t="s">
        <v>3540</v>
      </c>
      <c r="C2997" s="3" t="s">
        <v>7651</v>
      </c>
      <c r="D2997">
        <v>1200</v>
      </c>
      <c r="E2997">
        <v>1260</v>
      </c>
      <c r="F2997" t="s">
        <v>8219</v>
      </c>
      <c r="G2997" t="s">
        <v>8225</v>
      </c>
      <c r="H2997" t="s">
        <v>8247</v>
      </c>
      <c r="I2997">
        <v>1441042275</v>
      </c>
      <c r="J2997">
        <v>1438882275</v>
      </c>
      <c r="K2997" t="b">
        <v>0</v>
      </c>
      <c r="L2997">
        <v>32</v>
      </c>
      <c r="M2997" t="b">
        <v>1</v>
      </c>
      <c r="N2997" t="s">
        <v>8271</v>
      </c>
      <c r="O2997" s="5">
        <f t="shared" si="414"/>
        <v>0.95238095238095233</v>
      </c>
      <c r="P2997" s="7">
        <f t="shared" si="415"/>
        <v>39.375</v>
      </c>
      <c r="Q2997" t="str">
        <f t="shared" si="416"/>
        <v>theater</v>
      </c>
      <c r="R2997" t="str">
        <f t="shared" si="417"/>
        <v>plays</v>
      </c>
      <c r="S2997" s="10">
        <f t="shared" si="418"/>
        <v>42247.480034722219</v>
      </c>
      <c r="T2997" s="10">
        <f t="shared" si="419"/>
        <v>42222.480034722219</v>
      </c>
      <c r="U2997">
        <f t="shared" si="420"/>
        <v>2015</v>
      </c>
      <c r="V2997" s="11">
        <f t="shared" si="421"/>
        <v>42247.480034722219</v>
      </c>
      <c r="W2997" s="15">
        <f t="shared" si="422"/>
        <v>25</v>
      </c>
    </row>
    <row r="2998" spans="1:23" ht="43.2" x14ac:dyDescent="0.3">
      <c r="A2998">
        <v>3542</v>
      </c>
      <c r="B2998" s="3" t="s">
        <v>3541</v>
      </c>
      <c r="C2998" s="3" t="s">
        <v>7652</v>
      </c>
      <c r="D2998">
        <v>5500</v>
      </c>
      <c r="E2998">
        <v>5623</v>
      </c>
      <c r="F2998" t="s">
        <v>8219</v>
      </c>
      <c r="G2998" t="s">
        <v>8224</v>
      </c>
      <c r="H2998" t="s">
        <v>8246</v>
      </c>
      <c r="I2998">
        <v>1410099822</v>
      </c>
      <c r="J2998">
        <v>1404915822</v>
      </c>
      <c r="K2998" t="b">
        <v>0</v>
      </c>
      <c r="L2998">
        <v>85</v>
      </c>
      <c r="M2998" t="b">
        <v>1</v>
      </c>
      <c r="N2998" t="s">
        <v>8271</v>
      </c>
      <c r="O2998" s="5">
        <f t="shared" si="414"/>
        <v>0.97812555575315663</v>
      </c>
      <c r="P2998" s="7">
        <f t="shared" si="415"/>
        <v>66.152941176470591</v>
      </c>
      <c r="Q2998" t="str">
        <f t="shared" si="416"/>
        <v>theater</v>
      </c>
      <c r="R2998" t="str">
        <f t="shared" si="417"/>
        <v>plays</v>
      </c>
      <c r="S2998" s="10">
        <f t="shared" si="418"/>
        <v>41889.349791666667</v>
      </c>
      <c r="T2998" s="10">
        <f t="shared" si="419"/>
        <v>41829.349791666667</v>
      </c>
      <c r="U2998">
        <f t="shared" si="420"/>
        <v>2014</v>
      </c>
      <c r="V2998" s="11">
        <f t="shared" si="421"/>
        <v>41889.349791666667</v>
      </c>
      <c r="W2998" s="15">
        <f t="shared" si="422"/>
        <v>60</v>
      </c>
    </row>
    <row r="2999" spans="1:23" ht="43.2" x14ac:dyDescent="0.3">
      <c r="A2999">
        <v>3543</v>
      </c>
      <c r="B2999" s="3" t="s">
        <v>3542</v>
      </c>
      <c r="C2999" s="3" t="s">
        <v>7653</v>
      </c>
      <c r="D2999">
        <v>1500</v>
      </c>
      <c r="E2999">
        <v>1570</v>
      </c>
      <c r="F2999" t="s">
        <v>8219</v>
      </c>
      <c r="G2999" t="s">
        <v>8236</v>
      </c>
      <c r="H2999" t="s">
        <v>8249</v>
      </c>
      <c r="I2999">
        <v>1435255659</v>
      </c>
      <c r="J2999">
        <v>1432663659</v>
      </c>
      <c r="K2999" t="b">
        <v>0</v>
      </c>
      <c r="L2999">
        <v>29</v>
      </c>
      <c r="M2999" t="b">
        <v>1</v>
      </c>
      <c r="N2999" t="s">
        <v>8271</v>
      </c>
      <c r="O2999" s="5">
        <f t="shared" si="414"/>
        <v>0.95541401273885351</v>
      </c>
      <c r="P2999" s="7">
        <f t="shared" si="415"/>
        <v>54.137931034482762</v>
      </c>
      <c r="Q2999" t="str">
        <f t="shared" si="416"/>
        <v>theater</v>
      </c>
      <c r="R2999" t="str">
        <f t="shared" si="417"/>
        <v>plays</v>
      </c>
      <c r="S2999" s="10">
        <f t="shared" si="418"/>
        <v>42180.505312499998</v>
      </c>
      <c r="T2999" s="10">
        <f t="shared" si="419"/>
        <v>42150.505312499998</v>
      </c>
      <c r="U2999">
        <f t="shared" si="420"/>
        <v>2015</v>
      </c>
      <c r="V2999" s="11">
        <f t="shared" si="421"/>
        <v>42180.505312499998</v>
      </c>
      <c r="W2999" s="15">
        <f t="shared" si="422"/>
        <v>30</v>
      </c>
    </row>
    <row r="3000" spans="1:23" ht="28.8" x14ac:dyDescent="0.3">
      <c r="A3000">
        <v>3544</v>
      </c>
      <c r="B3000" s="3" t="s">
        <v>3543</v>
      </c>
      <c r="C3000" s="3" t="s">
        <v>7654</v>
      </c>
      <c r="D3000">
        <v>2500</v>
      </c>
      <c r="E3000">
        <v>2500</v>
      </c>
      <c r="F3000" t="s">
        <v>8219</v>
      </c>
      <c r="G3000" t="s">
        <v>8224</v>
      </c>
      <c r="H3000" t="s">
        <v>8246</v>
      </c>
      <c r="I3000">
        <v>1425758257</v>
      </c>
      <c r="J3000">
        <v>1423166257</v>
      </c>
      <c r="K3000" t="b">
        <v>0</v>
      </c>
      <c r="L3000">
        <v>24</v>
      </c>
      <c r="M3000" t="b">
        <v>1</v>
      </c>
      <c r="N3000" t="s">
        <v>8271</v>
      </c>
      <c r="O3000" s="5">
        <f t="shared" si="414"/>
        <v>1</v>
      </c>
      <c r="P3000" s="7">
        <f t="shared" si="415"/>
        <v>104.16666666666667</v>
      </c>
      <c r="Q3000" t="str">
        <f t="shared" si="416"/>
        <v>theater</v>
      </c>
      <c r="R3000" t="str">
        <f t="shared" si="417"/>
        <v>plays</v>
      </c>
      <c r="S3000" s="10">
        <f t="shared" si="418"/>
        <v>42070.581678240742</v>
      </c>
      <c r="T3000" s="10">
        <f t="shared" si="419"/>
        <v>42040.581678240742</v>
      </c>
      <c r="U3000">
        <f t="shared" si="420"/>
        <v>2015</v>
      </c>
      <c r="V3000" s="11">
        <f t="shared" si="421"/>
        <v>42070.581678240742</v>
      </c>
      <c r="W3000" s="15">
        <f t="shared" si="422"/>
        <v>30</v>
      </c>
    </row>
    <row r="3001" spans="1:23" ht="43.2" x14ac:dyDescent="0.3">
      <c r="A3001">
        <v>3545</v>
      </c>
      <c r="B3001" s="3" t="s">
        <v>3544</v>
      </c>
      <c r="C3001" s="3" t="s">
        <v>7655</v>
      </c>
      <c r="D3001">
        <v>250</v>
      </c>
      <c r="E3001">
        <v>251</v>
      </c>
      <c r="F3001" t="s">
        <v>8219</v>
      </c>
      <c r="G3001" t="s">
        <v>8224</v>
      </c>
      <c r="H3001" t="s">
        <v>8246</v>
      </c>
      <c r="I3001">
        <v>1428780159</v>
      </c>
      <c r="J3001">
        <v>1426188159</v>
      </c>
      <c r="K3001" t="b">
        <v>0</v>
      </c>
      <c r="L3001">
        <v>8</v>
      </c>
      <c r="M3001" t="b">
        <v>1</v>
      </c>
      <c r="N3001" t="s">
        <v>8271</v>
      </c>
      <c r="O3001" s="5">
        <f t="shared" si="414"/>
        <v>0.99601593625498008</v>
      </c>
      <c r="P3001" s="7">
        <f t="shared" si="415"/>
        <v>31.375</v>
      </c>
      <c r="Q3001" t="str">
        <f t="shared" si="416"/>
        <v>theater</v>
      </c>
      <c r="R3001" t="str">
        <f t="shared" si="417"/>
        <v>plays</v>
      </c>
      <c r="S3001" s="10">
        <f t="shared" si="418"/>
        <v>42105.557395833333</v>
      </c>
      <c r="T3001" s="10">
        <f t="shared" si="419"/>
        <v>42075.557395833333</v>
      </c>
      <c r="U3001">
        <f t="shared" si="420"/>
        <v>2015</v>
      </c>
      <c r="V3001" s="11">
        <f t="shared" si="421"/>
        <v>42105.557395833333</v>
      </c>
      <c r="W3001" s="15">
        <f t="shared" si="422"/>
        <v>30</v>
      </c>
    </row>
    <row r="3002" spans="1:23" ht="43.2" x14ac:dyDescent="0.3">
      <c r="A3002">
        <v>3546</v>
      </c>
      <c r="B3002" s="3" t="s">
        <v>3545</v>
      </c>
      <c r="C3002" s="3" t="s">
        <v>7656</v>
      </c>
      <c r="D3002">
        <v>1100</v>
      </c>
      <c r="E3002">
        <v>1125</v>
      </c>
      <c r="F3002" t="s">
        <v>8219</v>
      </c>
      <c r="G3002" t="s">
        <v>8224</v>
      </c>
      <c r="H3002" t="s">
        <v>8246</v>
      </c>
      <c r="I3002">
        <v>1427860740</v>
      </c>
      <c r="J3002">
        <v>1426002684</v>
      </c>
      <c r="K3002" t="b">
        <v>0</v>
      </c>
      <c r="L3002">
        <v>19</v>
      </c>
      <c r="M3002" t="b">
        <v>1</v>
      </c>
      <c r="N3002" t="s">
        <v>8271</v>
      </c>
      <c r="O3002" s="5">
        <f t="shared" si="414"/>
        <v>0.97777777777777775</v>
      </c>
      <c r="P3002" s="7">
        <f t="shared" si="415"/>
        <v>59.210526315789473</v>
      </c>
      <c r="Q3002" t="str">
        <f t="shared" si="416"/>
        <v>theater</v>
      </c>
      <c r="R3002" t="str">
        <f t="shared" si="417"/>
        <v>plays</v>
      </c>
      <c r="S3002" s="10">
        <f t="shared" si="418"/>
        <v>42094.915972222225</v>
      </c>
      <c r="T3002" s="10">
        <f t="shared" si="419"/>
        <v>42073.410694444443</v>
      </c>
      <c r="U3002">
        <f t="shared" si="420"/>
        <v>2015</v>
      </c>
      <c r="V3002" s="11">
        <f t="shared" si="421"/>
        <v>42094.915972222225</v>
      </c>
      <c r="W3002" s="15">
        <f t="shared" si="422"/>
        <v>21.505277777781885</v>
      </c>
    </row>
    <row r="3003" spans="1:23" ht="43.2" x14ac:dyDescent="0.3">
      <c r="A3003">
        <v>3547</v>
      </c>
      <c r="B3003" s="3" t="s">
        <v>3546</v>
      </c>
      <c r="C3003" s="3" t="s">
        <v>7657</v>
      </c>
      <c r="D3003">
        <v>35000</v>
      </c>
      <c r="E3003">
        <v>40043.25</v>
      </c>
      <c r="F3003" t="s">
        <v>8219</v>
      </c>
      <c r="G3003" t="s">
        <v>8224</v>
      </c>
      <c r="H3003" t="s">
        <v>8246</v>
      </c>
      <c r="I3003">
        <v>1463198340</v>
      </c>
      <c r="J3003">
        <v>1461117201</v>
      </c>
      <c r="K3003" t="b">
        <v>0</v>
      </c>
      <c r="L3003">
        <v>336</v>
      </c>
      <c r="M3003" t="b">
        <v>1</v>
      </c>
      <c r="N3003" t="s">
        <v>8271</v>
      </c>
      <c r="O3003" s="5">
        <f t="shared" si="414"/>
        <v>0.87405492810898211</v>
      </c>
      <c r="P3003" s="7">
        <f t="shared" si="415"/>
        <v>119.17633928571429</v>
      </c>
      <c r="Q3003" t="str">
        <f t="shared" si="416"/>
        <v>theater</v>
      </c>
      <c r="R3003" t="str">
        <f t="shared" si="417"/>
        <v>plays</v>
      </c>
      <c r="S3003" s="10">
        <f t="shared" si="418"/>
        <v>42503.915972222225</v>
      </c>
      <c r="T3003" s="10">
        <f t="shared" si="419"/>
        <v>42479.828715277778</v>
      </c>
      <c r="U3003">
        <f t="shared" si="420"/>
        <v>2016</v>
      </c>
      <c r="V3003" s="11">
        <f t="shared" si="421"/>
        <v>42503.915972222225</v>
      </c>
      <c r="W3003" s="15">
        <f t="shared" si="422"/>
        <v>24.08725694444729</v>
      </c>
    </row>
    <row r="3004" spans="1:23" ht="43.2" x14ac:dyDescent="0.3">
      <c r="A3004">
        <v>3548</v>
      </c>
      <c r="B3004" s="3" t="s">
        <v>3547</v>
      </c>
      <c r="C3004" s="3" t="s">
        <v>7658</v>
      </c>
      <c r="D3004">
        <v>2100</v>
      </c>
      <c r="E3004">
        <v>2140</v>
      </c>
      <c r="F3004" t="s">
        <v>8219</v>
      </c>
      <c r="G3004" t="s">
        <v>8224</v>
      </c>
      <c r="H3004" t="s">
        <v>8246</v>
      </c>
      <c r="I3004">
        <v>1457139600</v>
      </c>
      <c r="J3004">
        <v>1455230214</v>
      </c>
      <c r="K3004" t="b">
        <v>0</v>
      </c>
      <c r="L3004">
        <v>13</v>
      </c>
      <c r="M3004" t="b">
        <v>1</v>
      </c>
      <c r="N3004" t="s">
        <v>8271</v>
      </c>
      <c r="O3004" s="5">
        <f t="shared" si="414"/>
        <v>0.98130841121495327</v>
      </c>
      <c r="P3004" s="7">
        <f t="shared" si="415"/>
        <v>164.61538461538461</v>
      </c>
      <c r="Q3004" t="str">
        <f t="shared" si="416"/>
        <v>theater</v>
      </c>
      <c r="R3004" t="str">
        <f t="shared" si="417"/>
        <v>plays</v>
      </c>
      <c r="S3004" s="10">
        <f t="shared" si="418"/>
        <v>42433.791666666672</v>
      </c>
      <c r="T3004" s="10">
        <f t="shared" si="419"/>
        <v>42411.692291666666</v>
      </c>
      <c r="U3004">
        <f t="shared" si="420"/>
        <v>2016</v>
      </c>
      <c r="V3004" s="11">
        <f t="shared" si="421"/>
        <v>42433.791666666672</v>
      </c>
      <c r="W3004" s="15">
        <f t="shared" si="422"/>
        <v>22.099375000005239</v>
      </c>
    </row>
    <row r="3005" spans="1:23" ht="43.2" x14ac:dyDescent="0.3">
      <c r="A3005">
        <v>3549</v>
      </c>
      <c r="B3005" s="3" t="s">
        <v>3548</v>
      </c>
      <c r="C3005" s="3" t="s">
        <v>7659</v>
      </c>
      <c r="D3005">
        <v>1000</v>
      </c>
      <c r="E3005">
        <v>1020</v>
      </c>
      <c r="F3005" t="s">
        <v>8219</v>
      </c>
      <c r="G3005" t="s">
        <v>8225</v>
      </c>
      <c r="H3005" t="s">
        <v>8247</v>
      </c>
      <c r="I3005">
        <v>1441358873</v>
      </c>
      <c r="J3005">
        <v>1438939673</v>
      </c>
      <c r="K3005" t="b">
        <v>0</v>
      </c>
      <c r="L3005">
        <v>42</v>
      </c>
      <c r="M3005" t="b">
        <v>1</v>
      </c>
      <c r="N3005" t="s">
        <v>8271</v>
      </c>
      <c r="O3005" s="5">
        <f t="shared" si="414"/>
        <v>0.98039215686274506</v>
      </c>
      <c r="P3005" s="7">
        <f t="shared" si="415"/>
        <v>24.285714285714285</v>
      </c>
      <c r="Q3005" t="str">
        <f t="shared" si="416"/>
        <v>theater</v>
      </c>
      <c r="R3005" t="str">
        <f t="shared" si="417"/>
        <v>plays</v>
      </c>
      <c r="S3005" s="10">
        <f t="shared" si="418"/>
        <v>42251.144363425927</v>
      </c>
      <c r="T3005" s="10">
        <f t="shared" si="419"/>
        <v>42223.144363425927</v>
      </c>
      <c r="U3005">
        <f t="shared" si="420"/>
        <v>2015</v>
      </c>
      <c r="V3005" s="11">
        <f t="shared" si="421"/>
        <v>42251.144363425927</v>
      </c>
      <c r="W3005" s="15">
        <f t="shared" si="422"/>
        <v>28</v>
      </c>
    </row>
    <row r="3006" spans="1:23" ht="43.2" x14ac:dyDescent="0.3">
      <c r="A3006">
        <v>3550</v>
      </c>
      <c r="B3006" s="3" t="s">
        <v>3549</v>
      </c>
      <c r="C3006" s="3" t="s">
        <v>7660</v>
      </c>
      <c r="D3006">
        <v>2500</v>
      </c>
      <c r="E3006">
        <v>2620</v>
      </c>
      <c r="F3006" t="s">
        <v>8219</v>
      </c>
      <c r="G3006" t="s">
        <v>8225</v>
      </c>
      <c r="H3006" t="s">
        <v>8247</v>
      </c>
      <c r="I3006">
        <v>1462224398</v>
      </c>
      <c r="J3006">
        <v>1459632398</v>
      </c>
      <c r="K3006" t="b">
        <v>0</v>
      </c>
      <c r="L3006">
        <v>64</v>
      </c>
      <c r="M3006" t="b">
        <v>1</v>
      </c>
      <c r="N3006" t="s">
        <v>8271</v>
      </c>
      <c r="O3006" s="5">
        <f t="shared" si="414"/>
        <v>0.95419847328244278</v>
      </c>
      <c r="P3006" s="7">
        <f t="shared" si="415"/>
        <v>40.9375</v>
      </c>
      <c r="Q3006" t="str">
        <f t="shared" si="416"/>
        <v>theater</v>
      </c>
      <c r="R3006" t="str">
        <f t="shared" si="417"/>
        <v>plays</v>
      </c>
      <c r="S3006" s="10">
        <f t="shared" si="418"/>
        <v>42492.643495370372</v>
      </c>
      <c r="T3006" s="10">
        <f t="shared" si="419"/>
        <v>42462.643495370372</v>
      </c>
      <c r="U3006">
        <f t="shared" si="420"/>
        <v>2016</v>
      </c>
      <c r="V3006" s="11">
        <f t="shared" si="421"/>
        <v>42492.643495370372</v>
      </c>
      <c r="W3006" s="15">
        <f t="shared" si="422"/>
        <v>30</v>
      </c>
    </row>
    <row r="3007" spans="1:23" ht="43.2" x14ac:dyDescent="0.3">
      <c r="A3007">
        <v>3551</v>
      </c>
      <c r="B3007" s="3" t="s">
        <v>3550</v>
      </c>
      <c r="C3007" s="3" t="s">
        <v>7661</v>
      </c>
      <c r="D3007">
        <v>1500</v>
      </c>
      <c r="E3007">
        <v>1527.5</v>
      </c>
      <c r="F3007" t="s">
        <v>8219</v>
      </c>
      <c r="G3007" t="s">
        <v>8224</v>
      </c>
      <c r="H3007" t="s">
        <v>8246</v>
      </c>
      <c r="I3007">
        <v>1400796420</v>
      </c>
      <c r="J3007">
        <v>1398342170</v>
      </c>
      <c r="K3007" t="b">
        <v>0</v>
      </c>
      <c r="L3007">
        <v>25</v>
      </c>
      <c r="M3007" t="b">
        <v>1</v>
      </c>
      <c r="N3007" t="s">
        <v>8271</v>
      </c>
      <c r="O3007" s="5">
        <f t="shared" si="414"/>
        <v>0.98199672667757776</v>
      </c>
      <c r="P3007" s="7">
        <f t="shared" si="415"/>
        <v>61.1</v>
      </c>
      <c r="Q3007" t="str">
        <f t="shared" si="416"/>
        <v>theater</v>
      </c>
      <c r="R3007" t="str">
        <f t="shared" si="417"/>
        <v>plays</v>
      </c>
      <c r="S3007" s="10">
        <f t="shared" si="418"/>
        <v>41781.671527777777</v>
      </c>
      <c r="T3007" s="10">
        <f t="shared" si="419"/>
        <v>41753.265856481477</v>
      </c>
      <c r="U3007">
        <f t="shared" si="420"/>
        <v>2014</v>
      </c>
      <c r="V3007" s="11">
        <f t="shared" si="421"/>
        <v>41781.671527777777</v>
      </c>
      <c r="W3007" s="15">
        <f t="shared" si="422"/>
        <v>28.405671296299261</v>
      </c>
    </row>
    <row r="3008" spans="1:23" ht="43.2" x14ac:dyDescent="0.3">
      <c r="A3008">
        <v>3552</v>
      </c>
      <c r="B3008" s="3" t="s">
        <v>3551</v>
      </c>
      <c r="C3008" s="3" t="s">
        <v>7662</v>
      </c>
      <c r="D3008">
        <v>773</v>
      </c>
      <c r="E3008">
        <v>773</v>
      </c>
      <c r="F3008" t="s">
        <v>8219</v>
      </c>
      <c r="G3008" t="s">
        <v>8225</v>
      </c>
      <c r="H3008" t="s">
        <v>8247</v>
      </c>
      <c r="I3008">
        <v>1403964324</v>
      </c>
      <c r="J3008">
        <v>1401372324</v>
      </c>
      <c r="K3008" t="b">
        <v>0</v>
      </c>
      <c r="L3008">
        <v>20</v>
      </c>
      <c r="M3008" t="b">
        <v>1</v>
      </c>
      <c r="N3008" t="s">
        <v>8271</v>
      </c>
      <c r="O3008" s="5">
        <f t="shared" si="414"/>
        <v>1</v>
      </c>
      <c r="P3008" s="7">
        <f t="shared" si="415"/>
        <v>38.65</v>
      </c>
      <c r="Q3008" t="str">
        <f t="shared" si="416"/>
        <v>theater</v>
      </c>
      <c r="R3008" t="str">
        <f t="shared" si="417"/>
        <v>plays</v>
      </c>
      <c r="S3008" s="10">
        <f t="shared" si="418"/>
        <v>41818.337083333332</v>
      </c>
      <c r="T3008" s="10">
        <f t="shared" si="419"/>
        <v>41788.337083333332</v>
      </c>
      <c r="U3008">
        <f t="shared" si="420"/>
        <v>2014</v>
      </c>
      <c r="V3008" s="11">
        <f t="shared" si="421"/>
        <v>41818.337083333332</v>
      </c>
      <c r="W3008" s="15">
        <f t="shared" si="422"/>
        <v>30</v>
      </c>
    </row>
    <row r="3009" spans="1:23" ht="43.2" x14ac:dyDescent="0.3">
      <c r="A3009">
        <v>3553</v>
      </c>
      <c r="B3009" s="3" t="s">
        <v>3552</v>
      </c>
      <c r="C3009" s="3" t="s">
        <v>7663</v>
      </c>
      <c r="D3009">
        <v>5500</v>
      </c>
      <c r="E3009">
        <v>5845</v>
      </c>
      <c r="F3009" t="s">
        <v>8219</v>
      </c>
      <c r="G3009" t="s">
        <v>8224</v>
      </c>
      <c r="H3009" t="s">
        <v>8246</v>
      </c>
      <c r="I3009">
        <v>1439337600</v>
      </c>
      <c r="J3009">
        <v>1436575280</v>
      </c>
      <c r="K3009" t="b">
        <v>0</v>
      </c>
      <c r="L3009">
        <v>104</v>
      </c>
      <c r="M3009" t="b">
        <v>1</v>
      </c>
      <c r="N3009" t="s">
        <v>8271</v>
      </c>
      <c r="O3009" s="5">
        <f t="shared" si="414"/>
        <v>0.94097519247219841</v>
      </c>
      <c r="P3009" s="7">
        <f t="shared" si="415"/>
        <v>56.20192307692308</v>
      </c>
      <c r="Q3009" t="str">
        <f t="shared" si="416"/>
        <v>theater</v>
      </c>
      <c r="R3009" t="str">
        <f t="shared" si="417"/>
        <v>plays</v>
      </c>
      <c r="S3009" s="10">
        <f t="shared" si="418"/>
        <v>42227.75</v>
      </c>
      <c r="T3009" s="10">
        <f t="shared" si="419"/>
        <v>42195.778703703705</v>
      </c>
      <c r="U3009">
        <f t="shared" si="420"/>
        <v>2015</v>
      </c>
      <c r="V3009" s="11">
        <f t="shared" si="421"/>
        <v>42227.75</v>
      </c>
      <c r="W3009" s="15">
        <f t="shared" si="422"/>
        <v>31.971296296294895</v>
      </c>
    </row>
    <row r="3010" spans="1:23" ht="43.2" x14ac:dyDescent="0.3">
      <c r="A3010">
        <v>3554</v>
      </c>
      <c r="B3010" s="3" t="s">
        <v>3553</v>
      </c>
      <c r="C3010" s="3" t="s">
        <v>7664</v>
      </c>
      <c r="D3010">
        <v>5000</v>
      </c>
      <c r="E3010">
        <v>5671.11</v>
      </c>
      <c r="F3010" t="s">
        <v>8219</v>
      </c>
      <c r="G3010" t="s">
        <v>8224</v>
      </c>
      <c r="H3010" t="s">
        <v>8246</v>
      </c>
      <c r="I3010">
        <v>1423674000</v>
      </c>
      <c r="J3010">
        <v>1421025159</v>
      </c>
      <c r="K3010" t="b">
        <v>0</v>
      </c>
      <c r="L3010">
        <v>53</v>
      </c>
      <c r="M3010" t="b">
        <v>1</v>
      </c>
      <c r="N3010" t="s">
        <v>8271</v>
      </c>
      <c r="O3010" s="5">
        <f t="shared" ref="O3010:O3073" si="423">$D3010/$E3010</f>
        <v>0.88166161474561422</v>
      </c>
      <c r="P3010" s="7">
        <f t="shared" ref="P3010:P3073" si="424">$E3010/$L3010</f>
        <v>107.00207547169811</v>
      </c>
      <c r="Q3010" t="str">
        <f t="shared" ref="Q3010:Q3073" si="425">LEFT($N3010,SEARCH("/",$N3010,1)-1)</f>
        <v>theater</v>
      </c>
      <c r="R3010" t="str">
        <f t="shared" ref="R3010:R3073" si="426">MID($N3010,FIND("/",$N3010)+1,256)</f>
        <v>plays</v>
      </c>
      <c r="S3010" s="10">
        <f t="shared" ref="S3010:S3073" si="427">((($I3010/60)/60)/24)+DATE(1970,1,1)+(-6/24)</f>
        <v>42046.458333333328</v>
      </c>
      <c r="T3010" s="10">
        <f t="shared" ref="T3010:T3073" si="428">((($J3010/60)/60)/24)+DATE(1970,1,1)+(-6/24)</f>
        <v>42015.800451388888</v>
      </c>
      <c r="U3010">
        <f t="shared" ref="U3010:U3073" si="429">YEAR(S3010)</f>
        <v>2015</v>
      </c>
      <c r="V3010" s="11">
        <f t="shared" ref="V3010:V3073" si="430">S3010</f>
        <v>42046.458333333328</v>
      </c>
      <c r="W3010" s="15">
        <f t="shared" si="422"/>
        <v>30.657881944440305</v>
      </c>
    </row>
    <row r="3011" spans="1:23" ht="43.2" x14ac:dyDescent="0.3">
      <c r="A3011">
        <v>3555</v>
      </c>
      <c r="B3011" s="3" t="s">
        <v>3554</v>
      </c>
      <c r="C3011" s="3" t="s">
        <v>7665</v>
      </c>
      <c r="D3011">
        <v>2400</v>
      </c>
      <c r="E3011">
        <v>2400</v>
      </c>
      <c r="F3011" t="s">
        <v>8219</v>
      </c>
      <c r="G3011" t="s">
        <v>8237</v>
      </c>
      <c r="H3011" t="s">
        <v>8249</v>
      </c>
      <c r="I3011">
        <v>1479382594</v>
      </c>
      <c r="J3011">
        <v>1476786994</v>
      </c>
      <c r="K3011" t="b">
        <v>0</v>
      </c>
      <c r="L3011">
        <v>14</v>
      </c>
      <c r="M3011" t="b">
        <v>1</v>
      </c>
      <c r="N3011" t="s">
        <v>8271</v>
      </c>
      <c r="O3011" s="5">
        <f t="shared" si="423"/>
        <v>1</v>
      </c>
      <c r="P3011" s="7">
        <f t="shared" si="424"/>
        <v>171.42857142857142</v>
      </c>
      <c r="Q3011" t="str">
        <f t="shared" si="425"/>
        <v>theater</v>
      </c>
      <c r="R3011" t="str">
        <f t="shared" si="426"/>
        <v>plays</v>
      </c>
      <c r="S3011" s="10">
        <f t="shared" si="427"/>
        <v>42691.233726851846</v>
      </c>
      <c r="T3011" s="10">
        <f t="shared" si="428"/>
        <v>42661.192060185189</v>
      </c>
      <c r="U3011">
        <f t="shared" si="429"/>
        <v>2016</v>
      </c>
      <c r="V3011" s="11">
        <f t="shared" si="430"/>
        <v>42691.233726851846</v>
      </c>
      <c r="W3011" s="15">
        <f t="shared" ref="W3011:W3074" si="431">S3011-T3011</f>
        <v>30.041666666656965</v>
      </c>
    </row>
    <row r="3012" spans="1:23" ht="43.2" x14ac:dyDescent="0.3">
      <c r="A3012">
        <v>3556</v>
      </c>
      <c r="B3012" s="3" t="s">
        <v>3555</v>
      </c>
      <c r="C3012" s="3" t="s">
        <v>7666</v>
      </c>
      <c r="D3012">
        <v>2200</v>
      </c>
      <c r="E3012">
        <v>2210</v>
      </c>
      <c r="F3012" t="s">
        <v>8219</v>
      </c>
      <c r="G3012" t="s">
        <v>8225</v>
      </c>
      <c r="H3012" t="s">
        <v>8247</v>
      </c>
      <c r="I3012">
        <v>1408289724</v>
      </c>
      <c r="J3012">
        <v>1403105724</v>
      </c>
      <c r="K3012" t="b">
        <v>0</v>
      </c>
      <c r="L3012">
        <v>20</v>
      </c>
      <c r="M3012" t="b">
        <v>1</v>
      </c>
      <c r="N3012" t="s">
        <v>8271</v>
      </c>
      <c r="O3012" s="5">
        <f t="shared" si="423"/>
        <v>0.99547511312217196</v>
      </c>
      <c r="P3012" s="7">
        <f t="shared" si="424"/>
        <v>110.5</v>
      </c>
      <c r="Q3012" t="str">
        <f t="shared" si="425"/>
        <v>theater</v>
      </c>
      <c r="R3012" t="str">
        <f t="shared" si="426"/>
        <v>plays</v>
      </c>
      <c r="S3012" s="10">
        <f t="shared" si="427"/>
        <v>41868.399583333332</v>
      </c>
      <c r="T3012" s="10">
        <f t="shared" si="428"/>
        <v>41808.399583333332</v>
      </c>
      <c r="U3012">
        <f t="shared" si="429"/>
        <v>2014</v>
      </c>
      <c r="V3012" s="11">
        <f t="shared" si="430"/>
        <v>41868.399583333332</v>
      </c>
      <c r="W3012" s="15">
        <f t="shared" si="431"/>
        <v>60</v>
      </c>
    </row>
    <row r="3013" spans="1:23" ht="57.6" x14ac:dyDescent="0.3">
      <c r="A3013">
        <v>3557</v>
      </c>
      <c r="B3013" s="3" t="s">
        <v>3556</v>
      </c>
      <c r="C3013" s="3" t="s">
        <v>7667</v>
      </c>
      <c r="D3013">
        <v>100000</v>
      </c>
      <c r="E3013">
        <v>100036</v>
      </c>
      <c r="F3013" t="s">
        <v>8219</v>
      </c>
      <c r="G3013" t="s">
        <v>8224</v>
      </c>
      <c r="H3013" t="s">
        <v>8246</v>
      </c>
      <c r="I3013">
        <v>1399271911</v>
      </c>
      <c r="J3013">
        <v>1396334311</v>
      </c>
      <c r="K3013" t="b">
        <v>0</v>
      </c>
      <c r="L3013">
        <v>558</v>
      </c>
      <c r="M3013" t="b">
        <v>1</v>
      </c>
      <c r="N3013" t="s">
        <v>8271</v>
      </c>
      <c r="O3013" s="5">
        <f t="shared" si="423"/>
        <v>0.99964012955336079</v>
      </c>
      <c r="P3013" s="7">
        <f t="shared" si="424"/>
        <v>179.27598566308242</v>
      </c>
      <c r="Q3013" t="str">
        <f t="shared" si="425"/>
        <v>theater</v>
      </c>
      <c r="R3013" t="str">
        <f t="shared" si="426"/>
        <v>plays</v>
      </c>
      <c r="S3013" s="10">
        <f t="shared" si="427"/>
        <v>41764.026747685188</v>
      </c>
      <c r="T3013" s="10">
        <f t="shared" si="428"/>
        <v>41730.026747685188</v>
      </c>
      <c r="U3013">
        <f t="shared" si="429"/>
        <v>2014</v>
      </c>
      <c r="V3013" s="11">
        <f t="shared" si="430"/>
        <v>41764.026747685188</v>
      </c>
      <c r="W3013" s="15">
        <f t="shared" si="431"/>
        <v>34</v>
      </c>
    </row>
    <row r="3014" spans="1:23" ht="43.2" x14ac:dyDescent="0.3">
      <c r="A3014">
        <v>3558</v>
      </c>
      <c r="B3014" s="3" t="s">
        <v>3557</v>
      </c>
      <c r="C3014" s="3" t="s">
        <v>7668</v>
      </c>
      <c r="D3014">
        <v>350</v>
      </c>
      <c r="E3014">
        <v>504</v>
      </c>
      <c r="F3014" t="s">
        <v>8219</v>
      </c>
      <c r="G3014" t="s">
        <v>8225</v>
      </c>
      <c r="H3014" t="s">
        <v>8247</v>
      </c>
      <c r="I3014">
        <v>1435352400</v>
      </c>
      <c r="J3014">
        <v>1431718575</v>
      </c>
      <c r="K3014" t="b">
        <v>0</v>
      </c>
      <c r="L3014">
        <v>22</v>
      </c>
      <c r="M3014" t="b">
        <v>1</v>
      </c>
      <c r="N3014" t="s">
        <v>8271</v>
      </c>
      <c r="O3014" s="5">
        <f t="shared" si="423"/>
        <v>0.69444444444444442</v>
      </c>
      <c r="P3014" s="7">
        <f t="shared" si="424"/>
        <v>22.90909090909091</v>
      </c>
      <c r="Q3014" t="str">
        <f t="shared" si="425"/>
        <v>theater</v>
      </c>
      <c r="R3014" t="str">
        <f t="shared" si="426"/>
        <v>plays</v>
      </c>
      <c r="S3014" s="10">
        <f t="shared" si="427"/>
        <v>42181.625</v>
      </c>
      <c r="T3014" s="10">
        <f t="shared" si="428"/>
        <v>42139.566840277781</v>
      </c>
      <c r="U3014">
        <f t="shared" si="429"/>
        <v>2015</v>
      </c>
      <c r="V3014" s="11">
        <f t="shared" si="430"/>
        <v>42181.625</v>
      </c>
      <c r="W3014" s="15">
        <f t="shared" si="431"/>
        <v>42.058159722218988</v>
      </c>
    </row>
    <row r="3015" spans="1:23" ht="57.6" x14ac:dyDescent="0.3">
      <c r="A3015">
        <v>3559</v>
      </c>
      <c r="B3015" s="3" t="s">
        <v>3558</v>
      </c>
      <c r="C3015" s="3" t="s">
        <v>7669</v>
      </c>
      <c r="D3015">
        <v>1000</v>
      </c>
      <c r="E3015">
        <v>1035</v>
      </c>
      <c r="F3015" t="s">
        <v>8219</v>
      </c>
      <c r="G3015" t="s">
        <v>8226</v>
      </c>
      <c r="H3015" t="s">
        <v>8248</v>
      </c>
      <c r="I3015">
        <v>1438333080</v>
      </c>
      <c r="J3015">
        <v>1436408308</v>
      </c>
      <c r="K3015" t="b">
        <v>0</v>
      </c>
      <c r="L3015">
        <v>24</v>
      </c>
      <c r="M3015" t="b">
        <v>1</v>
      </c>
      <c r="N3015" t="s">
        <v>8271</v>
      </c>
      <c r="O3015" s="5">
        <f t="shared" si="423"/>
        <v>0.96618357487922701</v>
      </c>
      <c r="P3015" s="7">
        <f t="shared" si="424"/>
        <v>43.125</v>
      </c>
      <c r="Q3015" t="str">
        <f t="shared" si="425"/>
        <v>theater</v>
      </c>
      <c r="R3015" t="str">
        <f t="shared" si="426"/>
        <v>plays</v>
      </c>
      <c r="S3015" s="10">
        <f t="shared" si="427"/>
        <v>42216.123611111107</v>
      </c>
      <c r="T3015" s="10">
        <f t="shared" si="428"/>
        <v>42193.846157407403</v>
      </c>
      <c r="U3015">
        <f t="shared" si="429"/>
        <v>2015</v>
      </c>
      <c r="V3015" s="11">
        <f t="shared" si="430"/>
        <v>42216.123611111107</v>
      </c>
      <c r="W3015" s="15">
        <f t="shared" si="431"/>
        <v>22.277453703703941</v>
      </c>
    </row>
    <row r="3016" spans="1:23" ht="43.2" x14ac:dyDescent="0.3">
      <c r="A3016">
        <v>3560</v>
      </c>
      <c r="B3016" s="3" t="s">
        <v>3559</v>
      </c>
      <c r="C3016" s="3" t="s">
        <v>7670</v>
      </c>
      <c r="D3016">
        <v>3200</v>
      </c>
      <c r="E3016">
        <v>3470</v>
      </c>
      <c r="F3016" t="s">
        <v>8219</v>
      </c>
      <c r="G3016" t="s">
        <v>8229</v>
      </c>
      <c r="H3016" t="s">
        <v>8251</v>
      </c>
      <c r="I3016">
        <v>1432694700</v>
      </c>
      <c r="J3016">
        <v>1429651266</v>
      </c>
      <c r="K3016" t="b">
        <v>0</v>
      </c>
      <c r="L3016">
        <v>74</v>
      </c>
      <c r="M3016" t="b">
        <v>1</v>
      </c>
      <c r="N3016" t="s">
        <v>8271</v>
      </c>
      <c r="O3016" s="5">
        <f t="shared" si="423"/>
        <v>0.9221902017291066</v>
      </c>
      <c r="P3016" s="7">
        <f t="shared" si="424"/>
        <v>46.891891891891895</v>
      </c>
      <c r="Q3016" t="str">
        <f t="shared" si="425"/>
        <v>theater</v>
      </c>
      <c r="R3016" t="str">
        <f t="shared" si="426"/>
        <v>plays</v>
      </c>
      <c r="S3016" s="10">
        <f t="shared" si="427"/>
        <v>42150.864583333328</v>
      </c>
      <c r="T3016" s="10">
        <f t="shared" si="428"/>
        <v>42115.639652777783</v>
      </c>
      <c r="U3016">
        <f t="shared" si="429"/>
        <v>2015</v>
      </c>
      <c r="V3016" s="11">
        <f t="shared" si="430"/>
        <v>42150.864583333328</v>
      </c>
      <c r="W3016" s="15">
        <f t="shared" si="431"/>
        <v>35.224930555545143</v>
      </c>
    </row>
    <row r="3017" spans="1:23" ht="115.2" x14ac:dyDescent="0.3">
      <c r="A3017">
        <v>3561</v>
      </c>
      <c r="B3017" s="3" t="s">
        <v>3560</v>
      </c>
      <c r="C3017" s="3" t="s">
        <v>7671</v>
      </c>
      <c r="D3017">
        <v>2500</v>
      </c>
      <c r="E3017">
        <v>2560</v>
      </c>
      <c r="F3017" t="s">
        <v>8219</v>
      </c>
      <c r="G3017" t="s">
        <v>8224</v>
      </c>
      <c r="H3017" t="s">
        <v>8246</v>
      </c>
      <c r="I3017">
        <v>1438799760</v>
      </c>
      <c r="J3017">
        <v>1437236378</v>
      </c>
      <c r="K3017" t="b">
        <v>0</v>
      </c>
      <c r="L3017">
        <v>54</v>
      </c>
      <c r="M3017" t="b">
        <v>1</v>
      </c>
      <c r="N3017" t="s">
        <v>8271</v>
      </c>
      <c r="O3017" s="5">
        <f t="shared" si="423"/>
        <v>0.9765625</v>
      </c>
      <c r="P3017" s="7">
        <f t="shared" si="424"/>
        <v>47.407407407407405</v>
      </c>
      <c r="Q3017" t="str">
        <f t="shared" si="425"/>
        <v>theater</v>
      </c>
      <c r="R3017" t="str">
        <f t="shared" si="426"/>
        <v>plays</v>
      </c>
      <c r="S3017" s="10">
        <f t="shared" si="427"/>
        <v>42221.524999999994</v>
      </c>
      <c r="T3017" s="10">
        <f t="shared" si="428"/>
        <v>42203.430300925931</v>
      </c>
      <c r="U3017">
        <f t="shared" si="429"/>
        <v>2015</v>
      </c>
      <c r="V3017" s="11">
        <f t="shared" si="430"/>
        <v>42221.524999999994</v>
      </c>
      <c r="W3017" s="15">
        <f t="shared" si="431"/>
        <v>18.094699074063101</v>
      </c>
    </row>
    <row r="3018" spans="1:23" ht="43.2" x14ac:dyDescent="0.3">
      <c r="A3018">
        <v>3562</v>
      </c>
      <c r="B3018" s="3" t="s">
        <v>3561</v>
      </c>
      <c r="C3018" s="3" t="s">
        <v>7672</v>
      </c>
      <c r="D3018">
        <v>315</v>
      </c>
      <c r="E3018">
        <v>469</v>
      </c>
      <c r="F3018" t="s">
        <v>8219</v>
      </c>
      <c r="G3018" t="s">
        <v>8225</v>
      </c>
      <c r="H3018" t="s">
        <v>8247</v>
      </c>
      <c r="I3018">
        <v>1457906400</v>
      </c>
      <c r="J3018">
        <v>1457115427</v>
      </c>
      <c r="K3018" t="b">
        <v>0</v>
      </c>
      <c r="L3018">
        <v>31</v>
      </c>
      <c r="M3018" t="b">
        <v>1</v>
      </c>
      <c r="N3018" t="s">
        <v>8271</v>
      </c>
      <c r="O3018" s="5">
        <f t="shared" si="423"/>
        <v>0.67164179104477617</v>
      </c>
      <c r="P3018" s="7">
        <f t="shared" si="424"/>
        <v>15.129032258064516</v>
      </c>
      <c r="Q3018" t="str">
        <f t="shared" si="425"/>
        <v>theater</v>
      </c>
      <c r="R3018" t="str">
        <f t="shared" si="426"/>
        <v>plays</v>
      </c>
      <c r="S3018" s="10">
        <f t="shared" si="427"/>
        <v>42442.666666666672</v>
      </c>
      <c r="T3018" s="10">
        <f t="shared" si="428"/>
        <v>42433.511886574073</v>
      </c>
      <c r="U3018">
        <f t="shared" si="429"/>
        <v>2016</v>
      </c>
      <c r="V3018" s="11">
        <f t="shared" si="430"/>
        <v>42442.666666666672</v>
      </c>
      <c r="W3018" s="15">
        <f t="shared" si="431"/>
        <v>9.1547800925982301</v>
      </c>
    </row>
    <row r="3019" spans="1:23" ht="43.2" x14ac:dyDescent="0.3">
      <c r="A3019">
        <v>3563</v>
      </c>
      <c r="B3019" s="3" t="s">
        <v>3562</v>
      </c>
      <c r="C3019" s="3" t="s">
        <v>7673</v>
      </c>
      <c r="D3019">
        <v>500</v>
      </c>
      <c r="E3019">
        <v>527.45000000000005</v>
      </c>
      <c r="F3019" t="s">
        <v>8219</v>
      </c>
      <c r="G3019" t="s">
        <v>8225</v>
      </c>
      <c r="H3019" t="s">
        <v>8247</v>
      </c>
      <c r="I3019">
        <v>1470078000</v>
      </c>
      <c r="J3019">
        <v>1467648456</v>
      </c>
      <c r="K3019" t="b">
        <v>0</v>
      </c>
      <c r="L3019">
        <v>25</v>
      </c>
      <c r="M3019" t="b">
        <v>1</v>
      </c>
      <c r="N3019" t="s">
        <v>8271</v>
      </c>
      <c r="O3019" s="5">
        <f t="shared" si="423"/>
        <v>0.94795715233671429</v>
      </c>
      <c r="P3019" s="7">
        <f t="shared" si="424"/>
        <v>21.098000000000003</v>
      </c>
      <c r="Q3019" t="str">
        <f t="shared" si="425"/>
        <v>theater</v>
      </c>
      <c r="R3019" t="str">
        <f t="shared" si="426"/>
        <v>plays</v>
      </c>
      <c r="S3019" s="10">
        <f t="shared" si="427"/>
        <v>42583.541666666672</v>
      </c>
      <c r="T3019" s="10">
        <f t="shared" si="428"/>
        <v>42555.421944444446</v>
      </c>
      <c r="U3019">
        <f t="shared" si="429"/>
        <v>2016</v>
      </c>
      <c r="V3019" s="11">
        <f t="shared" si="430"/>
        <v>42583.541666666672</v>
      </c>
      <c r="W3019" s="15">
        <f t="shared" si="431"/>
        <v>28.119722222225391</v>
      </c>
    </row>
    <row r="3020" spans="1:23" ht="28.8" x14ac:dyDescent="0.3">
      <c r="A3020">
        <v>3564</v>
      </c>
      <c r="B3020" s="3" t="s">
        <v>3563</v>
      </c>
      <c r="C3020" s="3" t="s">
        <v>7674</v>
      </c>
      <c r="D3020">
        <v>1000</v>
      </c>
      <c r="E3020">
        <v>1005</v>
      </c>
      <c r="F3020" t="s">
        <v>8219</v>
      </c>
      <c r="G3020" t="s">
        <v>8225</v>
      </c>
      <c r="H3020" t="s">
        <v>8247</v>
      </c>
      <c r="I3020">
        <v>1444060800</v>
      </c>
      <c r="J3020">
        <v>1440082649</v>
      </c>
      <c r="K3020" t="b">
        <v>0</v>
      </c>
      <c r="L3020">
        <v>17</v>
      </c>
      <c r="M3020" t="b">
        <v>1</v>
      </c>
      <c r="N3020" t="s">
        <v>8271</v>
      </c>
      <c r="O3020" s="5">
        <f t="shared" si="423"/>
        <v>0.99502487562189057</v>
      </c>
      <c r="P3020" s="7">
        <f t="shared" si="424"/>
        <v>59.117647058823529</v>
      </c>
      <c r="Q3020" t="str">
        <f t="shared" si="425"/>
        <v>theater</v>
      </c>
      <c r="R3020" t="str">
        <f t="shared" si="426"/>
        <v>plays</v>
      </c>
      <c r="S3020" s="10">
        <f t="shared" si="427"/>
        <v>42282.416666666672</v>
      </c>
      <c r="T3020" s="10">
        <f t="shared" si="428"/>
        <v>42236.373252314821</v>
      </c>
      <c r="U3020">
        <f t="shared" si="429"/>
        <v>2015</v>
      </c>
      <c r="V3020" s="11">
        <f t="shared" si="430"/>
        <v>42282.416666666672</v>
      </c>
      <c r="W3020" s="15">
        <f t="shared" si="431"/>
        <v>46.043414351850515</v>
      </c>
    </row>
    <row r="3021" spans="1:23" ht="43.2" x14ac:dyDescent="0.3">
      <c r="A3021">
        <v>3565</v>
      </c>
      <c r="B3021" s="3" t="s">
        <v>3564</v>
      </c>
      <c r="C3021" s="3" t="s">
        <v>7675</v>
      </c>
      <c r="D3021">
        <v>900</v>
      </c>
      <c r="E3021">
        <v>1175</v>
      </c>
      <c r="F3021" t="s">
        <v>8219</v>
      </c>
      <c r="G3021" t="s">
        <v>8224</v>
      </c>
      <c r="H3021" t="s">
        <v>8246</v>
      </c>
      <c r="I3021">
        <v>1420048208</v>
      </c>
      <c r="J3021">
        <v>1417456208</v>
      </c>
      <c r="K3021" t="b">
        <v>0</v>
      </c>
      <c r="L3021">
        <v>12</v>
      </c>
      <c r="M3021" t="b">
        <v>1</v>
      </c>
      <c r="N3021" t="s">
        <v>8271</v>
      </c>
      <c r="O3021" s="5">
        <f t="shared" si="423"/>
        <v>0.76595744680851063</v>
      </c>
      <c r="P3021" s="7">
        <f t="shared" si="424"/>
        <v>97.916666666666671</v>
      </c>
      <c r="Q3021" t="str">
        <f t="shared" si="425"/>
        <v>theater</v>
      </c>
      <c r="R3021" t="str">
        <f t="shared" si="426"/>
        <v>plays</v>
      </c>
      <c r="S3021" s="10">
        <f t="shared" si="427"/>
        <v>42004.493148148147</v>
      </c>
      <c r="T3021" s="10">
        <f t="shared" si="428"/>
        <v>41974.493148148147</v>
      </c>
      <c r="U3021">
        <f t="shared" si="429"/>
        <v>2014</v>
      </c>
      <c r="V3021" s="11">
        <f t="shared" si="430"/>
        <v>42004.493148148147</v>
      </c>
      <c r="W3021" s="15">
        <f t="shared" si="431"/>
        <v>30</v>
      </c>
    </row>
    <row r="3022" spans="1:23" ht="43.2" x14ac:dyDescent="0.3">
      <c r="A3022">
        <v>3566</v>
      </c>
      <c r="B3022" s="3" t="s">
        <v>3565</v>
      </c>
      <c r="C3022" s="3" t="s">
        <v>7676</v>
      </c>
      <c r="D3022">
        <v>2000</v>
      </c>
      <c r="E3022">
        <v>2095</v>
      </c>
      <c r="F3022" t="s">
        <v>8219</v>
      </c>
      <c r="G3022" t="s">
        <v>8225</v>
      </c>
      <c r="H3022" t="s">
        <v>8247</v>
      </c>
      <c r="I3022">
        <v>1422015083</v>
      </c>
      <c r="J3022">
        <v>1419423083</v>
      </c>
      <c r="K3022" t="b">
        <v>0</v>
      </c>
      <c r="L3022">
        <v>38</v>
      </c>
      <c r="M3022" t="b">
        <v>1</v>
      </c>
      <c r="N3022" t="s">
        <v>8271</v>
      </c>
      <c r="O3022" s="5">
        <f t="shared" si="423"/>
        <v>0.95465393794749398</v>
      </c>
      <c r="P3022" s="7">
        <f t="shared" si="424"/>
        <v>55.131578947368418</v>
      </c>
      <c r="Q3022" t="str">
        <f t="shared" si="425"/>
        <v>theater</v>
      </c>
      <c r="R3022" t="str">
        <f t="shared" si="426"/>
        <v>plays</v>
      </c>
      <c r="S3022" s="10">
        <f t="shared" si="427"/>
        <v>42027.257905092592</v>
      </c>
      <c r="T3022" s="10">
        <f t="shared" si="428"/>
        <v>41997.257905092592</v>
      </c>
      <c r="U3022">
        <f t="shared" si="429"/>
        <v>2015</v>
      </c>
      <c r="V3022" s="11">
        <f t="shared" si="430"/>
        <v>42027.257905092592</v>
      </c>
      <c r="W3022" s="15">
        <f t="shared" si="431"/>
        <v>30</v>
      </c>
    </row>
    <row r="3023" spans="1:23" ht="43.2" x14ac:dyDescent="0.3">
      <c r="A3023">
        <v>3567</v>
      </c>
      <c r="B3023" s="3" t="s">
        <v>3566</v>
      </c>
      <c r="C3023" s="3" t="s">
        <v>7677</v>
      </c>
      <c r="D3023">
        <v>1000</v>
      </c>
      <c r="E3023">
        <v>1088</v>
      </c>
      <c r="F3023" t="s">
        <v>8219</v>
      </c>
      <c r="G3023" t="s">
        <v>8225</v>
      </c>
      <c r="H3023" t="s">
        <v>8247</v>
      </c>
      <c r="I3023">
        <v>1433964444</v>
      </c>
      <c r="J3023">
        <v>1431372444</v>
      </c>
      <c r="K3023" t="b">
        <v>0</v>
      </c>
      <c r="L3023">
        <v>41</v>
      </c>
      <c r="M3023" t="b">
        <v>1</v>
      </c>
      <c r="N3023" t="s">
        <v>8271</v>
      </c>
      <c r="O3023" s="5">
        <f t="shared" si="423"/>
        <v>0.91911764705882348</v>
      </c>
      <c r="P3023" s="7">
        <f t="shared" si="424"/>
        <v>26.536585365853657</v>
      </c>
      <c r="Q3023" t="str">
        <f t="shared" si="425"/>
        <v>theater</v>
      </c>
      <c r="R3023" t="str">
        <f t="shared" si="426"/>
        <v>plays</v>
      </c>
      <c r="S3023" s="10">
        <f t="shared" si="427"/>
        <v>42165.560694444444</v>
      </c>
      <c r="T3023" s="10">
        <f t="shared" si="428"/>
        <v>42135.560694444444</v>
      </c>
      <c r="U3023">
        <f t="shared" si="429"/>
        <v>2015</v>
      </c>
      <c r="V3023" s="11">
        <f t="shared" si="430"/>
        <v>42165.560694444444</v>
      </c>
      <c r="W3023" s="15">
        <f t="shared" si="431"/>
        <v>30</v>
      </c>
    </row>
    <row r="3024" spans="1:23" ht="43.2" x14ac:dyDescent="0.3">
      <c r="A3024">
        <v>3568</v>
      </c>
      <c r="B3024" s="3" t="s">
        <v>3567</v>
      </c>
      <c r="C3024" s="3" t="s">
        <v>7678</v>
      </c>
      <c r="D3024">
        <v>1000</v>
      </c>
      <c r="E3024">
        <v>1110</v>
      </c>
      <c r="F3024" t="s">
        <v>8219</v>
      </c>
      <c r="G3024" t="s">
        <v>8224</v>
      </c>
      <c r="H3024" t="s">
        <v>8246</v>
      </c>
      <c r="I3024">
        <v>1410975994</v>
      </c>
      <c r="J3024">
        <v>1408383994</v>
      </c>
      <c r="K3024" t="b">
        <v>0</v>
      </c>
      <c r="L3024">
        <v>19</v>
      </c>
      <c r="M3024" t="b">
        <v>1</v>
      </c>
      <c r="N3024" t="s">
        <v>8271</v>
      </c>
      <c r="O3024" s="5">
        <f t="shared" si="423"/>
        <v>0.90090090090090091</v>
      </c>
      <c r="P3024" s="7">
        <f t="shared" si="424"/>
        <v>58.421052631578945</v>
      </c>
      <c r="Q3024" t="str">
        <f t="shared" si="425"/>
        <v>theater</v>
      </c>
      <c r="R3024" t="str">
        <f t="shared" si="426"/>
        <v>plays</v>
      </c>
      <c r="S3024" s="10">
        <f t="shared" si="427"/>
        <v>41899.490671296298</v>
      </c>
      <c r="T3024" s="10">
        <f t="shared" si="428"/>
        <v>41869.490671296298</v>
      </c>
      <c r="U3024">
        <f t="shared" si="429"/>
        <v>2014</v>
      </c>
      <c r="V3024" s="11">
        <f t="shared" si="430"/>
        <v>41899.490671296298</v>
      </c>
      <c r="W3024" s="15">
        <f t="shared" si="431"/>
        <v>30</v>
      </c>
    </row>
    <row r="3025" spans="1:23" ht="43.2" x14ac:dyDescent="0.3">
      <c r="A3025">
        <v>3569</v>
      </c>
      <c r="B3025" s="3" t="s">
        <v>3568</v>
      </c>
      <c r="C3025" s="3" t="s">
        <v>7679</v>
      </c>
      <c r="D3025">
        <v>5000</v>
      </c>
      <c r="E3025">
        <v>5024</v>
      </c>
      <c r="F3025" t="s">
        <v>8219</v>
      </c>
      <c r="G3025" t="s">
        <v>8224</v>
      </c>
      <c r="H3025" t="s">
        <v>8246</v>
      </c>
      <c r="I3025">
        <v>1420734696</v>
      </c>
      <c r="J3025">
        <v>1418142696</v>
      </c>
      <c r="K3025" t="b">
        <v>0</v>
      </c>
      <c r="L3025">
        <v>41</v>
      </c>
      <c r="M3025" t="b">
        <v>1</v>
      </c>
      <c r="N3025" t="s">
        <v>8271</v>
      </c>
      <c r="O3025" s="5">
        <f t="shared" si="423"/>
        <v>0.99522292993630568</v>
      </c>
      <c r="P3025" s="7">
        <f t="shared" si="424"/>
        <v>122.53658536585365</v>
      </c>
      <c r="Q3025" t="str">
        <f t="shared" si="425"/>
        <v>theater</v>
      </c>
      <c r="R3025" t="str">
        <f t="shared" si="426"/>
        <v>plays</v>
      </c>
      <c r="S3025" s="10">
        <f t="shared" si="427"/>
        <v>42012.438611111109</v>
      </c>
      <c r="T3025" s="10">
        <f t="shared" si="428"/>
        <v>41982.438611111109</v>
      </c>
      <c r="U3025">
        <f t="shared" si="429"/>
        <v>2015</v>
      </c>
      <c r="V3025" s="11">
        <f t="shared" si="430"/>
        <v>42012.438611111109</v>
      </c>
      <c r="W3025" s="15">
        <f t="shared" si="431"/>
        <v>30</v>
      </c>
    </row>
    <row r="3026" spans="1:23" ht="43.2" x14ac:dyDescent="0.3">
      <c r="A3026">
        <v>3570</v>
      </c>
      <c r="B3026" s="3" t="s">
        <v>3569</v>
      </c>
      <c r="C3026" s="3" t="s">
        <v>7680</v>
      </c>
      <c r="D3026">
        <v>2000</v>
      </c>
      <c r="E3026">
        <v>2287</v>
      </c>
      <c r="F3026" t="s">
        <v>8219</v>
      </c>
      <c r="G3026" t="s">
        <v>8224</v>
      </c>
      <c r="H3026" t="s">
        <v>8246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8271</v>
      </c>
      <c r="O3026" s="5">
        <f t="shared" si="423"/>
        <v>0.87450808919982514</v>
      </c>
      <c r="P3026" s="7">
        <f t="shared" si="424"/>
        <v>87.961538461538467</v>
      </c>
      <c r="Q3026" t="str">
        <f t="shared" si="425"/>
        <v>theater</v>
      </c>
      <c r="R3026" t="str">
        <f t="shared" si="426"/>
        <v>plays</v>
      </c>
      <c r="S3026" s="10">
        <f t="shared" si="427"/>
        <v>42004.041666666672</v>
      </c>
      <c r="T3026" s="10">
        <f t="shared" si="428"/>
        <v>41976.081979166673</v>
      </c>
      <c r="U3026">
        <f t="shared" si="429"/>
        <v>2014</v>
      </c>
      <c r="V3026" s="11">
        <f t="shared" si="430"/>
        <v>42004.041666666672</v>
      </c>
      <c r="W3026" s="15">
        <f t="shared" si="431"/>
        <v>27.959687499998836</v>
      </c>
    </row>
    <row r="3027" spans="1:23" ht="43.2" x14ac:dyDescent="0.3">
      <c r="A3027">
        <v>3571</v>
      </c>
      <c r="B3027" s="3" t="s">
        <v>3570</v>
      </c>
      <c r="C3027" s="3" t="s">
        <v>7681</v>
      </c>
      <c r="D3027">
        <v>1500</v>
      </c>
      <c r="E3027">
        <v>1831</v>
      </c>
      <c r="F3027" t="s">
        <v>8219</v>
      </c>
      <c r="G3027" t="s">
        <v>8225</v>
      </c>
      <c r="H3027" t="s">
        <v>8247</v>
      </c>
      <c r="I3027">
        <v>1414701413</v>
      </c>
      <c r="J3027">
        <v>1412109413</v>
      </c>
      <c r="K3027" t="b">
        <v>0</v>
      </c>
      <c r="L3027">
        <v>25</v>
      </c>
      <c r="M3027" t="b">
        <v>1</v>
      </c>
      <c r="N3027" t="s">
        <v>8271</v>
      </c>
      <c r="O3027" s="5">
        <f t="shared" si="423"/>
        <v>0.81922446750409617</v>
      </c>
      <c r="P3027" s="7">
        <f t="shared" si="424"/>
        <v>73.239999999999995</v>
      </c>
      <c r="Q3027" t="str">
        <f t="shared" si="425"/>
        <v>theater</v>
      </c>
      <c r="R3027" t="str">
        <f t="shared" si="426"/>
        <v>plays</v>
      </c>
      <c r="S3027" s="10">
        <f t="shared" si="427"/>
        <v>41942.608946759261</v>
      </c>
      <c r="T3027" s="10">
        <f t="shared" si="428"/>
        <v>41912.608946759261</v>
      </c>
      <c r="U3027">
        <f t="shared" si="429"/>
        <v>2014</v>
      </c>
      <c r="V3027" s="11">
        <f t="shared" si="430"/>
        <v>41942.608946759261</v>
      </c>
      <c r="W3027" s="15">
        <f t="shared" si="431"/>
        <v>30</v>
      </c>
    </row>
    <row r="3028" spans="1:23" ht="28.8" x14ac:dyDescent="0.3">
      <c r="A3028">
        <v>3572</v>
      </c>
      <c r="B3028" s="3" t="s">
        <v>3571</v>
      </c>
      <c r="C3028" s="3" t="s">
        <v>7682</v>
      </c>
      <c r="D3028">
        <v>500</v>
      </c>
      <c r="E3028">
        <v>500</v>
      </c>
      <c r="F3028" t="s">
        <v>8219</v>
      </c>
      <c r="G3028" t="s">
        <v>8225</v>
      </c>
      <c r="H3028" t="s">
        <v>8247</v>
      </c>
      <c r="I3028">
        <v>1434894082</v>
      </c>
      <c r="J3028">
        <v>1432302082</v>
      </c>
      <c r="K3028" t="b">
        <v>0</v>
      </c>
      <c r="L3028">
        <v>9</v>
      </c>
      <c r="M3028" t="b">
        <v>1</v>
      </c>
      <c r="N3028" t="s">
        <v>8271</v>
      </c>
      <c r="O3028" s="5">
        <f t="shared" si="423"/>
        <v>1</v>
      </c>
      <c r="P3028" s="7">
        <f t="shared" si="424"/>
        <v>55.555555555555557</v>
      </c>
      <c r="Q3028" t="str">
        <f t="shared" si="425"/>
        <v>theater</v>
      </c>
      <c r="R3028" t="str">
        <f t="shared" si="426"/>
        <v>plays</v>
      </c>
      <c r="S3028" s="10">
        <f t="shared" si="427"/>
        <v>42176.320393518516</v>
      </c>
      <c r="T3028" s="10">
        <f t="shared" si="428"/>
        <v>42146.320393518516</v>
      </c>
      <c r="U3028">
        <f t="shared" si="429"/>
        <v>2015</v>
      </c>
      <c r="V3028" s="11">
        <f t="shared" si="430"/>
        <v>42176.320393518516</v>
      </c>
      <c r="W3028" s="15">
        <f t="shared" si="431"/>
        <v>30</v>
      </c>
    </row>
    <row r="3029" spans="1:23" ht="43.2" x14ac:dyDescent="0.3">
      <c r="A3029">
        <v>3573</v>
      </c>
      <c r="B3029" s="3" t="s">
        <v>3572</v>
      </c>
      <c r="C3029" s="3" t="s">
        <v>7683</v>
      </c>
      <c r="D3029">
        <v>3000</v>
      </c>
      <c r="E3029">
        <v>3084</v>
      </c>
      <c r="F3029" t="s">
        <v>8219</v>
      </c>
      <c r="G3029" t="s">
        <v>8225</v>
      </c>
      <c r="H3029" t="s">
        <v>8247</v>
      </c>
      <c r="I3029">
        <v>1415440846</v>
      </c>
      <c r="J3029">
        <v>1412845246</v>
      </c>
      <c r="K3029" t="b">
        <v>0</v>
      </c>
      <c r="L3029">
        <v>78</v>
      </c>
      <c r="M3029" t="b">
        <v>1</v>
      </c>
      <c r="N3029" t="s">
        <v>8271</v>
      </c>
      <c r="O3029" s="5">
        <f t="shared" si="423"/>
        <v>0.97276264591439687</v>
      </c>
      <c r="P3029" s="7">
        <f t="shared" si="424"/>
        <v>39.53846153846154</v>
      </c>
      <c r="Q3029" t="str">
        <f t="shared" si="425"/>
        <v>theater</v>
      </c>
      <c r="R3029" t="str">
        <f t="shared" si="426"/>
        <v>plays</v>
      </c>
      <c r="S3029" s="10">
        <f t="shared" si="427"/>
        <v>41951.167199074072</v>
      </c>
      <c r="T3029" s="10">
        <f t="shared" si="428"/>
        <v>41921.125532407408</v>
      </c>
      <c r="U3029">
        <f t="shared" si="429"/>
        <v>2014</v>
      </c>
      <c r="V3029" s="11">
        <f t="shared" si="430"/>
        <v>41951.167199074072</v>
      </c>
      <c r="W3029" s="15">
        <f t="shared" si="431"/>
        <v>30.041666666664241</v>
      </c>
    </row>
    <row r="3030" spans="1:23" ht="43.2" x14ac:dyDescent="0.3">
      <c r="A3030">
        <v>3574</v>
      </c>
      <c r="B3030" s="3" t="s">
        <v>3573</v>
      </c>
      <c r="C3030" s="3" t="s">
        <v>7684</v>
      </c>
      <c r="D3030">
        <v>5800</v>
      </c>
      <c r="E3030">
        <v>6155</v>
      </c>
      <c r="F3030" t="s">
        <v>8219</v>
      </c>
      <c r="G3030" t="s">
        <v>8224</v>
      </c>
      <c r="H3030" t="s">
        <v>8246</v>
      </c>
      <c r="I3030">
        <v>1415921848</v>
      </c>
      <c r="J3030">
        <v>1413326248</v>
      </c>
      <c r="K3030" t="b">
        <v>0</v>
      </c>
      <c r="L3030">
        <v>45</v>
      </c>
      <c r="M3030" t="b">
        <v>1</v>
      </c>
      <c r="N3030" t="s">
        <v>8271</v>
      </c>
      <c r="O3030" s="5">
        <f t="shared" si="423"/>
        <v>0.94232331437855399</v>
      </c>
      <c r="P3030" s="7">
        <f t="shared" si="424"/>
        <v>136.77777777777777</v>
      </c>
      <c r="Q3030" t="str">
        <f t="shared" si="425"/>
        <v>theater</v>
      </c>
      <c r="R3030" t="str">
        <f t="shared" si="426"/>
        <v>plays</v>
      </c>
      <c r="S3030" s="10">
        <f t="shared" si="427"/>
        <v>41956.734351851846</v>
      </c>
      <c r="T3030" s="10">
        <f t="shared" si="428"/>
        <v>41926.692685185182</v>
      </c>
      <c r="U3030">
        <f t="shared" si="429"/>
        <v>2014</v>
      </c>
      <c r="V3030" s="11">
        <f t="shared" si="430"/>
        <v>41956.734351851846</v>
      </c>
      <c r="W3030" s="15">
        <f t="shared" si="431"/>
        <v>30.041666666664241</v>
      </c>
    </row>
    <row r="3031" spans="1:23" ht="43.2" x14ac:dyDescent="0.3">
      <c r="A3031">
        <v>3575</v>
      </c>
      <c r="B3031" s="3" t="s">
        <v>3574</v>
      </c>
      <c r="C3031" s="3" t="s">
        <v>7685</v>
      </c>
      <c r="D3031">
        <v>10000</v>
      </c>
      <c r="E3031">
        <v>10133</v>
      </c>
      <c r="F3031" t="s">
        <v>8219</v>
      </c>
      <c r="G3031" t="s">
        <v>8224</v>
      </c>
      <c r="H3031" t="s">
        <v>8246</v>
      </c>
      <c r="I3031">
        <v>1470887940</v>
      </c>
      <c r="J3031">
        <v>1468176527</v>
      </c>
      <c r="K3031" t="b">
        <v>0</v>
      </c>
      <c r="L3031">
        <v>102</v>
      </c>
      <c r="M3031" t="b">
        <v>1</v>
      </c>
      <c r="N3031" t="s">
        <v>8271</v>
      </c>
      <c r="O3031" s="5">
        <f t="shared" si="423"/>
        <v>0.9868745682423764</v>
      </c>
      <c r="P3031" s="7">
        <f t="shared" si="424"/>
        <v>99.343137254901961</v>
      </c>
      <c r="Q3031" t="str">
        <f t="shared" si="425"/>
        <v>theater</v>
      </c>
      <c r="R3031" t="str">
        <f t="shared" si="426"/>
        <v>plays</v>
      </c>
      <c r="S3031" s="10">
        <f t="shared" si="427"/>
        <v>42592.915972222225</v>
      </c>
      <c r="T3031" s="10">
        <f t="shared" si="428"/>
        <v>42561.533877314811</v>
      </c>
      <c r="U3031">
        <f t="shared" si="429"/>
        <v>2016</v>
      </c>
      <c r="V3031" s="11">
        <f t="shared" si="430"/>
        <v>42592.915972222225</v>
      </c>
      <c r="W3031" s="15">
        <f t="shared" si="431"/>
        <v>31.382094907414285</v>
      </c>
    </row>
    <row r="3032" spans="1:23" ht="43.2" x14ac:dyDescent="0.3">
      <c r="A3032">
        <v>3576</v>
      </c>
      <c r="B3032" s="3" t="s">
        <v>3575</v>
      </c>
      <c r="C3032" s="3" t="s">
        <v>7686</v>
      </c>
      <c r="D3032">
        <v>100</v>
      </c>
      <c r="E3032">
        <v>100</v>
      </c>
      <c r="F3032" t="s">
        <v>8219</v>
      </c>
      <c r="G3032" t="s">
        <v>8224</v>
      </c>
      <c r="H3032" t="s">
        <v>8246</v>
      </c>
      <c r="I3032">
        <v>1480947054</v>
      </c>
      <c r="J3032">
        <v>1475759454</v>
      </c>
      <c r="K3032" t="b">
        <v>0</v>
      </c>
      <c r="L3032">
        <v>5</v>
      </c>
      <c r="M3032" t="b">
        <v>1</v>
      </c>
      <c r="N3032" t="s">
        <v>8271</v>
      </c>
      <c r="O3032" s="5">
        <f t="shared" si="423"/>
        <v>1</v>
      </c>
      <c r="P3032" s="7">
        <f t="shared" si="424"/>
        <v>20</v>
      </c>
      <c r="Q3032" t="str">
        <f t="shared" si="425"/>
        <v>theater</v>
      </c>
      <c r="R3032" t="str">
        <f t="shared" si="426"/>
        <v>plays</v>
      </c>
      <c r="S3032" s="10">
        <f t="shared" si="427"/>
        <v>42709.340902777782</v>
      </c>
      <c r="T3032" s="10">
        <f t="shared" si="428"/>
        <v>42649.29923611111</v>
      </c>
      <c r="U3032">
        <f t="shared" si="429"/>
        <v>2016</v>
      </c>
      <c r="V3032" s="11">
        <f t="shared" si="430"/>
        <v>42709.340902777782</v>
      </c>
      <c r="W3032" s="15">
        <f t="shared" si="431"/>
        <v>60.041666666671517</v>
      </c>
    </row>
    <row r="3033" spans="1:23" ht="43.2" x14ac:dyDescent="0.3">
      <c r="A3033">
        <v>3577</v>
      </c>
      <c r="B3033" s="3" t="s">
        <v>3576</v>
      </c>
      <c r="C3033" s="3" t="s">
        <v>7687</v>
      </c>
      <c r="D3033">
        <v>600</v>
      </c>
      <c r="E3033">
        <v>780</v>
      </c>
      <c r="F3033" t="s">
        <v>8219</v>
      </c>
      <c r="G3033" t="s">
        <v>8224</v>
      </c>
      <c r="H3033" t="s">
        <v>8246</v>
      </c>
      <c r="I3033">
        <v>1430029680</v>
      </c>
      <c r="J3033">
        <v>1427741583</v>
      </c>
      <c r="K3033" t="b">
        <v>0</v>
      </c>
      <c r="L3033">
        <v>27</v>
      </c>
      <c r="M3033" t="b">
        <v>1</v>
      </c>
      <c r="N3033" t="s">
        <v>8271</v>
      </c>
      <c r="O3033" s="5">
        <f t="shared" si="423"/>
        <v>0.76923076923076927</v>
      </c>
      <c r="P3033" s="7">
        <f t="shared" si="424"/>
        <v>28.888888888888889</v>
      </c>
      <c r="Q3033" t="str">
        <f t="shared" si="425"/>
        <v>theater</v>
      </c>
      <c r="R3033" t="str">
        <f t="shared" si="426"/>
        <v>plays</v>
      </c>
      <c r="S3033" s="10">
        <f t="shared" si="427"/>
        <v>42120.01944444445</v>
      </c>
      <c r="T3033" s="10">
        <f t="shared" si="428"/>
        <v>42093.536840277782</v>
      </c>
      <c r="U3033">
        <f t="shared" si="429"/>
        <v>2015</v>
      </c>
      <c r="V3033" s="11">
        <f t="shared" si="430"/>
        <v>42120.01944444445</v>
      </c>
      <c r="W3033" s="15">
        <f t="shared" si="431"/>
        <v>26.482604166667443</v>
      </c>
    </row>
    <row r="3034" spans="1:23" ht="43.2" x14ac:dyDescent="0.3">
      <c r="A3034">
        <v>3578</v>
      </c>
      <c r="B3034" s="3" t="s">
        <v>3577</v>
      </c>
      <c r="C3034" s="3" t="s">
        <v>7688</v>
      </c>
      <c r="D3034">
        <v>1500</v>
      </c>
      <c r="E3034">
        <v>1500.2</v>
      </c>
      <c r="F3034" t="s">
        <v>8219</v>
      </c>
      <c r="G3034" t="s">
        <v>8225</v>
      </c>
      <c r="H3034" t="s">
        <v>8247</v>
      </c>
      <c r="I3034">
        <v>1462037777</v>
      </c>
      <c r="J3034">
        <v>1459445777</v>
      </c>
      <c r="K3034" t="b">
        <v>0</v>
      </c>
      <c r="L3034">
        <v>37</v>
      </c>
      <c r="M3034" t="b">
        <v>1</v>
      </c>
      <c r="N3034" t="s">
        <v>8271</v>
      </c>
      <c r="O3034" s="5">
        <f t="shared" si="423"/>
        <v>0.99986668444207438</v>
      </c>
      <c r="P3034" s="7">
        <f t="shared" si="424"/>
        <v>40.545945945945945</v>
      </c>
      <c r="Q3034" t="str">
        <f t="shared" si="425"/>
        <v>theater</v>
      </c>
      <c r="R3034" t="str">
        <f t="shared" si="426"/>
        <v>plays</v>
      </c>
      <c r="S3034" s="10">
        <f t="shared" si="427"/>
        <v>42490.483530092592</v>
      </c>
      <c r="T3034" s="10">
        <f t="shared" si="428"/>
        <v>42460.483530092592</v>
      </c>
      <c r="U3034">
        <f t="shared" si="429"/>
        <v>2016</v>
      </c>
      <c r="V3034" s="11">
        <f t="shared" si="430"/>
        <v>42490.483530092592</v>
      </c>
      <c r="W3034" s="15">
        <f t="shared" si="431"/>
        <v>30</v>
      </c>
    </row>
    <row r="3035" spans="1:23" ht="43.2" x14ac:dyDescent="0.3">
      <c r="A3035">
        <v>3579</v>
      </c>
      <c r="B3035" s="3" t="s">
        <v>3578</v>
      </c>
      <c r="C3035" s="3" t="s">
        <v>7689</v>
      </c>
      <c r="D3035">
        <v>500</v>
      </c>
      <c r="E3035">
        <v>500</v>
      </c>
      <c r="F3035" t="s">
        <v>8219</v>
      </c>
      <c r="G3035" t="s">
        <v>8225</v>
      </c>
      <c r="H3035" t="s">
        <v>8247</v>
      </c>
      <c r="I3035">
        <v>1459444656</v>
      </c>
      <c r="J3035">
        <v>1456856256</v>
      </c>
      <c r="K3035" t="b">
        <v>0</v>
      </c>
      <c r="L3035">
        <v>14</v>
      </c>
      <c r="M3035" t="b">
        <v>1</v>
      </c>
      <c r="N3035" t="s">
        <v>8271</v>
      </c>
      <c r="O3035" s="5">
        <f t="shared" si="423"/>
        <v>1</v>
      </c>
      <c r="P3035" s="7">
        <f t="shared" si="424"/>
        <v>35.714285714285715</v>
      </c>
      <c r="Q3035" t="str">
        <f t="shared" si="425"/>
        <v>theater</v>
      </c>
      <c r="R3035" t="str">
        <f t="shared" si="426"/>
        <v>plays</v>
      </c>
      <c r="S3035" s="10">
        <f t="shared" si="427"/>
        <v>42460.470555555556</v>
      </c>
      <c r="T3035" s="10">
        <f t="shared" si="428"/>
        <v>42430.512222222227</v>
      </c>
      <c r="U3035">
        <f t="shared" si="429"/>
        <v>2016</v>
      </c>
      <c r="V3035" s="11">
        <f t="shared" si="430"/>
        <v>42460.470555555556</v>
      </c>
      <c r="W3035" s="15">
        <f t="shared" si="431"/>
        <v>29.958333333328483</v>
      </c>
    </row>
    <row r="3036" spans="1:23" ht="43.2" x14ac:dyDescent="0.3">
      <c r="A3036">
        <v>3580</v>
      </c>
      <c r="B3036" s="3" t="s">
        <v>3579</v>
      </c>
      <c r="C3036" s="3" t="s">
        <v>7690</v>
      </c>
      <c r="D3036">
        <v>900</v>
      </c>
      <c r="E3036">
        <v>1025</v>
      </c>
      <c r="F3036" t="s">
        <v>8219</v>
      </c>
      <c r="G3036" t="s">
        <v>8224</v>
      </c>
      <c r="H3036" t="s">
        <v>8246</v>
      </c>
      <c r="I3036">
        <v>1425185940</v>
      </c>
      <c r="J3036">
        <v>1421900022</v>
      </c>
      <c r="K3036" t="b">
        <v>0</v>
      </c>
      <c r="L3036">
        <v>27</v>
      </c>
      <c r="M3036" t="b">
        <v>1</v>
      </c>
      <c r="N3036" t="s">
        <v>8271</v>
      </c>
      <c r="O3036" s="5">
        <f t="shared" si="423"/>
        <v>0.87804878048780488</v>
      </c>
      <c r="P3036" s="7">
        <f t="shared" si="424"/>
        <v>37.962962962962962</v>
      </c>
      <c r="Q3036" t="str">
        <f t="shared" si="425"/>
        <v>theater</v>
      </c>
      <c r="R3036" t="str">
        <f t="shared" si="426"/>
        <v>plays</v>
      </c>
      <c r="S3036" s="10">
        <f t="shared" si="427"/>
        <v>42063.957638888889</v>
      </c>
      <c r="T3036" s="10">
        <f t="shared" si="428"/>
        <v>42025.926180555558</v>
      </c>
      <c r="U3036">
        <f t="shared" si="429"/>
        <v>2015</v>
      </c>
      <c r="V3036" s="11">
        <f t="shared" si="430"/>
        <v>42063.957638888889</v>
      </c>
      <c r="W3036" s="15">
        <f t="shared" si="431"/>
        <v>38.031458333331102</v>
      </c>
    </row>
    <row r="3037" spans="1:23" ht="43.2" x14ac:dyDescent="0.3">
      <c r="A3037">
        <v>3581</v>
      </c>
      <c r="B3037" s="3" t="s">
        <v>3580</v>
      </c>
      <c r="C3037" s="3" t="s">
        <v>7691</v>
      </c>
      <c r="D3037">
        <v>1500</v>
      </c>
      <c r="E3037">
        <v>1500</v>
      </c>
      <c r="F3037" t="s">
        <v>8219</v>
      </c>
      <c r="G3037" t="s">
        <v>8225</v>
      </c>
      <c r="H3037" t="s">
        <v>8247</v>
      </c>
      <c r="I3037">
        <v>1406719110</v>
      </c>
      <c r="J3037">
        <v>1405509510</v>
      </c>
      <c r="K3037" t="b">
        <v>0</v>
      </c>
      <c r="L3037">
        <v>45</v>
      </c>
      <c r="M3037" t="b">
        <v>1</v>
      </c>
      <c r="N3037" t="s">
        <v>8271</v>
      </c>
      <c r="O3037" s="5">
        <f t="shared" si="423"/>
        <v>1</v>
      </c>
      <c r="P3037" s="7">
        <f t="shared" si="424"/>
        <v>33.333333333333336</v>
      </c>
      <c r="Q3037" t="str">
        <f t="shared" si="425"/>
        <v>theater</v>
      </c>
      <c r="R3037" t="str">
        <f t="shared" si="426"/>
        <v>plays</v>
      </c>
      <c r="S3037" s="10">
        <f t="shared" si="427"/>
        <v>41850.221180555556</v>
      </c>
      <c r="T3037" s="10">
        <f t="shared" si="428"/>
        <v>41836.221180555556</v>
      </c>
      <c r="U3037">
        <f t="shared" si="429"/>
        <v>2014</v>
      </c>
      <c r="V3037" s="11">
        <f t="shared" si="430"/>
        <v>41850.221180555556</v>
      </c>
      <c r="W3037" s="15">
        <f t="shared" si="431"/>
        <v>14</v>
      </c>
    </row>
    <row r="3038" spans="1:23" ht="43.2" x14ac:dyDescent="0.3">
      <c r="A3038">
        <v>3582</v>
      </c>
      <c r="B3038" s="3" t="s">
        <v>3581</v>
      </c>
      <c r="C3038" s="3" t="s">
        <v>7692</v>
      </c>
      <c r="D3038">
        <v>1000</v>
      </c>
      <c r="E3038">
        <v>2870</v>
      </c>
      <c r="F3038" t="s">
        <v>8219</v>
      </c>
      <c r="G3038" t="s">
        <v>8224</v>
      </c>
      <c r="H3038" t="s">
        <v>8246</v>
      </c>
      <c r="I3038">
        <v>1459822682</v>
      </c>
      <c r="J3038">
        <v>1458613082</v>
      </c>
      <c r="K3038" t="b">
        <v>0</v>
      </c>
      <c r="L3038">
        <v>49</v>
      </c>
      <c r="M3038" t="b">
        <v>1</v>
      </c>
      <c r="N3038" t="s">
        <v>8271</v>
      </c>
      <c r="O3038" s="5">
        <f t="shared" si="423"/>
        <v>0.34843205574912894</v>
      </c>
      <c r="P3038" s="7">
        <f t="shared" si="424"/>
        <v>58.571428571428569</v>
      </c>
      <c r="Q3038" t="str">
        <f t="shared" si="425"/>
        <v>theater</v>
      </c>
      <c r="R3038" t="str">
        <f t="shared" si="426"/>
        <v>plays</v>
      </c>
      <c r="S3038" s="10">
        <f t="shared" si="427"/>
        <v>42464.845856481479</v>
      </c>
      <c r="T3038" s="10">
        <f t="shared" si="428"/>
        <v>42450.845856481479</v>
      </c>
      <c r="U3038">
        <f t="shared" si="429"/>
        <v>2016</v>
      </c>
      <c r="V3038" s="11">
        <f t="shared" si="430"/>
        <v>42464.845856481479</v>
      </c>
      <c r="W3038" s="15">
        <f t="shared" si="431"/>
        <v>14</v>
      </c>
    </row>
    <row r="3039" spans="1:23" ht="43.2" x14ac:dyDescent="0.3">
      <c r="A3039">
        <v>3583</v>
      </c>
      <c r="B3039" s="3" t="s">
        <v>3582</v>
      </c>
      <c r="C3039" s="3" t="s">
        <v>7693</v>
      </c>
      <c r="D3039">
        <v>3000</v>
      </c>
      <c r="E3039">
        <v>3255</v>
      </c>
      <c r="F3039" t="s">
        <v>8219</v>
      </c>
      <c r="G3039" t="s">
        <v>8224</v>
      </c>
      <c r="H3039" t="s">
        <v>8246</v>
      </c>
      <c r="I3039">
        <v>1460970805</v>
      </c>
      <c r="J3039">
        <v>1455790405</v>
      </c>
      <c r="K3039" t="b">
        <v>0</v>
      </c>
      <c r="L3039">
        <v>24</v>
      </c>
      <c r="M3039" t="b">
        <v>1</v>
      </c>
      <c r="N3039" t="s">
        <v>8271</v>
      </c>
      <c r="O3039" s="5">
        <f t="shared" si="423"/>
        <v>0.92165898617511521</v>
      </c>
      <c r="P3039" s="7">
        <f t="shared" si="424"/>
        <v>135.625</v>
      </c>
      <c r="Q3039" t="str">
        <f t="shared" si="425"/>
        <v>theater</v>
      </c>
      <c r="R3039" t="str">
        <f t="shared" si="426"/>
        <v>plays</v>
      </c>
      <c r="S3039" s="10">
        <f t="shared" si="427"/>
        <v>42478.134317129632</v>
      </c>
      <c r="T3039" s="10">
        <f t="shared" si="428"/>
        <v>42418.175983796296</v>
      </c>
      <c r="U3039">
        <f t="shared" si="429"/>
        <v>2016</v>
      </c>
      <c r="V3039" s="11">
        <f t="shared" si="430"/>
        <v>42478.134317129632</v>
      </c>
      <c r="W3039" s="15">
        <f t="shared" si="431"/>
        <v>59.958333333335759</v>
      </c>
    </row>
    <row r="3040" spans="1:23" ht="86.4" x14ac:dyDescent="0.3">
      <c r="A3040">
        <v>3584</v>
      </c>
      <c r="B3040" s="3" t="s">
        <v>3583</v>
      </c>
      <c r="C3040" s="3" t="s">
        <v>7694</v>
      </c>
      <c r="D3040">
        <v>3000</v>
      </c>
      <c r="E3040">
        <v>3465</v>
      </c>
      <c r="F3040" t="s">
        <v>8219</v>
      </c>
      <c r="G3040" t="s">
        <v>8225</v>
      </c>
      <c r="H3040" t="s">
        <v>8247</v>
      </c>
      <c r="I3040">
        <v>1436772944</v>
      </c>
      <c r="J3040">
        <v>1434180944</v>
      </c>
      <c r="K3040" t="b">
        <v>0</v>
      </c>
      <c r="L3040">
        <v>112</v>
      </c>
      <c r="M3040" t="b">
        <v>1</v>
      </c>
      <c r="N3040" t="s">
        <v>8271</v>
      </c>
      <c r="O3040" s="5">
        <f t="shared" si="423"/>
        <v>0.86580086580086579</v>
      </c>
      <c r="P3040" s="7">
        <f t="shared" si="424"/>
        <v>30.9375</v>
      </c>
      <c r="Q3040" t="str">
        <f t="shared" si="425"/>
        <v>theater</v>
      </c>
      <c r="R3040" t="str">
        <f t="shared" si="426"/>
        <v>plays</v>
      </c>
      <c r="S3040" s="10">
        <f t="shared" si="427"/>
        <v>42198.066481481481</v>
      </c>
      <c r="T3040" s="10">
        <f t="shared" si="428"/>
        <v>42168.066481481481</v>
      </c>
      <c r="U3040">
        <f t="shared" si="429"/>
        <v>2015</v>
      </c>
      <c r="V3040" s="11">
        <f t="shared" si="430"/>
        <v>42198.066481481481</v>
      </c>
      <c r="W3040" s="15">
        <f t="shared" si="431"/>
        <v>30</v>
      </c>
    </row>
    <row r="3041" spans="1:23" ht="43.2" x14ac:dyDescent="0.3">
      <c r="A3041">
        <v>3585</v>
      </c>
      <c r="B3041" s="3" t="s">
        <v>3584</v>
      </c>
      <c r="C3041" s="3" t="s">
        <v>7695</v>
      </c>
      <c r="D3041">
        <v>3400</v>
      </c>
      <c r="E3041">
        <v>4050</v>
      </c>
      <c r="F3041" t="s">
        <v>8219</v>
      </c>
      <c r="G3041" t="s">
        <v>8224</v>
      </c>
      <c r="H3041" t="s">
        <v>8246</v>
      </c>
      <c r="I3041">
        <v>1419181890</v>
      </c>
      <c r="J3041">
        <v>1416589890</v>
      </c>
      <c r="K3041" t="b">
        <v>0</v>
      </c>
      <c r="L3041">
        <v>23</v>
      </c>
      <c r="M3041" t="b">
        <v>1</v>
      </c>
      <c r="N3041" t="s">
        <v>8271</v>
      </c>
      <c r="O3041" s="5">
        <f t="shared" si="423"/>
        <v>0.83950617283950613</v>
      </c>
      <c r="P3041" s="7">
        <f t="shared" si="424"/>
        <v>176.08695652173913</v>
      </c>
      <c r="Q3041" t="str">
        <f t="shared" si="425"/>
        <v>theater</v>
      </c>
      <c r="R3041" t="str">
        <f t="shared" si="426"/>
        <v>plays</v>
      </c>
      <c r="S3041" s="10">
        <f t="shared" si="427"/>
        <v>41994.466319444444</v>
      </c>
      <c r="T3041" s="10">
        <f t="shared" si="428"/>
        <v>41964.466319444444</v>
      </c>
      <c r="U3041">
        <f t="shared" si="429"/>
        <v>2014</v>
      </c>
      <c r="V3041" s="11">
        <f t="shared" si="430"/>
        <v>41994.466319444444</v>
      </c>
      <c r="W3041" s="15">
        <f t="shared" si="431"/>
        <v>30</v>
      </c>
    </row>
    <row r="3042" spans="1:23" x14ac:dyDescent="0.3">
      <c r="A3042">
        <v>3586</v>
      </c>
      <c r="B3042" s="3" t="s">
        <v>3585</v>
      </c>
      <c r="C3042" s="3" t="s">
        <v>7696</v>
      </c>
      <c r="D3042">
        <v>7500</v>
      </c>
      <c r="E3042">
        <v>8207</v>
      </c>
      <c r="F3042" t="s">
        <v>8219</v>
      </c>
      <c r="G3042" t="s">
        <v>8224</v>
      </c>
      <c r="H3042" t="s">
        <v>8246</v>
      </c>
      <c r="I3042">
        <v>1474649070</v>
      </c>
      <c r="J3042">
        <v>1469465070</v>
      </c>
      <c r="K3042" t="b">
        <v>0</v>
      </c>
      <c r="L3042">
        <v>54</v>
      </c>
      <c r="M3042" t="b">
        <v>1</v>
      </c>
      <c r="N3042" t="s">
        <v>8271</v>
      </c>
      <c r="O3042" s="5">
        <f t="shared" si="423"/>
        <v>0.91385402705007923</v>
      </c>
      <c r="P3042" s="7">
        <f t="shared" si="424"/>
        <v>151.9814814814815</v>
      </c>
      <c r="Q3042" t="str">
        <f t="shared" si="425"/>
        <v>theater</v>
      </c>
      <c r="R3042" t="str">
        <f t="shared" si="426"/>
        <v>plays</v>
      </c>
      <c r="S3042" s="10">
        <f t="shared" si="427"/>
        <v>42636.447569444441</v>
      </c>
      <c r="T3042" s="10">
        <f t="shared" si="428"/>
        <v>42576.447569444441</v>
      </c>
      <c r="U3042">
        <f t="shared" si="429"/>
        <v>2016</v>
      </c>
      <c r="V3042" s="11">
        <f t="shared" si="430"/>
        <v>42636.447569444441</v>
      </c>
      <c r="W3042" s="15">
        <f t="shared" si="431"/>
        <v>60</v>
      </c>
    </row>
    <row r="3043" spans="1:23" ht="43.2" x14ac:dyDescent="0.3">
      <c r="A3043">
        <v>3587</v>
      </c>
      <c r="B3043" s="3" t="s">
        <v>3586</v>
      </c>
      <c r="C3043" s="3" t="s">
        <v>7697</v>
      </c>
      <c r="D3043">
        <v>500</v>
      </c>
      <c r="E3043">
        <v>633</v>
      </c>
      <c r="F3043" t="s">
        <v>8219</v>
      </c>
      <c r="G3043" t="s">
        <v>8225</v>
      </c>
      <c r="H3043" t="s">
        <v>8247</v>
      </c>
      <c r="I3043">
        <v>1467054000</v>
      </c>
      <c r="J3043">
        <v>1463144254</v>
      </c>
      <c r="K3043" t="b">
        <v>0</v>
      </c>
      <c r="L3043">
        <v>28</v>
      </c>
      <c r="M3043" t="b">
        <v>1</v>
      </c>
      <c r="N3043" t="s">
        <v>8271</v>
      </c>
      <c r="O3043" s="5">
        <f t="shared" si="423"/>
        <v>0.78988941548183256</v>
      </c>
      <c r="P3043" s="7">
        <f t="shared" si="424"/>
        <v>22.607142857142858</v>
      </c>
      <c r="Q3043" t="str">
        <f t="shared" si="425"/>
        <v>theater</v>
      </c>
      <c r="R3043" t="str">
        <f t="shared" si="426"/>
        <v>plays</v>
      </c>
      <c r="S3043" s="10">
        <f t="shared" si="427"/>
        <v>42548.541666666672</v>
      </c>
      <c r="T3043" s="10">
        <f t="shared" si="428"/>
        <v>42503.289976851855</v>
      </c>
      <c r="U3043">
        <f t="shared" si="429"/>
        <v>2016</v>
      </c>
      <c r="V3043" s="11">
        <f t="shared" si="430"/>
        <v>42548.541666666672</v>
      </c>
      <c r="W3043" s="15">
        <f t="shared" si="431"/>
        <v>45.251689814816928</v>
      </c>
    </row>
    <row r="3044" spans="1:23" ht="43.2" x14ac:dyDescent="0.3">
      <c r="A3044">
        <v>3588</v>
      </c>
      <c r="B3044" s="3" t="s">
        <v>3587</v>
      </c>
      <c r="C3044" s="3" t="s">
        <v>7698</v>
      </c>
      <c r="D3044">
        <v>200</v>
      </c>
      <c r="E3044">
        <v>201</v>
      </c>
      <c r="F3044" t="s">
        <v>8219</v>
      </c>
      <c r="G3044" t="s">
        <v>8225</v>
      </c>
      <c r="H3044" t="s">
        <v>8247</v>
      </c>
      <c r="I3044">
        <v>1430348400</v>
      </c>
      <c r="J3044">
        <v>1428436410</v>
      </c>
      <c r="K3044" t="b">
        <v>0</v>
      </c>
      <c r="L3044">
        <v>11</v>
      </c>
      <c r="M3044" t="b">
        <v>1</v>
      </c>
      <c r="N3044" t="s">
        <v>8271</v>
      </c>
      <c r="O3044" s="5">
        <f t="shared" si="423"/>
        <v>0.99502487562189057</v>
      </c>
      <c r="P3044" s="7">
        <f t="shared" si="424"/>
        <v>18.272727272727273</v>
      </c>
      <c r="Q3044" t="str">
        <f t="shared" si="425"/>
        <v>theater</v>
      </c>
      <c r="R3044" t="str">
        <f t="shared" si="426"/>
        <v>plays</v>
      </c>
      <c r="S3044" s="10">
        <f t="shared" si="427"/>
        <v>42123.708333333328</v>
      </c>
      <c r="T3044" s="10">
        <f t="shared" si="428"/>
        <v>42101.578819444447</v>
      </c>
      <c r="U3044">
        <f t="shared" si="429"/>
        <v>2015</v>
      </c>
      <c r="V3044" s="11">
        <f t="shared" si="430"/>
        <v>42123.708333333328</v>
      </c>
      <c r="W3044" s="15">
        <f t="shared" si="431"/>
        <v>22.129513888881775</v>
      </c>
    </row>
    <row r="3045" spans="1:23" ht="43.2" x14ac:dyDescent="0.3">
      <c r="A3045">
        <v>3589</v>
      </c>
      <c r="B3045" s="3" t="s">
        <v>3588</v>
      </c>
      <c r="C3045" s="3" t="s">
        <v>7699</v>
      </c>
      <c r="D3045">
        <v>4000</v>
      </c>
      <c r="E3045">
        <v>5100</v>
      </c>
      <c r="F3045" t="s">
        <v>8219</v>
      </c>
      <c r="G3045" t="s">
        <v>8224</v>
      </c>
      <c r="H3045" t="s">
        <v>8246</v>
      </c>
      <c r="I3045">
        <v>1432654347</v>
      </c>
      <c r="J3045">
        <v>1430494347</v>
      </c>
      <c r="K3045" t="b">
        <v>0</v>
      </c>
      <c r="L3045">
        <v>62</v>
      </c>
      <c r="M3045" t="b">
        <v>1</v>
      </c>
      <c r="N3045" t="s">
        <v>8271</v>
      </c>
      <c r="O3045" s="5">
        <f t="shared" si="423"/>
        <v>0.78431372549019607</v>
      </c>
      <c r="P3045" s="7">
        <f t="shared" si="424"/>
        <v>82.258064516129039</v>
      </c>
      <c r="Q3045" t="str">
        <f t="shared" si="425"/>
        <v>theater</v>
      </c>
      <c r="R3045" t="str">
        <f t="shared" si="426"/>
        <v>plays</v>
      </c>
      <c r="S3045" s="10">
        <f t="shared" si="427"/>
        <v>42150.397534722222</v>
      </c>
      <c r="T3045" s="10">
        <f t="shared" si="428"/>
        <v>42125.397534722222</v>
      </c>
      <c r="U3045">
        <f t="shared" si="429"/>
        <v>2015</v>
      </c>
      <c r="V3045" s="11">
        <f t="shared" si="430"/>
        <v>42150.397534722222</v>
      </c>
      <c r="W3045" s="15">
        <f t="shared" si="431"/>
        <v>25</v>
      </c>
    </row>
    <row r="3046" spans="1:23" ht="43.2" x14ac:dyDescent="0.3">
      <c r="A3046">
        <v>3590</v>
      </c>
      <c r="B3046" s="3" t="s">
        <v>3589</v>
      </c>
      <c r="C3046" s="3" t="s">
        <v>7700</v>
      </c>
      <c r="D3046">
        <v>5000</v>
      </c>
      <c r="E3046">
        <v>5003</v>
      </c>
      <c r="F3046" t="s">
        <v>8219</v>
      </c>
      <c r="G3046" t="s">
        <v>8225</v>
      </c>
      <c r="H3046" t="s">
        <v>8247</v>
      </c>
      <c r="I3046">
        <v>1413792034</v>
      </c>
      <c r="J3046">
        <v>1411200034</v>
      </c>
      <c r="K3046" t="b">
        <v>0</v>
      </c>
      <c r="L3046">
        <v>73</v>
      </c>
      <c r="M3046" t="b">
        <v>1</v>
      </c>
      <c r="N3046" t="s">
        <v>8271</v>
      </c>
      <c r="O3046" s="5">
        <f t="shared" si="423"/>
        <v>0.99940035978412955</v>
      </c>
      <c r="P3046" s="7">
        <f t="shared" si="424"/>
        <v>68.534246575342465</v>
      </c>
      <c r="Q3046" t="str">
        <f t="shared" si="425"/>
        <v>theater</v>
      </c>
      <c r="R3046" t="str">
        <f t="shared" si="426"/>
        <v>plays</v>
      </c>
      <c r="S3046" s="10">
        <f t="shared" si="427"/>
        <v>41932.083726851852</v>
      </c>
      <c r="T3046" s="10">
        <f t="shared" si="428"/>
        <v>41902.083726851852</v>
      </c>
      <c r="U3046">
        <f t="shared" si="429"/>
        <v>2014</v>
      </c>
      <c r="V3046" s="11">
        <f t="shared" si="430"/>
        <v>41932.083726851852</v>
      </c>
      <c r="W3046" s="15">
        <f t="shared" si="431"/>
        <v>30</v>
      </c>
    </row>
    <row r="3047" spans="1:23" ht="43.2" x14ac:dyDescent="0.3">
      <c r="A3047">
        <v>3591</v>
      </c>
      <c r="B3047" s="3" t="s">
        <v>3590</v>
      </c>
      <c r="C3047" s="3" t="s">
        <v>7701</v>
      </c>
      <c r="D3047">
        <v>700</v>
      </c>
      <c r="E3047">
        <v>1225</v>
      </c>
      <c r="F3047" t="s">
        <v>8219</v>
      </c>
      <c r="G3047" t="s">
        <v>8224</v>
      </c>
      <c r="H3047" t="s">
        <v>8246</v>
      </c>
      <c r="I3047">
        <v>1422075540</v>
      </c>
      <c r="J3047">
        <v>1419979544</v>
      </c>
      <c r="K3047" t="b">
        <v>0</v>
      </c>
      <c r="L3047">
        <v>18</v>
      </c>
      <c r="M3047" t="b">
        <v>1</v>
      </c>
      <c r="N3047" t="s">
        <v>8271</v>
      </c>
      <c r="O3047" s="5">
        <f t="shared" si="423"/>
        <v>0.5714285714285714</v>
      </c>
      <c r="P3047" s="7">
        <f t="shared" si="424"/>
        <v>68.055555555555557</v>
      </c>
      <c r="Q3047" t="str">
        <f t="shared" si="425"/>
        <v>theater</v>
      </c>
      <c r="R3047" t="str">
        <f t="shared" si="426"/>
        <v>plays</v>
      </c>
      <c r="S3047" s="10">
        <f t="shared" si="427"/>
        <v>42027.957638888889</v>
      </c>
      <c r="T3047" s="10">
        <f t="shared" si="428"/>
        <v>42003.698425925926</v>
      </c>
      <c r="U3047">
        <f t="shared" si="429"/>
        <v>2015</v>
      </c>
      <c r="V3047" s="11">
        <f t="shared" si="430"/>
        <v>42027.957638888889</v>
      </c>
      <c r="W3047" s="15">
        <f t="shared" si="431"/>
        <v>24.25921296296292</v>
      </c>
    </row>
    <row r="3048" spans="1:23" ht="43.2" x14ac:dyDescent="0.3">
      <c r="A3048">
        <v>3592</v>
      </c>
      <c r="B3048" s="3" t="s">
        <v>3591</v>
      </c>
      <c r="C3048" s="3" t="s">
        <v>7702</v>
      </c>
      <c r="D3048">
        <v>2000</v>
      </c>
      <c r="E3048">
        <v>2545</v>
      </c>
      <c r="F3048" t="s">
        <v>8219</v>
      </c>
      <c r="G3048" t="s">
        <v>8224</v>
      </c>
      <c r="H3048" t="s">
        <v>8246</v>
      </c>
      <c r="I3048">
        <v>1423630740</v>
      </c>
      <c r="J3048">
        <v>1418673307</v>
      </c>
      <c r="K3048" t="b">
        <v>0</v>
      </c>
      <c r="L3048">
        <v>35</v>
      </c>
      <c r="M3048" t="b">
        <v>1</v>
      </c>
      <c r="N3048" t="s">
        <v>8271</v>
      </c>
      <c r="O3048" s="5">
        <f t="shared" si="423"/>
        <v>0.78585461689587421</v>
      </c>
      <c r="P3048" s="7">
        <f t="shared" si="424"/>
        <v>72.714285714285708</v>
      </c>
      <c r="Q3048" t="str">
        <f t="shared" si="425"/>
        <v>theater</v>
      </c>
      <c r="R3048" t="str">
        <f t="shared" si="426"/>
        <v>plays</v>
      </c>
      <c r="S3048" s="10">
        <f t="shared" si="427"/>
        <v>42045.957638888889</v>
      </c>
      <c r="T3048" s="10">
        <f t="shared" si="428"/>
        <v>41988.579942129625</v>
      </c>
      <c r="U3048">
        <f t="shared" si="429"/>
        <v>2015</v>
      </c>
      <c r="V3048" s="11">
        <f t="shared" si="430"/>
        <v>42045.957638888889</v>
      </c>
      <c r="W3048" s="15">
        <f t="shared" si="431"/>
        <v>57.377696759263927</v>
      </c>
    </row>
    <row r="3049" spans="1:23" ht="43.2" x14ac:dyDescent="0.3">
      <c r="A3049">
        <v>3593</v>
      </c>
      <c r="B3049" s="3" t="s">
        <v>3592</v>
      </c>
      <c r="C3049" s="3" t="s">
        <v>7703</v>
      </c>
      <c r="D3049">
        <v>3000</v>
      </c>
      <c r="E3049">
        <v>3319</v>
      </c>
      <c r="F3049" t="s">
        <v>8219</v>
      </c>
      <c r="G3049" t="s">
        <v>8224</v>
      </c>
      <c r="H3049" t="s">
        <v>8246</v>
      </c>
      <c r="I3049">
        <v>1420489560</v>
      </c>
      <c r="J3049">
        <v>1417469639</v>
      </c>
      <c r="K3049" t="b">
        <v>0</v>
      </c>
      <c r="L3049">
        <v>43</v>
      </c>
      <c r="M3049" t="b">
        <v>1</v>
      </c>
      <c r="N3049" t="s">
        <v>8271</v>
      </c>
      <c r="O3049" s="5">
        <f t="shared" si="423"/>
        <v>0.90388671286532085</v>
      </c>
      <c r="P3049" s="7">
        <f t="shared" si="424"/>
        <v>77.186046511627907</v>
      </c>
      <c r="Q3049" t="str">
        <f t="shared" si="425"/>
        <v>theater</v>
      </c>
      <c r="R3049" t="str">
        <f t="shared" si="426"/>
        <v>plays</v>
      </c>
      <c r="S3049" s="10">
        <f t="shared" si="427"/>
        <v>42009.601388888885</v>
      </c>
      <c r="T3049" s="10">
        <f t="shared" si="428"/>
        <v>41974.648599537039</v>
      </c>
      <c r="U3049">
        <f t="shared" si="429"/>
        <v>2015</v>
      </c>
      <c r="V3049" s="11">
        <f t="shared" si="430"/>
        <v>42009.601388888885</v>
      </c>
      <c r="W3049" s="15">
        <f t="shared" si="431"/>
        <v>34.95278935184615</v>
      </c>
    </row>
    <row r="3050" spans="1:23" ht="43.2" x14ac:dyDescent="0.3">
      <c r="A3050">
        <v>3594</v>
      </c>
      <c r="B3050" s="3" t="s">
        <v>3593</v>
      </c>
      <c r="C3050" s="3" t="s">
        <v>7704</v>
      </c>
      <c r="D3050">
        <v>1600</v>
      </c>
      <c r="E3050">
        <v>2015</v>
      </c>
      <c r="F3050" t="s">
        <v>8219</v>
      </c>
      <c r="G3050" t="s">
        <v>8224</v>
      </c>
      <c r="H3050" t="s">
        <v>8246</v>
      </c>
      <c r="I3050">
        <v>1472952982</v>
      </c>
      <c r="J3050">
        <v>1470792982</v>
      </c>
      <c r="K3050" t="b">
        <v>0</v>
      </c>
      <c r="L3050">
        <v>36</v>
      </c>
      <c r="M3050" t="b">
        <v>1</v>
      </c>
      <c r="N3050" t="s">
        <v>8271</v>
      </c>
      <c r="O3050" s="5">
        <f t="shared" si="423"/>
        <v>0.794044665012407</v>
      </c>
      <c r="P3050" s="7">
        <f t="shared" si="424"/>
        <v>55.972222222222221</v>
      </c>
      <c r="Q3050" t="str">
        <f t="shared" si="425"/>
        <v>theater</v>
      </c>
      <c r="R3050" t="str">
        <f t="shared" si="426"/>
        <v>plays</v>
      </c>
      <c r="S3050" s="10">
        <f t="shared" si="427"/>
        <v>42616.816921296297</v>
      </c>
      <c r="T3050" s="10">
        <f t="shared" si="428"/>
        <v>42591.816921296297</v>
      </c>
      <c r="U3050">
        <f t="shared" si="429"/>
        <v>2016</v>
      </c>
      <c r="V3050" s="11">
        <f t="shared" si="430"/>
        <v>42616.816921296297</v>
      </c>
      <c r="W3050" s="15">
        <f t="shared" si="431"/>
        <v>25</v>
      </c>
    </row>
    <row r="3051" spans="1:23" ht="28.8" x14ac:dyDescent="0.3">
      <c r="A3051">
        <v>3595</v>
      </c>
      <c r="B3051" s="3" t="s">
        <v>3594</v>
      </c>
      <c r="C3051" s="3" t="s">
        <v>7705</v>
      </c>
      <c r="D3051">
        <v>2600</v>
      </c>
      <c r="E3051">
        <v>3081</v>
      </c>
      <c r="F3051" t="s">
        <v>8219</v>
      </c>
      <c r="G3051" t="s">
        <v>8224</v>
      </c>
      <c r="H3051" t="s">
        <v>8246</v>
      </c>
      <c r="I3051">
        <v>1426229940</v>
      </c>
      <c r="J3051">
        <v>1423959123</v>
      </c>
      <c r="K3051" t="b">
        <v>0</v>
      </c>
      <c r="L3051">
        <v>62</v>
      </c>
      <c r="M3051" t="b">
        <v>1</v>
      </c>
      <c r="N3051" t="s">
        <v>8271</v>
      </c>
      <c r="O3051" s="5">
        <f t="shared" si="423"/>
        <v>0.84388185654008441</v>
      </c>
      <c r="P3051" s="7">
        <f t="shared" si="424"/>
        <v>49.693548387096776</v>
      </c>
      <c r="Q3051" t="str">
        <f t="shared" si="425"/>
        <v>theater</v>
      </c>
      <c r="R3051" t="str">
        <f t="shared" si="426"/>
        <v>plays</v>
      </c>
      <c r="S3051" s="10">
        <f t="shared" si="427"/>
        <v>42076.040972222225</v>
      </c>
      <c r="T3051" s="10">
        <f t="shared" si="428"/>
        <v>42049.758368055554</v>
      </c>
      <c r="U3051">
        <f t="shared" si="429"/>
        <v>2015</v>
      </c>
      <c r="V3051" s="11">
        <f t="shared" si="430"/>
        <v>42076.040972222225</v>
      </c>
      <c r="W3051" s="15">
        <f t="shared" si="431"/>
        <v>26.282604166670353</v>
      </c>
    </row>
    <row r="3052" spans="1:23" ht="43.2" x14ac:dyDescent="0.3">
      <c r="A3052">
        <v>3596</v>
      </c>
      <c r="B3052" s="3" t="s">
        <v>3595</v>
      </c>
      <c r="C3052" s="3" t="s">
        <v>7706</v>
      </c>
      <c r="D3052">
        <v>1100</v>
      </c>
      <c r="E3052">
        <v>1185</v>
      </c>
      <c r="F3052" t="s">
        <v>8219</v>
      </c>
      <c r="G3052" t="s">
        <v>8229</v>
      </c>
      <c r="H3052" t="s">
        <v>8251</v>
      </c>
      <c r="I3052">
        <v>1409072982</v>
      </c>
      <c r="J3052">
        <v>1407258582</v>
      </c>
      <c r="K3052" t="b">
        <v>0</v>
      </c>
      <c r="L3052">
        <v>15</v>
      </c>
      <c r="M3052" t="b">
        <v>1</v>
      </c>
      <c r="N3052" t="s">
        <v>8271</v>
      </c>
      <c r="O3052" s="5">
        <f t="shared" si="423"/>
        <v>0.92827004219409281</v>
      </c>
      <c r="P3052" s="7">
        <f t="shared" si="424"/>
        <v>79</v>
      </c>
      <c r="Q3052" t="str">
        <f t="shared" si="425"/>
        <v>theater</v>
      </c>
      <c r="R3052" t="str">
        <f t="shared" si="426"/>
        <v>plays</v>
      </c>
      <c r="S3052" s="10">
        <f t="shared" si="427"/>
        <v>41877.465069444443</v>
      </c>
      <c r="T3052" s="10">
        <f t="shared" si="428"/>
        <v>41856.465069444443</v>
      </c>
      <c r="U3052">
        <f t="shared" si="429"/>
        <v>2014</v>
      </c>
      <c r="V3052" s="11">
        <f t="shared" si="430"/>
        <v>41877.465069444443</v>
      </c>
      <c r="W3052" s="15">
        <f t="shared" si="431"/>
        <v>21</v>
      </c>
    </row>
    <row r="3053" spans="1:23" ht="28.8" x14ac:dyDescent="0.3">
      <c r="A3053">
        <v>3597</v>
      </c>
      <c r="B3053" s="3" t="s">
        <v>3596</v>
      </c>
      <c r="C3053" s="3" t="s">
        <v>7707</v>
      </c>
      <c r="D3053">
        <v>2500</v>
      </c>
      <c r="E3053">
        <v>2565</v>
      </c>
      <c r="F3053" t="s">
        <v>8219</v>
      </c>
      <c r="G3053" t="s">
        <v>8224</v>
      </c>
      <c r="H3053" t="s">
        <v>8246</v>
      </c>
      <c r="I3053">
        <v>1456984740</v>
      </c>
      <c r="J3053">
        <v>1455717790</v>
      </c>
      <c r="K3053" t="b">
        <v>0</v>
      </c>
      <c r="L3053">
        <v>33</v>
      </c>
      <c r="M3053" t="b">
        <v>1</v>
      </c>
      <c r="N3053" t="s">
        <v>8271</v>
      </c>
      <c r="O3053" s="5">
        <f t="shared" si="423"/>
        <v>0.97465886939571145</v>
      </c>
      <c r="P3053" s="7">
        <f t="shared" si="424"/>
        <v>77.727272727272734</v>
      </c>
      <c r="Q3053" t="str">
        <f t="shared" si="425"/>
        <v>theater</v>
      </c>
      <c r="R3053" t="str">
        <f t="shared" si="426"/>
        <v>plays</v>
      </c>
      <c r="S3053" s="10">
        <f t="shared" si="427"/>
        <v>42431.999305555553</v>
      </c>
      <c r="T3053" s="10">
        <f t="shared" si="428"/>
        <v>42417.335532407407</v>
      </c>
      <c r="U3053">
        <f t="shared" si="429"/>
        <v>2016</v>
      </c>
      <c r="V3053" s="11">
        <f t="shared" si="430"/>
        <v>42431.999305555553</v>
      </c>
      <c r="W3053" s="15">
        <f t="shared" si="431"/>
        <v>14.663773148145992</v>
      </c>
    </row>
    <row r="3054" spans="1:23" ht="43.2" x14ac:dyDescent="0.3">
      <c r="A3054">
        <v>3598</v>
      </c>
      <c r="B3054" s="3" t="s">
        <v>3597</v>
      </c>
      <c r="C3054" s="3" t="s">
        <v>7708</v>
      </c>
      <c r="D3054">
        <v>1000</v>
      </c>
      <c r="E3054">
        <v>1101</v>
      </c>
      <c r="F3054" t="s">
        <v>8219</v>
      </c>
      <c r="G3054" t="s">
        <v>8224</v>
      </c>
      <c r="H3054" t="s">
        <v>8246</v>
      </c>
      <c r="I3054">
        <v>1409720340</v>
      </c>
      <c r="J3054">
        <v>1408129822</v>
      </c>
      <c r="K3054" t="b">
        <v>0</v>
      </c>
      <c r="L3054">
        <v>27</v>
      </c>
      <c r="M3054" t="b">
        <v>1</v>
      </c>
      <c r="N3054" t="s">
        <v>8271</v>
      </c>
      <c r="O3054" s="5">
        <f t="shared" si="423"/>
        <v>0.90826521344232514</v>
      </c>
      <c r="P3054" s="7">
        <f t="shared" si="424"/>
        <v>40.777777777777779</v>
      </c>
      <c r="Q3054" t="str">
        <f t="shared" si="425"/>
        <v>theater</v>
      </c>
      <c r="R3054" t="str">
        <f t="shared" si="426"/>
        <v>plays</v>
      </c>
      <c r="S3054" s="10">
        <f t="shared" si="427"/>
        <v>41884.957638888889</v>
      </c>
      <c r="T3054" s="10">
        <f t="shared" si="428"/>
        <v>41866.54886574074</v>
      </c>
      <c r="U3054">
        <f t="shared" si="429"/>
        <v>2014</v>
      </c>
      <c r="V3054" s="11">
        <f t="shared" si="430"/>
        <v>41884.957638888889</v>
      </c>
      <c r="W3054" s="15">
        <f t="shared" si="431"/>
        <v>18.408773148148612</v>
      </c>
    </row>
    <row r="3055" spans="1:23" ht="43.2" x14ac:dyDescent="0.3">
      <c r="A3055">
        <v>3599</v>
      </c>
      <c r="B3055" s="3" t="s">
        <v>3598</v>
      </c>
      <c r="C3055" s="3" t="s">
        <v>7709</v>
      </c>
      <c r="D3055">
        <v>500</v>
      </c>
      <c r="E3055">
        <v>1010</v>
      </c>
      <c r="F3055" t="s">
        <v>8219</v>
      </c>
      <c r="G3055" t="s">
        <v>8224</v>
      </c>
      <c r="H3055" t="s">
        <v>8246</v>
      </c>
      <c r="I3055">
        <v>1440892800</v>
      </c>
      <c r="J3055">
        <v>1438715077</v>
      </c>
      <c r="K3055" t="b">
        <v>0</v>
      </c>
      <c r="L3055">
        <v>17</v>
      </c>
      <c r="M3055" t="b">
        <v>1</v>
      </c>
      <c r="N3055" t="s">
        <v>8271</v>
      </c>
      <c r="O3055" s="5">
        <f t="shared" si="423"/>
        <v>0.49504950495049505</v>
      </c>
      <c r="P3055" s="7">
        <f t="shared" si="424"/>
        <v>59.411764705882355</v>
      </c>
      <c r="Q3055" t="str">
        <f t="shared" si="425"/>
        <v>theater</v>
      </c>
      <c r="R3055" t="str">
        <f t="shared" si="426"/>
        <v>plays</v>
      </c>
      <c r="S3055" s="10">
        <f t="shared" si="427"/>
        <v>42245.75</v>
      </c>
      <c r="T3055" s="10">
        <f t="shared" si="428"/>
        <v>42220.54487268519</v>
      </c>
      <c r="U3055">
        <f t="shared" si="429"/>
        <v>2015</v>
      </c>
      <c r="V3055" s="11">
        <f t="shared" si="430"/>
        <v>42245.75</v>
      </c>
      <c r="W3055" s="15">
        <f t="shared" si="431"/>
        <v>25.205127314809943</v>
      </c>
    </row>
    <row r="3056" spans="1:23" ht="28.8" x14ac:dyDescent="0.3">
      <c r="A3056">
        <v>3600</v>
      </c>
      <c r="B3056" s="3" t="s">
        <v>3599</v>
      </c>
      <c r="C3056" s="3" t="s">
        <v>7710</v>
      </c>
      <c r="D3056">
        <v>10</v>
      </c>
      <c r="E3056">
        <v>13</v>
      </c>
      <c r="F3056" t="s">
        <v>8219</v>
      </c>
      <c r="G3056" t="s">
        <v>8224</v>
      </c>
      <c r="H3056" t="s">
        <v>8246</v>
      </c>
      <c r="I3056">
        <v>1476390164</v>
      </c>
      <c r="J3056">
        <v>1473970964</v>
      </c>
      <c r="K3056" t="b">
        <v>0</v>
      </c>
      <c r="L3056">
        <v>4</v>
      </c>
      <c r="M3056" t="b">
        <v>1</v>
      </c>
      <c r="N3056" t="s">
        <v>8271</v>
      </c>
      <c r="O3056" s="5">
        <f t="shared" si="423"/>
        <v>0.76923076923076927</v>
      </c>
      <c r="P3056" s="7">
        <f t="shared" si="424"/>
        <v>3.25</v>
      </c>
      <c r="Q3056" t="str">
        <f t="shared" si="425"/>
        <v>theater</v>
      </c>
      <c r="R3056" t="str">
        <f t="shared" si="426"/>
        <v>plays</v>
      </c>
      <c r="S3056" s="10">
        <f t="shared" si="427"/>
        <v>42656.599120370374</v>
      </c>
      <c r="T3056" s="10">
        <f t="shared" si="428"/>
        <v>42628.599120370374</v>
      </c>
      <c r="U3056">
        <f t="shared" si="429"/>
        <v>2016</v>
      </c>
      <c r="V3056" s="11">
        <f t="shared" si="430"/>
        <v>42656.599120370374</v>
      </c>
      <c r="W3056" s="15">
        <f t="shared" si="431"/>
        <v>28</v>
      </c>
    </row>
    <row r="3057" spans="1:23" ht="43.2" x14ac:dyDescent="0.3">
      <c r="A3057">
        <v>3601</v>
      </c>
      <c r="B3057" s="3" t="s">
        <v>3600</v>
      </c>
      <c r="C3057" s="3" t="s">
        <v>7711</v>
      </c>
      <c r="D3057">
        <v>2000</v>
      </c>
      <c r="E3057">
        <v>2087</v>
      </c>
      <c r="F3057" t="s">
        <v>8219</v>
      </c>
      <c r="G3057" t="s">
        <v>8225</v>
      </c>
      <c r="H3057" t="s">
        <v>8247</v>
      </c>
      <c r="I3057">
        <v>1421452682</v>
      </c>
      <c r="J3057">
        <v>1418860682</v>
      </c>
      <c r="K3057" t="b">
        <v>0</v>
      </c>
      <c r="L3057">
        <v>53</v>
      </c>
      <c r="M3057" t="b">
        <v>1</v>
      </c>
      <c r="N3057" t="s">
        <v>8271</v>
      </c>
      <c r="O3057" s="5">
        <f t="shared" si="423"/>
        <v>0.95831336847149018</v>
      </c>
      <c r="P3057" s="7">
        <f t="shared" si="424"/>
        <v>39.377358490566039</v>
      </c>
      <c r="Q3057" t="str">
        <f t="shared" si="425"/>
        <v>theater</v>
      </c>
      <c r="R3057" t="str">
        <f t="shared" si="426"/>
        <v>plays</v>
      </c>
      <c r="S3057" s="10">
        <f t="shared" si="427"/>
        <v>42020.74863425926</v>
      </c>
      <c r="T3057" s="10">
        <f t="shared" si="428"/>
        <v>41990.74863425926</v>
      </c>
      <c r="U3057">
        <f t="shared" si="429"/>
        <v>2015</v>
      </c>
      <c r="V3057" s="11">
        <f t="shared" si="430"/>
        <v>42020.74863425926</v>
      </c>
      <c r="W3057" s="15">
        <f t="shared" si="431"/>
        <v>30</v>
      </c>
    </row>
    <row r="3058" spans="1:23" ht="57.6" x14ac:dyDescent="0.3">
      <c r="A3058">
        <v>3602</v>
      </c>
      <c r="B3058" s="3" t="s">
        <v>3601</v>
      </c>
      <c r="C3058" s="3" t="s">
        <v>7712</v>
      </c>
      <c r="D3058">
        <v>4000</v>
      </c>
      <c r="E3058">
        <v>4002</v>
      </c>
      <c r="F3058" t="s">
        <v>8219</v>
      </c>
      <c r="G3058" t="s">
        <v>8224</v>
      </c>
      <c r="H3058" t="s">
        <v>8246</v>
      </c>
      <c r="I3058">
        <v>1463520479</v>
      </c>
      <c r="J3058">
        <v>1458336479</v>
      </c>
      <c r="K3058" t="b">
        <v>0</v>
      </c>
      <c r="L3058">
        <v>49</v>
      </c>
      <c r="M3058" t="b">
        <v>1</v>
      </c>
      <c r="N3058" t="s">
        <v>8271</v>
      </c>
      <c r="O3058" s="5">
        <f t="shared" si="423"/>
        <v>0.99950024987506247</v>
      </c>
      <c r="P3058" s="7">
        <f t="shared" si="424"/>
        <v>81.673469387755105</v>
      </c>
      <c r="Q3058" t="str">
        <f t="shared" si="425"/>
        <v>theater</v>
      </c>
      <c r="R3058" t="str">
        <f t="shared" si="426"/>
        <v>plays</v>
      </c>
      <c r="S3058" s="10">
        <f t="shared" si="427"/>
        <v>42507.644432870366</v>
      </c>
      <c r="T3058" s="10">
        <f t="shared" si="428"/>
        <v>42447.644432870366</v>
      </c>
      <c r="U3058">
        <f t="shared" si="429"/>
        <v>2016</v>
      </c>
      <c r="V3058" s="11">
        <f t="shared" si="430"/>
        <v>42507.644432870366</v>
      </c>
      <c r="W3058" s="15">
        <f t="shared" si="431"/>
        <v>60</v>
      </c>
    </row>
    <row r="3059" spans="1:23" ht="43.2" x14ac:dyDescent="0.3">
      <c r="A3059">
        <v>3603</v>
      </c>
      <c r="B3059" s="3" t="s">
        <v>3602</v>
      </c>
      <c r="C3059" s="3" t="s">
        <v>7713</v>
      </c>
      <c r="D3059">
        <v>1500</v>
      </c>
      <c r="E3059">
        <v>2560</v>
      </c>
      <c r="F3059" t="s">
        <v>8219</v>
      </c>
      <c r="G3059" t="s">
        <v>8224</v>
      </c>
      <c r="H3059" t="s">
        <v>8246</v>
      </c>
      <c r="I3059">
        <v>1446759880</v>
      </c>
      <c r="J3059">
        <v>1444164280</v>
      </c>
      <c r="K3059" t="b">
        <v>0</v>
      </c>
      <c r="L3059">
        <v>57</v>
      </c>
      <c r="M3059" t="b">
        <v>1</v>
      </c>
      <c r="N3059" t="s">
        <v>8271</v>
      </c>
      <c r="O3059" s="5">
        <f t="shared" si="423"/>
        <v>0.5859375</v>
      </c>
      <c r="P3059" s="7">
        <f t="shared" si="424"/>
        <v>44.912280701754383</v>
      </c>
      <c r="Q3059" t="str">
        <f t="shared" si="425"/>
        <v>theater</v>
      </c>
      <c r="R3059" t="str">
        <f t="shared" si="426"/>
        <v>plays</v>
      </c>
      <c r="S3059" s="10">
        <f t="shared" si="427"/>
        <v>42313.656018518523</v>
      </c>
      <c r="T3059" s="10">
        <f t="shared" si="428"/>
        <v>42283.614351851851</v>
      </c>
      <c r="U3059">
        <f t="shared" si="429"/>
        <v>2015</v>
      </c>
      <c r="V3059" s="11">
        <f t="shared" si="430"/>
        <v>42313.656018518523</v>
      </c>
      <c r="W3059" s="15">
        <f t="shared" si="431"/>
        <v>30.041666666671517</v>
      </c>
    </row>
    <row r="3060" spans="1:23" ht="43.2" x14ac:dyDescent="0.3">
      <c r="A3060">
        <v>3604</v>
      </c>
      <c r="B3060" s="3" t="s">
        <v>3603</v>
      </c>
      <c r="C3060" s="3" t="s">
        <v>7714</v>
      </c>
      <c r="D3060">
        <v>3000</v>
      </c>
      <c r="E3060">
        <v>3385</v>
      </c>
      <c r="F3060" t="s">
        <v>8219</v>
      </c>
      <c r="G3060" t="s">
        <v>8224</v>
      </c>
      <c r="H3060" t="s">
        <v>8246</v>
      </c>
      <c r="I3060">
        <v>1461913140</v>
      </c>
      <c r="J3060">
        <v>1461370956</v>
      </c>
      <c r="K3060" t="b">
        <v>0</v>
      </c>
      <c r="L3060">
        <v>69</v>
      </c>
      <c r="M3060" t="b">
        <v>1</v>
      </c>
      <c r="N3060" t="s">
        <v>8271</v>
      </c>
      <c r="O3060" s="5">
        <f t="shared" si="423"/>
        <v>0.88626292466765144</v>
      </c>
      <c r="P3060" s="7">
        <f t="shared" si="424"/>
        <v>49.05797101449275</v>
      </c>
      <c r="Q3060" t="str">
        <f t="shared" si="425"/>
        <v>theater</v>
      </c>
      <c r="R3060" t="str">
        <f t="shared" si="426"/>
        <v>plays</v>
      </c>
      <c r="S3060" s="10">
        <f t="shared" si="427"/>
        <v>42489.040972222225</v>
      </c>
      <c r="T3060" s="10">
        <f t="shared" si="428"/>
        <v>42482.765694444446</v>
      </c>
      <c r="U3060">
        <f t="shared" si="429"/>
        <v>2016</v>
      </c>
      <c r="V3060" s="11">
        <f t="shared" si="430"/>
        <v>42489.040972222225</v>
      </c>
      <c r="W3060" s="15">
        <f t="shared" si="431"/>
        <v>6.2752777777786832</v>
      </c>
    </row>
    <row r="3061" spans="1:23" ht="57.6" x14ac:dyDescent="0.3">
      <c r="A3061">
        <v>3605</v>
      </c>
      <c r="B3061" s="3" t="s">
        <v>3604</v>
      </c>
      <c r="C3061" s="3" t="s">
        <v>7715</v>
      </c>
      <c r="D3061">
        <v>250</v>
      </c>
      <c r="E3061">
        <v>460</v>
      </c>
      <c r="F3061" t="s">
        <v>8219</v>
      </c>
      <c r="G3061" t="s">
        <v>8225</v>
      </c>
      <c r="H3061" t="s">
        <v>8247</v>
      </c>
      <c r="I3061">
        <v>1455390126</v>
      </c>
      <c r="J3061">
        <v>1452798126</v>
      </c>
      <c r="K3061" t="b">
        <v>0</v>
      </c>
      <c r="L3061">
        <v>15</v>
      </c>
      <c r="M3061" t="b">
        <v>1</v>
      </c>
      <c r="N3061" t="s">
        <v>8271</v>
      </c>
      <c r="O3061" s="5">
        <f t="shared" si="423"/>
        <v>0.54347826086956519</v>
      </c>
      <c r="P3061" s="7">
        <f t="shared" si="424"/>
        <v>30.666666666666668</v>
      </c>
      <c r="Q3061" t="str">
        <f t="shared" si="425"/>
        <v>theater</v>
      </c>
      <c r="R3061" t="str">
        <f t="shared" si="426"/>
        <v>plays</v>
      </c>
      <c r="S3061" s="10">
        <f t="shared" si="427"/>
        <v>42413.543124999997</v>
      </c>
      <c r="T3061" s="10">
        <f t="shared" si="428"/>
        <v>42383.543124999997</v>
      </c>
      <c r="U3061">
        <f t="shared" si="429"/>
        <v>2016</v>
      </c>
      <c r="V3061" s="11">
        <f t="shared" si="430"/>
        <v>42413.543124999997</v>
      </c>
      <c r="W3061" s="15">
        <f t="shared" si="431"/>
        <v>30</v>
      </c>
    </row>
    <row r="3062" spans="1:23" ht="43.2" x14ac:dyDescent="0.3">
      <c r="A3062">
        <v>3606</v>
      </c>
      <c r="B3062" s="3" t="s">
        <v>3605</v>
      </c>
      <c r="C3062" s="3" t="s">
        <v>7716</v>
      </c>
      <c r="D3062">
        <v>3000</v>
      </c>
      <c r="E3062">
        <v>3908</v>
      </c>
      <c r="F3062" t="s">
        <v>8219</v>
      </c>
      <c r="G3062" t="s">
        <v>8225</v>
      </c>
      <c r="H3062" t="s">
        <v>8247</v>
      </c>
      <c r="I3062">
        <v>1471185057</v>
      </c>
      <c r="J3062">
        <v>1468593057</v>
      </c>
      <c r="K3062" t="b">
        <v>0</v>
      </c>
      <c r="L3062">
        <v>64</v>
      </c>
      <c r="M3062" t="b">
        <v>1</v>
      </c>
      <c r="N3062" t="s">
        <v>8271</v>
      </c>
      <c r="O3062" s="5">
        <f t="shared" si="423"/>
        <v>0.76765609007164792</v>
      </c>
      <c r="P3062" s="7">
        <f t="shared" si="424"/>
        <v>61.0625</v>
      </c>
      <c r="Q3062" t="str">
        <f t="shared" si="425"/>
        <v>theater</v>
      </c>
      <c r="R3062" t="str">
        <f t="shared" si="426"/>
        <v>plays</v>
      </c>
      <c r="S3062" s="10">
        <f t="shared" si="427"/>
        <v>42596.354826388888</v>
      </c>
      <c r="T3062" s="10">
        <f t="shared" si="428"/>
        <v>42566.354826388888</v>
      </c>
      <c r="U3062">
        <f t="shared" si="429"/>
        <v>2016</v>
      </c>
      <c r="V3062" s="11">
        <f t="shared" si="430"/>
        <v>42596.354826388888</v>
      </c>
      <c r="W3062" s="15">
        <f t="shared" si="431"/>
        <v>30</v>
      </c>
    </row>
    <row r="3063" spans="1:23" ht="28.8" x14ac:dyDescent="0.3">
      <c r="A3063">
        <v>3607</v>
      </c>
      <c r="B3063" s="3" t="s">
        <v>3606</v>
      </c>
      <c r="C3063" s="3" t="s">
        <v>7717</v>
      </c>
      <c r="D3063">
        <v>550</v>
      </c>
      <c r="E3063">
        <v>580</v>
      </c>
      <c r="F3063" t="s">
        <v>8219</v>
      </c>
      <c r="G3063" t="s">
        <v>8225</v>
      </c>
      <c r="H3063" t="s">
        <v>8247</v>
      </c>
      <c r="I3063">
        <v>1450137600</v>
      </c>
      <c r="J3063">
        <v>1448924882</v>
      </c>
      <c r="K3063" t="b">
        <v>0</v>
      </c>
      <c r="L3063">
        <v>20</v>
      </c>
      <c r="M3063" t="b">
        <v>1</v>
      </c>
      <c r="N3063" t="s">
        <v>8271</v>
      </c>
      <c r="O3063" s="5">
        <f t="shared" si="423"/>
        <v>0.94827586206896552</v>
      </c>
      <c r="P3063" s="7">
        <f t="shared" si="424"/>
        <v>29</v>
      </c>
      <c r="Q3063" t="str">
        <f t="shared" si="425"/>
        <v>theater</v>
      </c>
      <c r="R3063" t="str">
        <f t="shared" si="426"/>
        <v>plays</v>
      </c>
      <c r="S3063" s="10">
        <f t="shared" si="427"/>
        <v>42352.75</v>
      </c>
      <c r="T3063" s="10">
        <f t="shared" si="428"/>
        <v>42338.713912037041</v>
      </c>
      <c r="U3063">
        <f t="shared" si="429"/>
        <v>2015</v>
      </c>
      <c r="V3063" s="11">
        <f t="shared" si="430"/>
        <v>42352.75</v>
      </c>
      <c r="W3063" s="15">
        <f t="shared" si="431"/>
        <v>14.036087962958845</v>
      </c>
    </row>
    <row r="3064" spans="1:23" ht="43.2" x14ac:dyDescent="0.3">
      <c r="A3064">
        <v>3608</v>
      </c>
      <c r="B3064" s="3" t="s">
        <v>3607</v>
      </c>
      <c r="C3064" s="3" t="s">
        <v>7718</v>
      </c>
      <c r="D3064">
        <v>800</v>
      </c>
      <c r="E3064">
        <v>800</v>
      </c>
      <c r="F3064" t="s">
        <v>8219</v>
      </c>
      <c r="G3064" t="s">
        <v>8225</v>
      </c>
      <c r="H3064" t="s">
        <v>8247</v>
      </c>
      <c r="I3064">
        <v>1466172000</v>
      </c>
      <c r="J3064">
        <v>1463418090</v>
      </c>
      <c r="K3064" t="b">
        <v>0</v>
      </c>
      <c r="L3064">
        <v>27</v>
      </c>
      <c r="M3064" t="b">
        <v>1</v>
      </c>
      <c r="N3064" t="s">
        <v>8271</v>
      </c>
      <c r="O3064" s="5">
        <f t="shared" si="423"/>
        <v>1</v>
      </c>
      <c r="P3064" s="7">
        <f t="shared" si="424"/>
        <v>29.62962962962963</v>
      </c>
      <c r="Q3064" t="str">
        <f t="shared" si="425"/>
        <v>theater</v>
      </c>
      <c r="R3064" t="str">
        <f t="shared" si="426"/>
        <v>plays</v>
      </c>
      <c r="S3064" s="10">
        <f t="shared" si="427"/>
        <v>42538.333333333328</v>
      </c>
      <c r="T3064" s="10">
        <f t="shared" si="428"/>
        <v>42506.459375000006</v>
      </c>
      <c r="U3064">
        <f t="shared" si="429"/>
        <v>2016</v>
      </c>
      <c r="V3064" s="11">
        <f t="shared" si="430"/>
        <v>42538.333333333328</v>
      </c>
      <c r="W3064" s="15">
        <f t="shared" si="431"/>
        <v>31.873958333322662</v>
      </c>
    </row>
    <row r="3065" spans="1:23" ht="43.2" x14ac:dyDescent="0.3">
      <c r="A3065">
        <v>3609</v>
      </c>
      <c r="B3065" s="3" t="s">
        <v>3608</v>
      </c>
      <c r="C3065" s="3" t="s">
        <v>7719</v>
      </c>
      <c r="D3065">
        <v>1960</v>
      </c>
      <c r="E3065">
        <v>3005</v>
      </c>
      <c r="F3065" t="s">
        <v>8219</v>
      </c>
      <c r="G3065" t="s">
        <v>8225</v>
      </c>
      <c r="H3065" t="s">
        <v>8247</v>
      </c>
      <c r="I3065">
        <v>1459378085</v>
      </c>
      <c r="J3065">
        <v>1456789685</v>
      </c>
      <c r="K3065" t="b">
        <v>0</v>
      </c>
      <c r="L3065">
        <v>21</v>
      </c>
      <c r="M3065" t="b">
        <v>1</v>
      </c>
      <c r="N3065" t="s">
        <v>8271</v>
      </c>
      <c r="O3065" s="5">
        <f t="shared" si="423"/>
        <v>0.65224625623960064</v>
      </c>
      <c r="P3065" s="7">
        <f t="shared" si="424"/>
        <v>143.0952380952381</v>
      </c>
      <c r="Q3065" t="str">
        <f t="shared" si="425"/>
        <v>theater</v>
      </c>
      <c r="R3065" t="str">
        <f t="shared" si="426"/>
        <v>plays</v>
      </c>
      <c r="S3065" s="10">
        <f t="shared" si="427"/>
        <v>42459.700057870374</v>
      </c>
      <c r="T3065" s="10">
        <f t="shared" si="428"/>
        <v>42429.741724537031</v>
      </c>
      <c r="U3065">
        <f t="shared" si="429"/>
        <v>2016</v>
      </c>
      <c r="V3065" s="11">
        <f t="shared" si="430"/>
        <v>42459.700057870374</v>
      </c>
      <c r="W3065" s="15">
        <f t="shared" si="431"/>
        <v>29.958333333343035</v>
      </c>
    </row>
    <row r="3066" spans="1:23" ht="43.2" x14ac:dyDescent="0.3">
      <c r="A3066">
        <v>3610</v>
      </c>
      <c r="B3066" s="3" t="s">
        <v>3609</v>
      </c>
      <c r="C3066" s="3" t="s">
        <v>7720</v>
      </c>
      <c r="D3066">
        <v>1000</v>
      </c>
      <c r="E3066">
        <v>1623</v>
      </c>
      <c r="F3066" t="s">
        <v>8219</v>
      </c>
      <c r="G3066" t="s">
        <v>8225</v>
      </c>
      <c r="H3066" t="s">
        <v>8247</v>
      </c>
      <c r="I3066">
        <v>1439806936</v>
      </c>
      <c r="J3066">
        <v>1437214936</v>
      </c>
      <c r="K3066" t="b">
        <v>0</v>
      </c>
      <c r="L3066">
        <v>31</v>
      </c>
      <c r="M3066" t="b">
        <v>1</v>
      </c>
      <c r="N3066" t="s">
        <v>8271</v>
      </c>
      <c r="O3066" s="5">
        <f t="shared" si="423"/>
        <v>0.61614294516327783</v>
      </c>
      <c r="P3066" s="7">
        <f t="shared" si="424"/>
        <v>52.354838709677416</v>
      </c>
      <c r="Q3066" t="str">
        <f t="shared" si="425"/>
        <v>theater</v>
      </c>
      <c r="R3066" t="str">
        <f t="shared" si="426"/>
        <v>plays</v>
      </c>
      <c r="S3066" s="10">
        <f t="shared" si="427"/>
        <v>42233.182129629626</v>
      </c>
      <c r="T3066" s="10">
        <f t="shared" si="428"/>
        <v>42203.182129629626</v>
      </c>
      <c r="U3066">
        <f t="shared" si="429"/>
        <v>2015</v>
      </c>
      <c r="V3066" s="11">
        <f t="shared" si="430"/>
        <v>42233.182129629626</v>
      </c>
      <c r="W3066" s="15">
        <f t="shared" si="431"/>
        <v>30</v>
      </c>
    </row>
    <row r="3067" spans="1:23" ht="43.2" x14ac:dyDescent="0.3">
      <c r="A3067">
        <v>3611</v>
      </c>
      <c r="B3067" s="3" t="s">
        <v>3610</v>
      </c>
      <c r="C3067" s="3" t="s">
        <v>7721</v>
      </c>
      <c r="D3067">
        <v>2500</v>
      </c>
      <c r="E3067">
        <v>3400</v>
      </c>
      <c r="F3067" t="s">
        <v>8219</v>
      </c>
      <c r="G3067" t="s">
        <v>8225</v>
      </c>
      <c r="H3067" t="s">
        <v>8247</v>
      </c>
      <c r="I3067">
        <v>1428483201</v>
      </c>
      <c r="J3067">
        <v>1425891201</v>
      </c>
      <c r="K3067" t="b">
        <v>0</v>
      </c>
      <c r="L3067">
        <v>51</v>
      </c>
      <c r="M3067" t="b">
        <v>1</v>
      </c>
      <c r="N3067" t="s">
        <v>8271</v>
      </c>
      <c r="O3067" s="5">
        <f t="shared" si="423"/>
        <v>0.73529411764705888</v>
      </c>
      <c r="P3067" s="7">
        <f t="shared" si="424"/>
        <v>66.666666666666671</v>
      </c>
      <c r="Q3067" t="str">
        <f t="shared" si="425"/>
        <v>theater</v>
      </c>
      <c r="R3067" t="str">
        <f t="shared" si="426"/>
        <v>plays</v>
      </c>
      <c r="S3067" s="10">
        <f t="shared" si="427"/>
        <v>42102.120381944449</v>
      </c>
      <c r="T3067" s="10">
        <f t="shared" si="428"/>
        <v>42072.120381944449</v>
      </c>
      <c r="U3067">
        <f t="shared" si="429"/>
        <v>2015</v>
      </c>
      <c r="V3067" s="11">
        <f t="shared" si="430"/>
        <v>42102.120381944449</v>
      </c>
      <c r="W3067" s="15">
        <f t="shared" si="431"/>
        <v>30</v>
      </c>
    </row>
    <row r="3068" spans="1:23" ht="43.2" x14ac:dyDescent="0.3">
      <c r="A3068">
        <v>3612</v>
      </c>
      <c r="B3068" s="3" t="s">
        <v>3611</v>
      </c>
      <c r="C3068" s="3" t="s">
        <v>7722</v>
      </c>
      <c r="D3068">
        <v>5000</v>
      </c>
      <c r="E3068">
        <v>7220</v>
      </c>
      <c r="F3068" t="s">
        <v>8219</v>
      </c>
      <c r="G3068" t="s">
        <v>8229</v>
      </c>
      <c r="H3068" t="s">
        <v>8251</v>
      </c>
      <c r="I3068">
        <v>1402334811</v>
      </c>
      <c r="J3068">
        <v>1401470811</v>
      </c>
      <c r="K3068" t="b">
        <v>0</v>
      </c>
      <c r="L3068">
        <v>57</v>
      </c>
      <c r="M3068" t="b">
        <v>1</v>
      </c>
      <c r="N3068" t="s">
        <v>8271</v>
      </c>
      <c r="O3068" s="5">
        <f t="shared" si="423"/>
        <v>0.69252077562326875</v>
      </c>
      <c r="P3068" s="7">
        <f t="shared" si="424"/>
        <v>126.66666666666667</v>
      </c>
      <c r="Q3068" t="str">
        <f t="shared" si="425"/>
        <v>theater</v>
      </c>
      <c r="R3068" t="str">
        <f t="shared" si="426"/>
        <v>plays</v>
      </c>
      <c r="S3068" s="10">
        <f t="shared" si="427"/>
        <v>41799.476979166669</v>
      </c>
      <c r="T3068" s="10">
        <f t="shared" si="428"/>
        <v>41789.476979166669</v>
      </c>
      <c r="U3068">
        <f t="shared" si="429"/>
        <v>2014</v>
      </c>
      <c r="V3068" s="11">
        <f t="shared" si="430"/>
        <v>41799.476979166669</v>
      </c>
      <c r="W3068" s="15">
        <f t="shared" si="431"/>
        <v>10</v>
      </c>
    </row>
    <row r="3069" spans="1:23" ht="43.2" x14ac:dyDescent="0.3">
      <c r="A3069">
        <v>3613</v>
      </c>
      <c r="B3069" s="3" t="s">
        <v>3612</v>
      </c>
      <c r="C3069" s="3" t="s">
        <v>7723</v>
      </c>
      <c r="D3069">
        <v>1250</v>
      </c>
      <c r="E3069">
        <v>1250</v>
      </c>
      <c r="F3069" t="s">
        <v>8219</v>
      </c>
      <c r="G3069" t="s">
        <v>8224</v>
      </c>
      <c r="H3069" t="s">
        <v>8246</v>
      </c>
      <c r="I3069">
        <v>1403964574</v>
      </c>
      <c r="J3069">
        <v>1401372574</v>
      </c>
      <c r="K3069" t="b">
        <v>0</v>
      </c>
      <c r="L3069">
        <v>20</v>
      </c>
      <c r="M3069" t="b">
        <v>1</v>
      </c>
      <c r="N3069" t="s">
        <v>8271</v>
      </c>
      <c r="O3069" s="5">
        <f t="shared" si="423"/>
        <v>1</v>
      </c>
      <c r="P3069" s="7">
        <f t="shared" si="424"/>
        <v>62.5</v>
      </c>
      <c r="Q3069" t="str">
        <f t="shared" si="425"/>
        <v>theater</v>
      </c>
      <c r="R3069" t="str">
        <f t="shared" si="426"/>
        <v>plays</v>
      </c>
      <c r="S3069" s="10">
        <f t="shared" si="427"/>
        <v>41818.33997685185</v>
      </c>
      <c r="T3069" s="10">
        <f t="shared" si="428"/>
        <v>41788.33997685185</v>
      </c>
      <c r="U3069">
        <f t="shared" si="429"/>
        <v>2014</v>
      </c>
      <c r="V3069" s="11">
        <f t="shared" si="430"/>
        <v>41818.33997685185</v>
      </c>
      <c r="W3069" s="15">
        <f t="shared" si="431"/>
        <v>30</v>
      </c>
    </row>
    <row r="3070" spans="1:23" ht="43.2" x14ac:dyDescent="0.3">
      <c r="A3070">
        <v>3614</v>
      </c>
      <c r="B3070" s="3" t="s">
        <v>3439</v>
      </c>
      <c r="C3070" s="3" t="s">
        <v>7724</v>
      </c>
      <c r="D3070">
        <v>2500</v>
      </c>
      <c r="E3070">
        <v>2520</v>
      </c>
      <c r="F3070" t="s">
        <v>8219</v>
      </c>
      <c r="G3070" t="s">
        <v>8224</v>
      </c>
      <c r="H3070" t="s">
        <v>8246</v>
      </c>
      <c r="I3070">
        <v>1434675616</v>
      </c>
      <c r="J3070">
        <v>1432083616</v>
      </c>
      <c r="K3070" t="b">
        <v>0</v>
      </c>
      <c r="L3070">
        <v>71</v>
      </c>
      <c r="M3070" t="b">
        <v>1</v>
      </c>
      <c r="N3070" t="s">
        <v>8271</v>
      </c>
      <c r="O3070" s="5">
        <f t="shared" si="423"/>
        <v>0.99206349206349209</v>
      </c>
      <c r="P3070" s="7">
        <f t="shared" si="424"/>
        <v>35.492957746478872</v>
      </c>
      <c r="Q3070" t="str">
        <f t="shared" si="425"/>
        <v>theater</v>
      </c>
      <c r="R3070" t="str">
        <f t="shared" si="426"/>
        <v>plays</v>
      </c>
      <c r="S3070" s="10">
        <f t="shared" si="427"/>
        <v>42173.791851851856</v>
      </c>
      <c r="T3070" s="10">
        <f t="shared" si="428"/>
        <v>42143.791851851856</v>
      </c>
      <c r="U3070">
        <f t="shared" si="429"/>
        <v>2015</v>
      </c>
      <c r="V3070" s="11">
        <f t="shared" si="430"/>
        <v>42173.791851851856</v>
      </c>
      <c r="W3070" s="15">
        <f t="shared" si="431"/>
        <v>30</v>
      </c>
    </row>
    <row r="3071" spans="1:23" ht="43.2" x14ac:dyDescent="0.3">
      <c r="A3071">
        <v>3615</v>
      </c>
      <c r="B3071" s="3" t="s">
        <v>3613</v>
      </c>
      <c r="C3071" s="3" t="s">
        <v>7725</v>
      </c>
      <c r="D3071">
        <v>2500</v>
      </c>
      <c r="E3071">
        <v>2670</v>
      </c>
      <c r="F3071" t="s">
        <v>8219</v>
      </c>
      <c r="G3071" t="s">
        <v>8225</v>
      </c>
      <c r="H3071" t="s">
        <v>8247</v>
      </c>
      <c r="I3071">
        <v>1449756896</v>
      </c>
      <c r="J3071">
        <v>1447164896</v>
      </c>
      <c r="K3071" t="b">
        <v>0</v>
      </c>
      <c r="L3071">
        <v>72</v>
      </c>
      <c r="M3071" t="b">
        <v>1</v>
      </c>
      <c r="N3071" t="s">
        <v>8271</v>
      </c>
      <c r="O3071" s="5">
        <f t="shared" si="423"/>
        <v>0.93632958801498123</v>
      </c>
      <c r="P3071" s="7">
        <f t="shared" si="424"/>
        <v>37.083333333333336</v>
      </c>
      <c r="Q3071" t="str">
        <f t="shared" si="425"/>
        <v>theater</v>
      </c>
      <c r="R3071" t="str">
        <f t="shared" si="426"/>
        <v>plays</v>
      </c>
      <c r="S3071" s="10">
        <f t="shared" si="427"/>
        <v>42348.343703703707</v>
      </c>
      <c r="T3071" s="10">
        <f t="shared" si="428"/>
        <v>42318.343703703707</v>
      </c>
      <c r="U3071">
        <f t="shared" si="429"/>
        <v>2015</v>
      </c>
      <c r="V3071" s="11">
        <f t="shared" si="430"/>
        <v>42348.343703703707</v>
      </c>
      <c r="W3071" s="15">
        <f t="shared" si="431"/>
        <v>30</v>
      </c>
    </row>
    <row r="3072" spans="1:23" ht="43.2" x14ac:dyDescent="0.3">
      <c r="A3072">
        <v>3616</v>
      </c>
      <c r="B3072" s="3" t="s">
        <v>3614</v>
      </c>
      <c r="C3072" s="3" t="s">
        <v>7726</v>
      </c>
      <c r="D3072">
        <v>2500</v>
      </c>
      <c r="E3072">
        <v>3120</v>
      </c>
      <c r="F3072" t="s">
        <v>8219</v>
      </c>
      <c r="G3072" t="s">
        <v>8225</v>
      </c>
      <c r="H3072" t="s">
        <v>8247</v>
      </c>
      <c r="I3072">
        <v>1426801664</v>
      </c>
      <c r="J3072">
        <v>1424213264</v>
      </c>
      <c r="K3072" t="b">
        <v>0</v>
      </c>
      <c r="L3072">
        <v>45</v>
      </c>
      <c r="M3072" t="b">
        <v>1</v>
      </c>
      <c r="N3072" t="s">
        <v>8271</v>
      </c>
      <c r="O3072" s="5">
        <f t="shared" si="423"/>
        <v>0.80128205128205132</v>
      </c>
      <c r="P3072" s="7">
        <f t="shared" si="424"/>
        <v>69.333333333333329</v>
      </c>
      <c r="Q3072" t="str">
        <f t="shared" si="425"/>
        <v>theater</v>
      </c>
      <c r="R3072" t="str">
        <f t="shared" si="426"/>
        <v>plays</v>
      </c>
      <c r="S3072" s="10">
        <f t="shared" si="427"/>
        <v>42082.658148148148</v>
      </c>
      <c r="T3072" s="10">
        <f t="shared" si="428"/>
        <v>42052.699814814812</v>
      </c>
      <c r="U3072">
        <f t="shared" si="429"/>
        <v>2015</v>
      </c>
      <c r="V3072" s="11">
        <f t="shared" si="430"/>
        <v>42082.658148148148</v>
      </c>
      <c r="W3072" s="15">
        <f t="shared" si="431"/>
        <v>29.958333333335759</v>
      </c>
    </row>
    <row r="3073" spans="1:23" ht="43.2" x14ac:dyDescent="0.3">
      <c r="A3073">
        <v>3617</v>
      </c>
      <c r="B3073" s="3" t="s">
        <v>3615</v>
      </c>
      <c r="C3073" s="3" t="s">
        <v>7727</v>
      </c>
      <c r="D3073">
        <v>740</v>
      </c>
      <c r="E3073">
        <v>880</v>
      </c>
      <c r="F3073" t="s">
        <v>8219</v>
      </c>
      <c r="G3073" t="s">
        <v>8225</v>
      </c>
      <c r="H3073" t="s">
        <v>8247</v>
      </c>
      <c r="I3073">
        <v>1488240000</v>
      </c>
      <c r="J3073">
        <v>1486996729</v>
      </c>
      <c r="K3073" t="b">
        <v>0</v>
      </c>
      <c r="L3073">
        <v>51</v>
      </c>
      <c r="M3073" t="b">
        <v>1</v>
      </c>
      <c r="N3073" t="s">
        <v>8271</v>
      </c>
      <c r="O3073" s="5">
        <f t="shared" si="423"/>
        <v>0.84090909090909094</v>
      </c>
      <c r="P3073" s="7">
        <f t="shared" si="424"/>
        <v>17.254901960784313</v>
      </c>
      <c r="Q3073" t="str">
        <f t="shared" si="425"/>
        <v>theater</v>
      </c>
      <c r="R3073" t="str">
        <f t="shared" si="426"/>
        <v>plays</v>
      </c>
      <c r="S3073" s="10">
        <f t="shared" si="427"/>
        <v>42793.75</v>
      </c>
      <c r="T3073" s="10">
        <f t="shared" si="428"/>
        <v>42779.360289351855</v>
      </c>
      <c r="U3073">
        <f t="shared" si="429"/>
        <v>2017</v>
      </c>
      <c r="V3073" s="11">
        <f t="shared" si="430"/>
        <v>42793.75</v>
      </c>
      <c r="W3073" s="15">
        <f t="shared" si="431"/>
        <v>14.38971064814541</v>
      </c>
    </row>
    <row r="3074" spans="1:23" ht="43.2" x14ac:dyDescent="0.3">
      <c r="A3074">
        <v>3618</v>
      </c>
      <c r="B3074" s="3" t="s">
        <v>3616</v>
      </c>
      <c r="C3074" s="3" t="s">
        <v>7728</v>
      </c>
      <c r="D3074">
        <v>2000</v>
      </c>
      <c r="E3074">
        <v>2020</v>
      </c>
      <c r="F3074" t="s">
        <v>8219</v>
      </c>
      <c r="G3074" t="s">
        <v>8225</v>
      </c>
      <c r="H3074" t="s">
        <v>8247</v>
      </c>
      <c r="I3074">
        <v>1433343850</v>
      </c>
      <c r="J3074">
        <v>1430751850</v>
      </c>
      <c r="K3074" t="b">
        <v>0</v>
      </c>
      <c r="L3074">
        <v>56</v>
      </c>
      <c r="M3074" t="b">
        <v>1</v>
      </c>
      <c r="N3074" t="s">
        <v>8271</v>
      </c>
      <c r="O3074" s="5">
        <f t="shared" ref="O3074:O3137" si="432">$D3074/$E3074</f>
        <v>0.99009900990099009</v>
      </c>
      <c r="P3074" s="7">
        <f t="shared" ref="P3074:P3137" si="433">$E3074/$L3074</f>
        <v>36.071428571428569</v>
      </c>
      <c r="Q3074" t="str">
        <f t="shared" ref="Q3074:Q3137" si="434">LEFT($N3074,SEARCH("/",$N3074,1)-1)</f>
        <v>theater</v>
      </c>
      <c r="R3074" t="str">
        <f t="shared" ref="R3074:R3137" si="435">MID($N3074,FIND("/",$N3074)+1,256)</f>
        <v>plays</v>
      </c>
      <c r="S3074" s="10">
        <f t="shared" ref="S3074:S3137" si="436">((($I3074/60)/60)/24)+DATE(1970,1,1)+(-6/24)</f>
        <v>42158.377893518518</v>
      </c>
      <c r="T3074" s="10">
        <f t="shared" ref="T3074:T3137" si="437">((($J3074/60)/60)/24)+DATE(1970,1,1)+(-6/24)</f>
        <v>42128.377893518518</v>
      </c>
      <c r="U3074">
        <f t="shared" ref="U3074:U3137" si="438">YEAR(S3074)</f>
        <v>2015</v>
      </c>
      <c r="V3074" s="11">
        <f t="shared" ref="V3074:V3137" si="439">S3074</f>
        <v>42158.377893518518</v>
      </c>
      <c r="W3074" s="15">
        <f t="shared" si="431"/>
        <v>30</v>
      </c>
    </row>
    <row r="3075" spans="1:23" ht="43.2" x14ac:dyDescent="0.3">
      <c r="A3075">
        <v>3619</v>
      </c>
      <c r="B3075" s="3" t="s">
        <v>3617</v>
      </c>
      <c r="C3075" s="3" t="s">
        <v>7729</v>
      </c>
      <c r="D3075">
        <v>1000</v>
      </c>
      <c r="E3075">
        <v>1130</v>
      </c>
      <c r="F3075" t="s">
        <v>8219</v>
      </c>
      <c r="G3075" t="s">
        <v>8224</v>
      </c>
      <c r="H3075" t="s">
        <v>8246</v>
      </c>
      <c r="I3075">
        <v>1479592800</v>
      </c>
      <c r="J3075">
        <v>1476760226</v>
      </c>
      <c r="K3075" t="b">
        <v>0</v>
      </c>
      <c r="L3075">
        <v>17</v>
      </c>
      <c r="M3075" t="b">
        <v>1</v>
      </c>
      <c r="N3075" t="s">
        <v>8271</v>
      </c>
      <c r="O3075" s="5">
        <f t="shared" si="432"/>
        <v>0.88495575221238942</v>
      </c>
      <c r="P3075" s="7">
        <f t="shared" si="433"/>
        <v>66.470588235294116</v>
      </c>
      <c r="Q3075" t="str">
        <f t="shared" si="434"/>
        <v>theater</v>
      </c>
      <c r="R3075" t="str">
        <f t="shared" si="435"/>
        <v>plays</v>
      </c>
      <c r="S3075" s="10">
        <f t="shared" si="436"/>
        <v>42693.666666666672</v>
      </c>
      <c r="T3075" s="10">
        <f t="shared" si="437"/>
        <v>42660.882245370376</v>
      </c>
      <c r="U3075">
        <f t="shared" si="438"/>
        <v>2016</v>
      </c>
      <c r="V3075" s="11">
        <f t="shared" si="439"/>
        <v>42693.666666666672</v>
      </c>
      <c r="W3075" s="15">
        <f t="shared" ref="W3075:W3138" si="440">S3075-T3075</f>
        <v>32.784421296295477</v>
      </c>
    </row>
    <row r="3076" spans="1:23" ht="43.2" x14ac:dyDescent="0.3">
      <c r="A3076">
        <v>3620</v>
      </c>
      <c r="B3076" s="3" t="s">
        <v>3618</v>
      </c>
      <c r="C3076" s="3" t="s">
        <v>7730</v>
      </c>
      <c r="D3076">
        <v>10500</v>
      </c>
      <c r="E3076">
        <v>11045</v>
      </c>
      <c r="F3076" t="s">
        <v>8219</v>
      </c>
      <c r="G3076" t="s">
        <v>8224</v>
      </c>
      <c r="H3076" t="s">
        <v>8246</v>
      </c>
      <c r="I3076">
        <v>1425528000</v>
      </c>
      <c r="J3076">
        <v>1422916261</v>
      </c>
      <c r="K3076" t="b">
        <v>0</v>
      </c>
      <c r="L3076">
        <v>197</v>
      </c>
      <c r="M3076" t="b">
        <v>1</v>
      </c>
      <c r="N3076" t="s">
        <v>8271</v>
      </c>
      <c r="O3076" s="5">
        <f t="shared" si="432"/>
        <v>0.9506564056133997</v>
      </c>
      <c r="P3076" s="7">
        <f t="shared" si="433"/>
        <v>56.065989847715734</v>
      </c>
      <c r="Q3076" t="str">
        <f t="shared" si="434"/>
        <v>theater</v>
      </c>
      <c r="R3076" t="str">
        <f t="shared" si="435"/>
        <v>plays</v>
      </c>
      <c r="S3076" s="10">
        <f t="shared" si="436"/>
        <v>42067.916666666672</v>
      </c>
      <c r="T3076" s="10">
        <f t="shared" si="437"/>
        <v>42037.688206018516</v>
      </c>
      <c r="U3076">
        <f t="shared" si="438"/>
        <v>2015</v>
      </c>
      <c r="V3076" s="11">
        <f t="shared" si="439"/>
        <v>42067.916666666672</v>
      </c>
      <c r="W3076" s="15">
        <f t="shared" si="440"/>
        <v>30.228460648155306</v>
      </c>
    </row>
    <row r="3077" spans="1:23" ht="43.2" x14ac:dyDescent="0.3">
      <c r="A3077">
        <v>3621</v>
      </c>
      <c r="B3077" s="3" t="s">
        <v>3619</v>
      </c>
      <c r="C3077" s="3" t="s">
        <v>7731</v>
      </c>
      <c r="D3077">
        <v>3000</v>
      </c>
      <c r="E3077">
        <v>3292</v>
      </c>
      <c r="F3077" t="s">
        <v>8219</v>
      </c>
      <c r="G3077" t="s">
        <v>8224</v>
      </c>
      <c r="H3077" t="s">
        <v>8246</v>
      </c>
      <c r="I3077">
        <v>1475269200</v>
      </c>
      <c r="J3077">
        <v>1473200844</v>
      </c>
      <c r="K3077" t="b">
        <v>0</v>
      </c>
      <c r="L3077">
        <v>70</v>
      </c>
      <c r="M3077" t="b">
        <v>1</v>
      </c>
      <c r="N3077" t="s">
        <v>8271</v>
      </c>
      <c r="O3077" s="5">
        <f t="shared" si="432"/>
        <v>0.91130012150668283</v>
      </c>
      <c r="P3077" s="7">
        <f t="shared" si="433"/>
        <v>47.028571428571432</v>
      </c>
      <c r="Q3077" t="str">
        <f t="shared" si="434"/>
        <v>theater</v>
      </c>
      <c r="R3077" t="str">
        <f t="shared" si="435"/>
        <v>plays</v>
      </c>
      <c r="S3077" s="10">
        <f t="shared" si="436"/>
        <v>42643.625</v>
      </c>
      <c r="T3077" s="10">
        <f t="shared" si="437"/>
        <v>42619.685694444444</v>
      </c>
      <c r="U3077">
        <f t="shared" si="438"/>
        <v>2016</v>
      </c>
      <c r="V3077" s="11">
        <f t="shared" si="439"/>
        <v>42643.625</v>
      </c>
      <c r="W3077" s="15">
        <f t="shared" si="440"/>
        <v>23.93930555555562</v>
      </c>
    </row>
    <row r="3078" spans="1:23" ht="28.8" x14ac:dyDescent="0.3">
      <c r="A3078">
        <v>3622</v>
      </c>
      <c r="B3078" s="3" t="s">
        <v>3620</v>
      </c>
      <c r="C3078" s="3" t="s">
        <v>7732</v>
      </c>
      <c r="D3078">
        <v>1000</v>
      </c>
      <c r="E3078">
        <v>1000.99</v>
      </c>
      <c r="F3078" t="s">
        <v>8219</v>
      </c>
      <c r="G3078" t="s">
        <v>8224</v>
      </c>
      <c r="H3078" t="s">
        <v>8246</v>
      </c>
      <c r="I3078">
        <v>1411874580</v>
      </c>
      <c r="J3078">
        <v>1409030371</v>
      </c>
      <c r="K3078" t="b">
        <v>0</v>
      </c>
      <c r="L3078">
        <v>21</v>
      </c>
      <c r="M3078" t="b">
        <v>1</v>
      </c>
      <c r="N3078" t="s">
        <v>8271</v>
      </c>
      <c r="O3078" s="5">
        <f t="shared" si="432"/>
        <v>0.99901097913066061</v>
      </c>
      <c r="P3078" s="7">
        <f t="shared" si="433"/>
        <v>47.666190476190479</v>
      </c>
      <c r="Q3078" t="str">
        <f t="shared" si="434"/>
        <v>theater</v>
      </c>
      <c r="R3078" t="str">
        <f t="shared" si="435"/>
        <v>plays</v>
      </c>
      <c r="S3078" s="10">
        <f t="shared" si="436"/>
        <v>41909.890972222223</v>
      </c>
      <c r="T3078" s="10">
        <f t="shared" si="437"/>
        <v>41876.971886574072</v>
      </c>
      <c r="U3078">
        <f t="shared" si="438"/>
        <v>2014</v>
      </c>
      <c r="V3078" s="11">
        <f t="shared" si="439"/>
        <v>41909.890972222223</v>
      </c>
      <c r="W3078" s="15">
        <f t="shared" si="440"/>
        <v>32.91908564815094</v>
      </c>
    </row>
    <row r="3079" spans="1:23" ht="28.8" x14ac:dyDescent="0.3">
      <c r="A3079">
        <v>3623</v>
      </c>
      <c r="B3079" s="3" t="s">
        <v>3621</v>
      </c>
      <c r="C3079" s="3" t="s">
        <v>7733</v>
      </c>
      <c r="D3079">
        <v>2500</v>
      </c>
      <c r="E3079">
        <v>3000</v>
      </c>
      <c r="F3079" t="s">
        <v>8219</v>
      </c>
      <c r="G3079" t="s">
        <v>8224</v>
      </c>
      <c r="H3079" t="s">
        <v>8246</v>
      </c>
      <c r="I3079">
        <v>1406358000</v>
      </c>
      <c r="J3079">
        <v>1404841270</v>
      </c>
      <c r="K3079" t="b">
        <v>0</v>
      </c>
      <c r="L3079">
        <v>34</v>
      </c>
      <c r="M3079" t="b">
        <v>1</v>
      </c>
      <c r="N3079" t="s">
        <v>8271</v>
      </c>
      <c r="O3079" s="5">
        <f t="shared" si="432"/>
        <v>0.83333333333333337</v>
      </c>
      <c r="P3079" s="7">
        <f t="shared" si="433"/>
        <v>88.235294117647058</v>
      </c>
      <c r="Q3079" t="str">
        <f t="shared" si="434"/>
        <v>theater</v>
      </c>
      <c r="R3079" t="str">
        <f t="shared" si="435"/>
        <v>plays</v>
      </c>
      <c r="S3079" s="10">
        <f t="shared" si="436"/>
        <v>41846.041666666664</v>
      </c>
      <c r="T3079" s="10">
        <f t="shared" si="437"/>
        <v>41828.486921296295</v>
      </c>
      <c r="U3079">
        <f t="shared" si="438"/>
        <v>2014</v>
      </c>
      <c r="V3079" s="11">
        <f t="shared" si="439"/>
        <v>41846.041666666664</v>
      </c>
      <c r="W3079" s="15">
        <f t="shared" si="440"/>
        <v>17.554745370369346</v>
      </c>
    </row>
    <row r="3080" spans="1:23" ht="72" x14ac:dyDescent="0.3">
      <c r="A3080">
        <v>3624</v>
      </c>
      <c r="B3080" s="3" t="s">
        <v>3622</v>
      </c>
      <c r="C3080" s="3" t="s">
        <v>7734</v>
      </c>
      <c r="D3080">
        <v>3000</v>
      </c>
      <c r="E3080">
        <v>3148</v>
      </c>
      <c r="F3080" t="s">
        <v>8219</v>
      </c>
      <c r="G3080" t="s">
        <v>8224</v>
      </c>
      <c r="H3080" t="s">
        <v>8246</v>
      </c>
      <c r="I3080">
        <v>1471977290</v>
      </c>
      <c r="J3080">
        <v>1466793290</v>
      </c>
      <c r="K3080" t="b">
        <v>0</v>
      </c>
      <c r="L3080">
        <v>39</v>
      </c>
      <c r="M3080" t="b">
        <v>1</v>
      </c>
      <c r="N3080" t="s">
        <v>8271</v>
      </c>
      <c r="O3080" s="5">
        <f t="shared" si="432"/>
        <v>0.95298602287166456</v>
      </c>
      <c r="P3080" s="7">
        <f t="shared" si="433"/>
        <v>80.717948717948715</v>
      </c>
      <c r="Q3080" t="str">
        <f t="shared" si="434"/>
        <v>theater</v>
      </c>
      <c r="R3080" t="str">
        <f t="shared" si="435"/>
        <v>plays</v>
      </c>
      <c r="S3080" s="10">
        <f t="shared" si="436"/>
        <v>42605.524189814809</v>
      </c>
      <c r="T3080" s="10">
        <f t="shared" si="437"/>
        <v>42545.524189814809</v>
      </c>
      <c r="U3080">
        <f t="shared" si="438"/>
        <v>2016</v>
      </c>
      <c r="V3080" s="11">
        <f t="shared" si="439"/>
        <v>42605.524189814809</v>
      </c>
      <c r="W3080" s="15">
        <f t="shared" si="440"/>
        <v>60</v>
      </c>
    </row>
    <row r="3081" spans="1:23" ht="57.6" x14ac:dyDescent="0.3">
      <c r="A3081">
        <v>3625</v>
      </c>
      <c r="B3081" s="3" t="s">
        <v>3623</v>
      </c>
      <c r="C3081" s="3" t="s">
        <v>7735</v>
      </c>
      <c r="D3081">
        <v>3000</v>
      </c>
      <c r="E3081">
        <v>3080</v>
      </c>
      <c r="F3081" t="s">
        <v>8219</v>
      </c>
      <c r="G3081" t="s">
        <v>8225</v>
      </c>
      <c r="H3081" t="s">
        <v>8247</v>
      </c>
      <c r="I3081">
        <v>1435851577</v>
      </c>
      <c r="J3081">
        <v>1433259577</v>
      </c>
      <c r="K3081" t="b">
        <v>0</v>
      </c>
      <c r="L3081">
        <v>78</v>
      </c>
      <c r="M3081" t="b">
        <v>1</v>
      </c>
      <c r="N3081" t="s">
        <v>8271</v>
      </c>
      <c r="O3081" s="5">
        <f t="shared" si="432"/>
        <v>0.97402597402597402</v>
      </c>
      <c r="P3081" s="7">
        <f t="shared" si="433"/>
        <v>39.487179487179489</v>
      </c>
      <c r="Q3081" t="str">
        <f t="shared" si="434"/>
        <v>theater</v>
      </c>
      <c r="R3081" t="str">
        <f t="shared" si="435"/>
        <v>plays</v>
      </c>
      <c r="S3081" s="10">
        <f t="shared" si="436"/>
        <v>42187.402511574073</v>
      </c>
      <c r="T3081" s="10">
        <f t="shared" si="437"/>
        <v>42157.402511574073</v>
      </c>
      <c r="U3081">
        <f t="shared" si="438"/>
        <v>2015</v>
      </c>
      <c r="V3081" s="11">
        <f t="shared" si="439"/>
        <v>42187.402511574073</v>
      </c>
      <c r="W3081" s="15">
        <f t="shared" si="440"/>
        <v>30</v>
      </c>
    </row>
    <row r="3082" spans="1:23" ht="43.2" x14ac:dyDescent="0.3">
      <c r="A3082">
        <v>3626</v>
      </c>
      <c r="B3082" s="3" t="s">
        <v>3624</v>
      </c>
      <c r="C3082" s="3" t="s">
        <v>7736</v>
      </c>
      <c r="D3082">
        <v>4000</v>
      </c>
      <c r="E3082">
        <v>4073</v>
      </c>
      <c r="F3082" t="s">
        <v>8219</v>
      </c>
      <c r="G3082" t="s">
        <v>8225</v>
      </c>
      <c r="H3082" t="s">
        <v>8247</v>
      </c>
      <c r="I3082">
        <v>1408204857</v>
      </c>
      <c r="J3082">
        <v>1406390457</v>
      </c>
      <c r="K3082" t="b">
        <v>0</v>
      </c>
      <c r="L3082">
        <v>48</v>
      </c>
      <c r="M3082" t="b">
        <v>1</v>
      </c>
      <c r="N3082" t="s">
        <v>8271</v>
      </c>
      <c r="O3082" s="5">
        <f t="shared" si="432"/>
        <v>0.98207709305180457</v>
      </c>
      <c r="P3082" s="7">
        <f t="shared" si="433"/>
        <v>84.854166666666671</v>
      </c>
      <c r="Q3082" t="str">
        <f t="shared" si="434"/>
        <v>theater</v>
      </c>
      <c r="R3082" t="str">
        <f t="shared" si="435"/>
        <v>plays</v>
      </c>
      <c r="S3082" s="10">
        <f t="shared" si="436"/>
        <v>41867.417326388888</v>
      </c>
      <c r="T3082" s="10">
        <f t="shared" si="437"/>
        <v>41846.417326388888</v>
      </c>
      <c r="U3082">
        <f t="shared" si="438"/>
        <v>2014</v>
      </c>
      <c r="V3082" s="11">
        <f t="shared" si="439"/>
        <v>41867.417326388888</v>
      </c>
      <c r="W3082" s="15">
        <f t="shared" si="440"/>
        <v>21</v>
      </c>
    </row>
    <row r="3083" spans="1:23" ht="43.2" x14ac:dyDescent="0.3">
      <c r="A3083">
        <v>3627</v>
      </c>
      <c r="B3083" s="3" t="s">
        <v>3625</v>
      </c>
      <c r="C3083" s="3" t="s">
        <v>7737</v>
      </c>
      <c r="D3083">
        <v>2000</v>
      </c>
      <c r="E3083">
        <v>2000</v>
      </c>
      <c r="F3083" t="s">
        <v>8219</v>
      </c>
      <c r="G3083" t="s">
        <v>8224</v>
      </c>
      <c r="H3083" t="s">
        <v>8246</v>
      </c>
      <c r="I3083">
        <v>1463803140</v>
      </c>
      <c r="J3083">
        <v>1459446487</v>
      </c>
      <c r="K3083" t="b">
        <v>0</v>
      </c>
      <c r="L3083">
        <v>29</v>
      </c>
      <c r="M3083" t="b">
        <v>1</v>
      </c>
      <c r="N3083" t="s">
        <v>8271</v>
      </c>
      <c r="O3083" s="5">
        <f t="shared" si="432"/>
        <v>1</v>
      </c>
      <c r="P3083" s="7">
        <f t="shared" si="433"/>
        <v>68.965517241379317</v>
      </c>
      <c r="Q3083" t="str">
        <f t="shared" si="434"/>
        <v>theater</v>
      </c>
      <c r="R3083" t="str">
        <f t="shared" si="435"/>
        <v>plays</v>
      </c>
      <c r="S3083" s="10">
        <f t="shared" si="436"/>
        <v>42510.915972222225</v>
      </c>
      <c r="T3083" s="10">
        <f t="shared" si="437"/>
        <v>42460.491747685184</v>
      </c>
      <c r="U3083">
        <f t="shared" si="438"/>
        <v>2016</v>
      </c>
      <c r="V3083" s="11">
        <f t="shared" si="439"/>
        <v>42510.915972222225</v>
      </c>
      <c r="W3083" s="15">
        <f t="shared" si="440"/>
        <v>50.424224537040573</v>
      </c>
    </row>
    <row r="3084" spans="1:23" ht="43.2" x14ac:dyDescent="0.3">
      <c r="A3084">
        <v>3628</v>
      </c>
      <c r="B3084" s="3" t="s">
        <v>3626</v>
      </c>
      <c r="C3084" s="3" t="s">
        <v>7738</v>
      </c>
      <c r="D3084">
        <v>100000</v>
      </c>
      <c r="E3084">
        <v>0</v>
      </c>
      <c r="F3084" t="s">
        <v>8221</v>
      </c>
      <c r="G3084" t="s">
        <v>8224</v>
      </c>
      <c r="H3084" t="s">
        <v>8246</v>
      </c>
      <c r="I3084">
        <v>1450040396</v>
      </c>
      <c r="J3084">
        <v>1444852796</v>
      </c>
      <c r="K3084" t="b">
        <v>0</v>
      </c>
      <c r="L3084">
        <v>0</v>
      </c>
      <c r="M3084" t="b">
        <v>0</v>
      </c>
      <c r="N3084" t="s">
        <v>8305</v>
      </c>
      <c r="O3084" s="5" t="e">
        <f t="shared" si="432"/>
        <v>#DIV/0!</v>
      </c>
      <c r="P3084" s="7" t="e">
        <f t="shared" si="433"/>
        <v>#DIV/0!</v>
      </c>
      <c r="Q3084" t="str">
        <f t="shared" si="434"/>
        <v>theater</v>
      </c>
      <c r="R3084" t="str">
        <f t="shared" si="435"/>
        <v>musical</v>
      </c>
      <c r="S3084" s="10">
        <f t="shared" si="436"/>
        <v>42351.624953703707</v>
      </c>
      <c r="T3084" s="10">
        <f t="shared" si="437"/>
        <v>42291.583287037036</v>
      </c>
      <c r="U3084">
        <f t="shared" si="438"/>
        <v>2015</v>
      </c>
      <c r="V3084" s="11">
        <f t="shared" si="439"/>
        <v>42351.624953703707</v>
      </c>
      <c r="W3084" s="15">
        <f t="shared" si="440"/>
        <v>60.041666666671517</v>
      </c>
    </row>
    <row r="3085" spans="1:23" ht="57.6" x14ac:dyDescent="0.3">
      <c r="A3085">
        <v>3629</v>
      </c>
      <c r="B3085" s="3" t="s">
        <v>3627</v>
      </c>
      <c r="C3085" s="3" t="s">
        <v>7739</v>
      </c>
      <c r="D3085">
        <v>1000000</v>
      </c>
      <c r="E3085">
        <v>2</v>
      </c>
      <c r="F3085" t="s">
        <v>8221</v>
      </c>
      <c r="G3085" t="s">
        <v>8224</v>
      </c>
      <c r="H3085" t="s">
        <v>8246</v>
      </c>
      <c r="I3085">
        <v>1462467600</v>
      </c>
      <c r="J3085">
        <v>1457403364</v>
      </c>
      <c r="K3085" t="b">
        <v>0</v>
      </c>
      <c r="L3085">
        <v>2</v>
      </c>
      <c r="M3085" t="b">
        <v>0</v>
      </c>
      <c r="N3085" t="s">
        <v>8305</v>
      </c>
      <c r="O3085" s="5">
        <f t="shared" si="432"/>
        <v>500000</v>
      </c>
      <c r="P3085" s="7">
        <f t="shared" si="433"/>
        <v>1</v>
      </c>
      <c r="Q3085" t="str">
        <f t="shared" si="434"/>
        <v>theater</v>
      </c>
      <c r="R3085" t="str">
        <f t="shared" si="435"/>
        <v>musical</v>
      </c>
      <c r="S3085" s="10">
        <f t="shared" si="436"/>
        <v>42495.458333333328</v>
      </c>
      <c r="T3085" s="10">
        <f t="shared" si="437"/>
        <v>42436.844490740739</v>
      </c>
      <c r="U3085">
        <f t="shared" si="438"/>
        <v>2016</v>
      </c>
      <c r="V3085" s="11">
        <f t="shared" si="439"/>
        <v>42495.458333333328</v>
      </c>
      <c r="W3085" s="15">
        <f t="shared" si="440"/>
        <v>58.613842592589208</v>
      </c>
    </row>
    <row r="3086" spans="1:23" ht="43.2" x14ac:dyDescent="0.3">
      <c r="A3086">
        <v>3630</v>
      </c>
      <c r="B3086" s="3" t="s">
        <v>3628</v>
      </c>
      <c r="C3086" s="3" t="s">
        <v>7740</v>
      </c>
      <c r="D3086">
        <v>3000</v>
      </c>
      <c r="E3086">
        <v>1</v>
      </c>
      <c r="F3086" t="s">
        <v>8221</v>
      </c>
      <c r="G3086" t="s">
        <v>8225</v>
      </c>
      <c r="H3086" t="s">
        <v>8247</v>
      </c>
      <c r="I3086">
        <v>1417295990</v>
      </c>
      <c r="J3086">
        <v>1414700390</v>
      </c>
      <c r="K3086" t="b">
        <v>0</v>
      </c>
      <c r="L3086">
        <v>1</v>
      </c>
      <c r="M3086" t="b">
        <v>0</v>
      </c>
      <c r="N3086" t="s">
        <v>8305</v>
      </c>
      <c r="O3086" s="5">
        <f t="shared" si="432"/>
        <v>3000</v>
      </c>
      <c r="P3086" s="7">
        <f t="shared" si="433"/>
        <v>1</v>
      </c>
      <c r="Q3086" t="str">
        <f t="shared" si="434"/>
        <v>theater</v>
      </c>
      <c r="R3086" t="str">
        <f t="shared" si="435"/>
        <v>musical</v>
      </c>
      <c r="S3086" s="10">
        <f t="shared" si="436"/>
        <v>41972.638773148152</v>
      </c>
      <c r="T3086" s="10">
        <f t="shared" si="437"/>
        <v>41942.59710648148</v>
      </c>
      <c r="U3086">
        <f t="shared" si="438"/>
        <v>2014</v>
      </c>
      <c r="V3086" s="11">
        <f t="shared" si="439"/>
        <v>41972.638773148152</v>
      </c>
      <c r="W3086" s="15">
        <f t="shared" si="440"/>
        <v>30.041666666671517</v>
      </c>
    </row>
    <row r="3087" spans="1:23" ht="57.6" x14ac:dyDescent="0.3">
      <c r="A3087">
        <v>3631</v>
      </c>
      <c r="B3087" s="3" t="s">
        <v>3629</v>
      </c>
      <c r="C3087" s="3" t="s">
        <v>7741</v>
      </c>
      <c r="D3087">
        <v>17100</v>
      </c>
      <c r="E3087">
        <v>8725</v>
      </c>
      <c r="F3087" t="s">
        <v>8221</v>
      </c>
      <c r="G3087" t="s">
        <v>8224</v>
      </c>
      <c r="H3087" t="s">
        <v>8246</v>
      </c>
      <c r="I3087">
        <v>1411444740</v>
      </c>
      <c r="J3087">
        <v>1409335497</v>
      </c>
      <c r="K3087" t="b">
        <v>0</v>
      </c>
      <c r="L3087">
        <v>59</v>
      </c>
      <c r="M3087" t="b">
        <v>0</v>
      </c>
      <c r="N3087" t="s">
        <v>8305</v>
      </c>
      <c r="O3087" s="5">
        <f t="shared" si="432"/>
        <v>1.9598853868194843</v>
      </c>
      <c r="P3087" s="7">
        <f t="shared" si="433"/>
        <v>147.88135593220338</v>
      </c>
      <c r="Q3087" t="str">
        <f t="shared" si="434"/>
        <v>theater</v>
      </c>
      <c r="R3087" t="str">
        <f t="shared" si="435"/>
        <v>musical</v>
      </c>
      <c r="S3087" s="10">
        <f t="shared" si="436"/>
        <v>41904.915972222225</v>
      </c>
      <c r="T3087" s="10">
        <f t="shared" si="437"/>
        <v>41880.503437499996</v>
      </c>
      <c r="U3087">
        <f t="shared" si="438"/>
        <v>2014</v>
      </c>
      <c r="V3087" s="11">
        <f t="shared" si="439"/>
        <v>41904.915972222225</v>
      </c>
      <c r="W3087" s="15">
        <f t="shared" si="440"/>
        <v>24.412534722228884</v>
      </c>
    </row>
    <row r="3088" spans="1:23" ht="43.2" x14ac:dyDescent="0.3">
      <c r="A3088">
        <v>3632</v>
      </c>
      <c r="B3088" s="3" t="s">
        <v>3630</v>
      </c>
      <c r="C3088" s="3" t="s">
        <v>7742</v>
      </c>
      <c r="D3088">
        <v>500</v>
      </c>
      <c r="E3088">
        <v>100</v>
      </c>
      <c r="F3088" t="s">
        <v>8221</v>
      </c>
      <c r="G3088" t="s">
        <v>8225</v>
      </c>
      <c r="H3088" t="s">
        <v>8247</v>
      </c>
      <c r="I3088">
        <v>1416781749</v>
      </c>
      <c r="J3088">
        <v>1415053749</v>
      </c>
      <c r="K3088" t="b">
        <v>0</v>
      </c>
      <c r="L3088">
        <v>1</v>
      </c>
      <c r="M3088" t="b">
        <v>0</v>
      </c>
      <c r="N3088" t="s">
        <v>8305</v>
      </c>
      <c r="O3088" s="5">
        <f t="shared" si="432"/>
        <v>5</v>
      </c>
      <c r="P3088" s="7">
        <f t="shared" si="433"/>
        <v>100</v>
      </c>
      <c r="Q3088" t="str">
        <f t="shared" si="434"/>
        <v>theater</v>
      </c>
      <c r="R3088" t="str">
        <f t="shared" si="435"/>
        <v>musical</v>
      </c>
      <c r="S3088" s="10">
        <f t="shared" si="436"/>
        <v>41966.686909722222</v>
      </c>
      <c r="T3088" s="10">
        <f t="shared" si="437"/>
        <v>41946.686909722222</v>
      </c>
      <c r="U3088">
        <f t="shared" si="438"/>
        <v>2014</v>
      </c>
      <c r="V3088" s="11">
        <f t="shared" si="439"/>
        <v>41966.686909722222</v>
      </c>
      <c r="W3088" s="15">
        <f t="shared" si="440"/>
        <v>20</v>
      </c>
    </row>
    <row r="3089" spans="1:23" ht="43.2" x14ac:dyDescent="0.3">
      <c r="A3089">
        <v>3633</v>
      </c>
      <c r="B3089" s="3" t="s">
        <v>3631</v>
      </c>
      <c r="C3089" s="3" t="s">
        <v>7743</v>
      </c>
      <c r="D3089">
        <v>5000</v>
      </c>
      <c r="E3089">
        <v>1762</v>
      </c>
      <c r="F3089" t="s">
        <v>8221</v>
      </c>
      <c r="G3089" t="s">
        <v>8224</v>
      </c>
      <c r="H3089" t="s">
        <v>8246</v>
      </c>
      <c r="I3089">
        <v>1479517200</v>
      </c>
      <c r="J3089">
        <v>1475765867</v>
      </c>
      <c r="K3089" t="b">
        <v>0</v>
      </c>
      <c r="L3089">
        <v>31</v>
      </c>
      <c r="M3089" t="b">
        <v>0</v>
      </c>
      <c r="N3089" t="s">
        <v>8305</v>
      </c>
      <c r="O3089" s="5">
        <f t="shared" si="432"/>
        <v>2.8376844494892168</v>
      </c>
      <c r="P3089" s="7">
        <f t="shared" si="433"/>
        <v>56.838709677419352</v>
      </c>
      <c r="Q3089" t="str">
        <f t="shared" si="434"/>
        <v>theater</v>
      </c>
      <c r="R3089" t="str">
        <f t="shared" si="435"/>
        <v>musical</v>
      </c>
      <c r="S3089" s="10">
        <f t="shared" si="436"/>
        <v>42692.791666666672</v>
      </c>
      <c r="T3089" s="10">
        <f t="shared" si="437"/>
        <v>42649.373460648145</v>
      </c>
      <c r="U3089">
        <f t="shared" si="438"/>
        <v>2016</v>
      </c>
      <c r="V3089" s="11">
        <f t="shared" si="439"/>
        <v>42692.791666666672</v>
      </c>
      <c r="W3089" s="15">
        <f t="shared" si="440"/>
        <v>43.418206018526689</v>
      </c>
    </row>
    <row r="3090" spans="1:23" ht="43.2" x14ac:dyDescent="0.3">
      <c r="A3090">
        <v>3634</v>
      </c>
      <c r="B3090" s="3" t="s">
        <v>3632</v>
      </c>
      <c r="C3090" s="3" t="s">
        <v>7744</v>
      </c>
      <c r="D3090">
        <v>75000</v>
      </c>
      <c r="E3090">
        <v>3185</v>
      </c>
      <c r="F3090" t="s">
        <v>8221</v>
      </c>
      <c r="G3090" t="s">
        <v>8229</v>
      </c>
      <c r="H3090" t="s">
        <v>8251</v>
      </c>
      <c r="I3090">
        <v>1484366340</v>
      </c>
      <c r="J3090">
        <v>1480219174</v>
      </c>
      <c r="K3090" t="b">
        <v>0</v>
      </c>
      <c r="L3090">
        <v>18</v>
      </c>
      <c r="M3090" t="b">
        <v>0</v>
      </c>
      <c r="N3090" t="s">
        <v>8305</v>
      </c>
      <c r="O3090" s="5">
        <f t="shared" si="432"/>
        <v>23.547880690737834</v>
      </c>
      <c r="P3090" s="7">
        <f t="shared" si="433"/>
        <v>176.94444444444446</v>
      </c>
      <c r="Q3090" t="str">
        <f t="shared" si="434"/>
        <v>theater</v>
      </c>
      <c r="R3090" t="str">
        <f t="shared" si="435"/>
        <v>musical</v>
      </c>
      <c r="S3090" s="10">
        <f t="shared" si="436"/>
        <v>42748.915972222225</v>
      </c>
      <c r="T3090" s="10">
        <f t="shared" si="437"/>
        <v>42700.916365740741</v>
      </c>
      <c r="U3090">
        <f t="shared" si="438"/>
        <v>2017</v>
      </c>
      <c r="V3090" s="11">
        <f t="shared" si="439"/>
        <v>42748.915972222225</v>
      </c>
      <c r="W3090" s="15">
        <f t="shared" si="440"/>
        <v>47.999606481484079</v>
      </c>
    </row>
    <row r="3091" spans="1:23" ht="28.8" x14ac:dyDescent="0.3">
      <c r="A3091">
        <v>3635</v>
      </c>
      <c r="B3091" s="3" t="s">
        <v>3633</v>
      </c>
      <c r="C3091" s="3" t="s">
        <v>7745</v>
      </c>
      <c r="D3091">
        <v>3500</v>
      </c>
      <c r="E3091">
        <v>1276</v>
      </c>
      <c r="F3091" t="s">
        <v>8221</v>
      </c>
      <c r="G3091" t="s">
        <v>8224</v>
      </c>
      <c r="H3091" t="s">
        <v>8246</v>
      </c>
      <c r="I3091">
        <v>1461186676</v>
      </c>
      <c r="J3091">
        <v>1458594676</v>
      </c>
      <c r="K3091" t="b">
        <v>0</v>
      </c>
      <c r="L3091">
        <v>10</v>
      </c>
      <c r="M3091" t="b">
        <v>0</v>
      </c>
      <c r="N3091" t="s">
        <v>8305</v>
      </c>
      <c r="O3091" s="5">
        <f t="shared" si="432"/>
        <v>2.7429467084639501</v>
      </c>
      <c r="P3091" s="7">
        <f t="shared" si="433"/>
        <v>127.6</v>
      </c>
      <c r="Q3091" t="str">
        <f t="shared" si="434"/>
        <v>theater</v>
      </c>
      <c r="R3091" t="str">
        <f t="shared" si="435"/>
        <v>musical</v>
      </c>
      <c r="S3091" s="10">
        <f t="shared" si="436"/>
        <v>42480.63282407407</v>
      </c>
      <c r="T3091" s="10">
        <f t="shared" si="437"/>
        <v>42450.63282407407</v>
      </c>
      <c r="U3091">
        <f t="shared" si="438"/>
        <v>2016</v>
      </c>
      <c r="V3091" s="11">
        <f t="shared" si="439"/>
        <v>42480.63282407407</v>
      </c>
      <c r="W3091" s="15">
        <f t="shared" si="440"/>
        <v>30</v>
      </c>
    </row>
    <row r="3092" spans="1:23" ht="43.2" x14ac:dyDescent="0.3">
      <c r="A3092">
        <v>3636</v>
      </c>
      <c r="B3092" s="3" t="s">
        <v>3634</v>
      </c>
      <c r="C3092" s="3" t="s">
        <v>7746</v>
      </c>
      <c r="D3092">
        <v>150000</v>
      </c>
      <c r="E3092">
        <v>0</v>
      </c>
      <c r="F3092" t="s">
        <v>8221</v>
      </c>
      <c r="G3092" t="s">
        <v>8224</v>
      </c>
      <c r="H3092" t="s">
        <v>8246</v>
      </c>
      <c r="I3092">
        <v>1442248829</v>
      </c>
      <c r="J3092">
        <v>1439224829</v>
      </c>
      <c r="K3092" t="b">
        <v>0</v>
      </c>
      <c r="L3092">
        <v>0</v>
      </c>
      <c r="M3092" t="b">
        <v>0</v>
      </c>
      <c r="N3092" t="s">
        <v>8305</v>
      </c>
      <c r="O3092" s="5" t="e">
        <f t="shared" si="432"/>
        <v>#DIV/0!</v>
      </c>
      <c r="P3092" s="7" t="e">
        <f t="shared" si="433"/>
        <v>#DIV/0!</v>
      </c>
      <c r="Q3092" t="str">
        <f t="shared" si="434"/>
        <v>theater</v>
      </c>
      <c r="R3092" t="str">
        <f t="shared" si="435"/>
        <v>musical</v>
      </c>
      <c r="S3092" s="10">
        <f t="shared" si="436"/>
        <v>42261.444780092599</v>
      </c>
      <c r="T3092" s="10">
        <f t="shared" si="437"/>
        <v>42226.444780092599</v>
      </c>
      <c r="U3092">
        <f t="shared" si="438"/>
        <v>2015</v>
      </c>
      <c r="V3092" s="11">
        <f t="shared" si="439"/>
        <v>42261.444780092599</v>
      </c>
      <c r="W3092" s="15">
        <f t="shared" si="440"/>
        <v>35</v>
      </c>
    </row>
    <row r="3093" spans="1:23" ht="57.6" x14ac:dyDescent="0.3">
      <c r="A3093">
        <v>3637</v>
      </c>
      <c r="B3093" s="3" t="s">
        <v>3635</v>
      </c>
      <c r="C3093" s="3" t="s">
        <v>7747</v>
      </c>
      <c r="D3093">
        <v>3000</v>
      </c>
      <c r="E3093">
        <v>926</v>
      </c>
      <c r="F3093" t="s">
        <v>8221</v>
      </c>
      <c r="G3093" t="s">
        <v>8224</v>
      </c>
      <c r="H3093" t="s">
        <v>8246</v>
      </c>
      <c r="I3093">
        <v>1420130935</v>
      </c>
      <c r="J3093">
        <v>1417538935</v>
      </c>
      <c r="K3093" t="b">
        <v>0</v>
      </c>
      <c r="L3093">
        <v>14</v>
      </c>
      <c r="M3093" t="b">
        <v>0</v>
      </c>
      <c r="N3093" t="s">
        <v>8305</v>
      </c>
      <c r="O3093" s="5">
        <f t="shared" si="432"/>
        <v>3.2397408207343412</v>
      </c>
      <c r="P3093" s="7">
        <f t="shared" si="433"/>
        <v>66.142857142857139</v>
      </c>
      <c r="Q3093" t="str">
        <f t="shared" si="434"/>
        <v>theater</v>
      </c>
      <c r="R3093" t="str">
        <f t="shared" si="435"/>
        <v>musical</v>
      </c>
      <c r="S3093" s="10">
        <f t="shared" si="436"/>
        <v>42005.450636574074</v>
      </c>
      <c r="T3093" s="10">
        <f t="shared" si="437"/>
        <v>41975.450636574074</v>
      </c>
      <c r="U3093">
        <f t="shared" si="438"/>
        <v>2015</v>
      </c>
      <c r="V3093" s="11">
        <f t="shared" si="439"/>
        <v>42005.450636574074</v>
      </c>
      <c r="W3093" s="15">
        <f t="shared" si="440"/>
        <v>30</v>
      </c>
    </row>
    <row r="3094" spans="1:23" ht="28.8" x14ac:dyDescent="0.3">
      <c r="A3094">
        <v>3638</v>
      </c>
      <c r="B3094" s="3" t="s">
        <v>3636</v>
      </c>
      <c r="C3094" s="3" t="s">
        <v>7748</v>
      </c>
      <c r="D3094">
        <v>3300</v>
      </c>
      <c r="E3094">
        <v>216</v>
      </c>
      <c r="F3094" t="s">
        <v>8221</v>
      </c>
      <c r="G3094" t="s">
        <v>8229</v>
      </c>
      <c r="H3094" t="s">
        <v>8251</v>
      </c>
      <c r="I3094">
        <v>1429456132</v>
      </c>
      <c r="J3094">
        <v>1424275732</v>
      </c>
      <c r="K3094" t="b">
        <v>0</v>
      </c>
      <c r="L3094">
        <v>2</v>
      </c>
      <c r="M3094" t="b">
        <v>0</v>
      </c>
      <c r="N3094" t="s">
        <v>8305</v>
      </c>
      <c r="O3094" s="5">
        <f t="shared" si="432"/>
        <v>15.277777777777779</v>
      </c>
      <c r="P3094" s="7">
        <f t="shared" si="433"/>
        <v>108</v>
      </c>
      <c r="Q3094" t="str">
        <f t="shared" si="434"/>
        <v>theater</v>
      </c>
      <c r="R3094" t="str">
        <f t="shared" si="435"/>
        <v>musical</v>
      </c>
      <c r="S3094" s="10">
        <f t="shared" si="436"/>
        <v>42113.381157407406</v>
      </c>
      <c r="T3094" s="10">
        <f t="shared" si="437"/>
        <v>42053.422824074078</v>
      </c>
      <c r="U3094">
        <f t="shared" si="438"/>
        <v>2015</v>
      </c>
      <c r="V3094" s="11">
        <f t="shared" si="439"/>
        <v>42113.381157407406</v>
      </c>
      <c r="W3094" s="15">
        <f t="shared" si="440"/>
        <v>59.958333333328483</v>
      </c>
    </row>
    <row r="3095" spans="1:23" ht="43.2" x14ac:dyDescent="0.3">
      <c r="A3095">
        <v>3639</v>
      </c>
      <c r="B3095" s="3" t="s">
        <v>3637</v>
      </c>
      <c r="C3095" s="3" t="s">
        <v>7749</v>
      </c>
      <c r="D3095">
        <v>25000</v>
      </c>
      <c r="E3095">
        <v>1</v>
      </c>
      <c r="F3095" t="s">
        <v>8221</v>
      </c>
      <c r="G3095" t="s">
        <v>8224</v>
      </c>
      <c r="H3095" t="s">
        <v>8246</v>
      </c>
      <c r="I3095">
        <v>1475853060</v>
      </c>
      <c r="J3095">
        <v>1470672906</v>
      </c>
      <c r="K3095" t="b">
        <v>0</v>
      </c>
      <c r="L3095">
        <v>1</v>
      </c>
      <c r="M3095" t="b">
        <v>0</v>
      </c>
      <c r="N3095" t="s">
        <v>8305</v>
      </c>
      <c r="O3095" s="5">
        <f t="shared" si="432"/>
        <v>25000</v>
      </c>
      <c r="P3095" s="7">
        <f t="shared" si="433"/>
        <v>1</v>
      </c>
      <c r="Q3095" t="str">
        <f t="shared" si="434"/>
        <v>theater</v>
      </c>
      <c r="R3095" t="str">
        <f t="shared" si="435"/>
        <v>musical</v>
      </c>
      <c r="S3095" s="10">
        <f t="shared" si="436"/>
        <v>42650.382638888885</v>
      </c>
      <c r="T3095" s="10">
        <f t="shared" si="437"/>
        <v>42590.427152777775</v>
      </c>
      <c r="U3095">
        <f t="shared" si="438"/>
        <v>2016</v>
      </c>
      <c r="V3095" s="11">
        <f t="shared" si="439"/>
        <v>42650.382638888885</v>
      </c>
      <c r="W3095" s="15">
        <f t="shared" si="440"/>
        <v>59.955486111110076</v>
      </c>
    </row>
    <row r="3096" spans="1:23" ht="72" x14ac:dyDescent="0.3">
      <c r="A3096">
        <v>3640</v>
      </c>
      <c r="B3096" s="3" t="s">
        <v>3638</v>
      </c>
      <c r="C3096" s="3" t="s">
        <v>7750</v>
      </c>
      <c r="D3096">
        <v>1000</v>
      </c>
      <c r="E3096">
        <v>55</v>
      </c>
      <c r="F3096" t="s">
        <v>8221</v>
      </c>
      <c r="G3096" t="s">
        <v>8224</v>
      </c>
      <c r="H3096" t="s">
        <v>8246</v>
      </c>
      <c r="I3096">
        <v>1431283530</v>
      </c>
      <c r="J3096">
        <v>1428691530</v>
      </c>
      <c r="K3096" t="b">
        <v>0</v>
      </c>
      <c r="L3096">
        <v>3</v>
      </c>
      <c r="M3096" t="b">
        <v>0</v>
      </c>
      <c r="N3096" t="s">
        <v>8305</v>
      </c>
      <c r="O3096" s="5">
        <f t="shared" si="432"/>
        <v>18.181818181818183</v>
      </c>
      <c r="P3096" s="7">
        <f t="shared" si="433"/>
        <v>18.333333333333332</v>
      </c>
      <c r="Q3096" t="str">
        <f t="shared" si="434"/>
        <v>theater</v>
      </c>
      <c r="R3096" t="str">
        <f t="shared" si="435"/>
        <v>musical</v>
      </c>
      <c r="S3096" s="10">
        <f t="shared" si="436"/>
        <v>42134.531597222223</v>
      </c>
      <c r="T3096" s="10">
        <f t="shared" si="437"/>
        <v>42104.531597222223</v>
      </c>
      <c r="U3096">
        <f t="shared" si="438"/>
        <v>2015</v>
      </c>
      <c r="V3096" s="11">
        <f t="shared" si="439"/>
        <v>42134.531597222223</v>
      </c>
      <c r="W3096" s="15">
        <f t="shared" si="440"/>
        <v>30</v>
      </c>
    </row>
    <row r="3097" spans="1:23" ht="43.2" x14ac:dyDescent="0.3">
      <c r="A3097">
        <v>3641</v>
      </c>
      <c r="B3097" s="3" t="s">
        <v>3639</v>
      </c>
      <c r="C3097" s="3" t="s">
        <v>7751</v>
      </c>
      <c r="D3097">
        <v>3000</v>
      </c>
      <c r="E3097">
        <v>0</v>
      </c>
      <c r="F3097" t="s">
        <v>8221</v>
      </c>
      <c r="G3097" t="s">
        <v>8224</v>
      </c>
      <c r="H3097" t="s">
        <v>8246</v>
      </c>
      <c r="I3097">
        <v>1412485200</v>
      </c>
      <c r="J3097">
        <v>1410966179</v>
      </c>
      <c r="K3097" t="b">
        <v>0</v>
      </c>
      <c r="L3097">
        <v>0</v>
      </c>
      <c r="M3097" t="b">
        <v>0</v>
      </c>
      <c r="N3097" t="s">
        <v>8305</v>
      </c>
      <c r="O3097" s="5" t="e">
        <f t="shared" si="432"/>
        <v>#DIV/0!</v>
      </c>
      <c r="P3097" s="7" t="e">
        <f t="shared" si="433"/>
        <v>#DIV/0!</v>
      </c>
      <c r="Q3097" t="str">
        <f t="shared" si="434"/>
        <v>theater</v>
      </c>
      <c r="R3097" t="str">
        <f t="shared" si="435"/>
        <v>musical</v>
      </c>
      <c r="S3097" s="10">
        <f t="shared" si="436"/>
        <v>41916.958333333336</v>
      </c>
      <c r="T3097" s="10">
        <f t="shared" si="437"/>
        <v>41899.377071759263</v>
      </c>
      <c r="U3097">
        <f t="shared" si="438"/>
        <v>2014</v>
      </c>
      <c r="V3097" s="11">
        <f t="shared" si="439"/>
        <v>41916.958333333336</v>
      </c>
      <c r="W3097" s="15">
        <f t="shared" si="440"/>
        <v>17.581261574072414</v>
      </c>
    </row>
    <row r="3098" spans="1:23" ht="57.6" x14ac:dyDescent="0.3">
      <c r="A3098">
        <v>3642</v>
      </c>
      <c r="B3098" s="3" t="s">
        <v>3640</v>
      </c>
      <c r="C3098" s="3" t="s">
        <v>7752</v>
      </c>
      <c r="D3098">
        <v>700</v>
      </c>
      <c r="E3098">
        <v>15</v>
      </c>
      <c r="F3098" t="s">
        <v>8221</v>
      </c>
      <c r="G3098" t="s">
        <v>8236</v>
      </c>
      <c r="H3098" t="s">
        <v>8249</v>
      </c>
      <c r="I3098">
        <v>1448902800</v>
      </c>
      <c r="J3098">
        <v>1445369727</v>
      </c>
      <c r="K3098" t="b">
        <v>0</v>
      </c>
      <c r="L3098">
        <v>2</v>
      </c>
      <c r="M3098" t="b">
        <v>0</v>
      </c>
      <c r="N3098" t="s">
        <v>8305</v>
      </c>
      <c r="O3098" s="5">
        <f t="shared" si="432"/>
        <v>46.666666666666664</v>
      </c>
      <c r="P3098" s="7">
        <f t="shared" si="433"/>
        <v>7.5</v>
      </c>
      <c r="Q3098" t="str">
        <f t="shared" si="434"/>
        <v>theater</v>
      </c>
      <c r="R3098" t="str">
        <f t="shared" si="435"/>
        <v>musical</v>
      </c>
      <c r="S3098" s="10">
        <f t="shared" si="436"/>
        <v>42338.458333333328</v>
      </c>
      <c r="T3098" s="10">
        <f t="shared" si="437"/>
        <v>42297.566284722227</v>
      </c>
      <c r="U3098">
        <f t="shared" si="438"/>
        <v>2015</v>
      </c>
      <c r="V3098" s="11">
        <f t="shared" si="439"/>
        <v>42338.458333333328</v>
      </c>
      <c r="W3098" s="15">
        <f t="shared" si="440"/>
        <v>40.892048611101927</v>
      </c>
    </row>
    <row r="3099" spans="1:23" ht="43.2" x14ac:dyDescent="0.3">
      <c r="A3099">
        <v>3643</v>
      </c>
      <c r="B3099" s="3" t="s">
        <v>3641</v>
      </c>
      <c r="C3099" s="3" t="s">
        <v>7753</v>
      </c>
      <c r="D3099">
        <v>25000</v>
      </c>
      <c r="E3099">
        <v>0</v>
      </c>
      <c r="F3099" t="s">
        <v>8221</v>
      </c>
      <c r="G3099" t="s">
        <v>8224</v>
      </c>
      <c r="H3099" t="s">
        <v>8246</v>
      </c>
      <c r="I3099">
        <v>1447734439</v>
      </c>
      <c r="J3099">
        <v>1444274839</v>
      </c>
      <c r="K3099" t="b">
        <v>0</v>
      </c>
      <c r="L3099">
        <v>0</v>
      </c>
      <c r="M3099" t="b">
        <v>0</v>
      </c>
      <c r="N3099" t="s">
        <v>8305</v>
      </c>
      <c r="O3099" s="5" t="e">
        <f t="shared" si="432"/>
        <v>#DIV/0!</v>
      </c>
      <c r="P3099" s="7" t="e">
        <f t="shared" si="433"/>
        <v>#DIV/0!</v>
      </c>
      <c r="Q3099" t="str">
        <f t="shared" si="434"/>
        <v>theater</v>
      </c>
      <c r="R3099" t="str">
        <f t="shared" si="435"/>
        <v>musical</v>
      </c>
      <c r="S3099" s="10">
        <f t="shared" si="436"/>
        <v>42324.935636574075</v>
      </c>
      <c r="T3099" s="10">
        <f t="shared" si="437"/>
        <v>42284.893969907411</v>
      </c>
      <c r="U3099">
        <f t="shared" si="438"/>
        <v>2015</v>
      </c>
      <c r="V3099" s="11">
        <f t="shared" si="439"/>
        <v>42324.935636574075</v>
      </c>
      <c r="W3099" s="15">
        <f t="shared" si="440"/>
        <v>40.041666666664241</v>
      </c>
    </row>
    <row r="3100" spans="1:23" ht="43.2" x14ac:dyDescent="0.3">
      <c r="A3100">
        <v>3644</v>
      </c>
      <c r="B3100" s="3" t="s">
        <v>3642</v>
      </c>
      <c r="C3100" s="3" t="s">
        <v>7754</v>
      </c>
      <c r="D3100">
        <v>5000</v>
      </c>
      <c r="E3100">
        <v>821</v>
      </c>
      <c r="F3100" t="s">
        <v>8221</v>
      </c>
      <c r="G3100" t="s">
        <v>8224</v>
      </c>
      <c r="H3100" t="s">
        <v>8246</v>
      </c>
      <c r="I3100">
        <v>1457413140</v>
      </c>
      <c r="J3100">
        <v>1454996887</v>
      </c>
      <c r="K3100" t="b">
        <v>0</v>
      </c>
      <c r="L3100">
        <v>12</v>
      </c>
      <c r="M3100" t="b">
        <v>0</v>
      </c>
      <c r="N3100" t="s">
        <v>8305</v>
      </c>
      <c r="O3100" s="5">
        <f t="shared" si="432"/>
        <v>6.0901339829476244</v>
      </c>
      <c r="P3100" s="7">
        <f t="shared" si="433"/>
        <v>68.416666666666671</v>
      </c>
      <c r="Q3100" t="str">
        <f t="shared" si="434"/>
        <v>theater</v>
      </c>
      <c r="R3100" t="str">
        <f t="shared" si="435"/>
        <v>musical</v>
      </c>
      <c r="S3100" s="10">
        <f t="shared" si="436"/>
        <v>42436.957638888889</v>
      </c>
      <c r="T3100" s="10">
        <f t="shared" si="437"/>
        <v>42408.991747685184</v>
      </c>
      <c r="U3100">
        <f t="shared" si="438"/>
        <v>2016</v>
      </c>
      <c r="V3100" s="11">
        <f t="shared" si="439"/>
        <v>42436.957638888889</v>
      </c>
      <c r="W3100" s="15">
        <f t="shared" si="440"/>
        <v>27.965891203704814</v>
      </c>
    </row>
    <row r="3101" spans="1:23" ht="43.2" x14ac:dyDescent="0.3">
      <c r="A3101">
        <v>3645</v>
      </c>
      <c r="B3101" s="3" t="s">
        <v>3643</v>
      </c>
      <c r="C3101" s="3" t="s">
        <v>7755</v>
      </c>
      <c r="D3101">
        <v>1000</v>
      </c>
      <c r="E3101">
        <v>1</v>
      </c>
      <c r="F3101" t="s">
        <v>8221</v>
      </c>
      <c r="G3101" t="s">
        <v>8229</v>
      </c>
      <c r="H3101" t="s">
        <v>8251</v>
      </c>
      <c r="I3101">
        <v>1479773838</v>
      </c>
      <c r="J3101">
        <v>1477178238</v>
      </c>
      <c r="K3101" t="b">
        <v>0</v>
      </c>
      <c r="L3101">
        <v>1</v>
      </c>
      <c r="M3101" t="b">
        <v>0</v>
      </c>
      <c r="N3101" t="s">
        <v>8305</v>
      </c>
      <c r="O3101" s="5">
        <f t="shared" si="432"/>
        <v>1000</v>
      </c>
      <c r="P3101" s="7">
        <f t="shared" si="433"/>
        <v>1</v>
      </c>
      <c r="Q3101" t="str">
        <f t="shared" si="434"/>
        <v>theater</v>
      </c>
      <c r="R3101" t="str">
        <f t="shared" si="435"/>
        <v>musical</v>
      </c>
      <c r="S3101" s="10">
        <f t="shared" si="436"/>
        <v>42695.762013888889</v>
      </c>
      <c r="T3101" s="10">
        <f t="shared" si="437"/>
        <v>42665.720347222217</v>
      </c>
      <c r="U3101">
        <f t="shared" si="438"/>
        <v>2016</v>
      </c>
      <c r="V3101" s="11">
        <f t="shared" si="439"/>
        <v>42695.762013888889</v>
      </c>
      <c r="W3101" s="15">
        <f t="shared" si="440"/>
        <v>30.041666666671517</v>
      </c>
    </row>
    <row r="3102" spans="1:23" ht="43.2" x14ac:dyDescent="0.3">
      <c r="A3102">
        <v>3646</v>
      </c>
      <c r="B3102" s="3" t="s">
        <v>3644</v>
      </c>
      <c r="C3102" s="3" t="s">
        <v>7756</v>
      </c>
      <c r="D3102">
        <v>10000</v>
      </c>
      <c r="E3102">
        <v>481</v>
      </c>
      <c r="F3102" t="s">
        <v>8221</v>
      </c>
      <c r="G3102" t="s">
        <v>8224</v>
      </c>
      <c r="H3102" t="s">
        <v>8246</v>
      </c>
      <c r="I3102">
        <v>1434497400</v>
      </c>
      <c r="J3102">
        <v>1431770802</v>
      </c>
      <c r="K3102" t="b">
        <v>0</v>
      </c>
      <c r="L3102">
        <v>8</v>
      </c>
      <c r="M3102" t="b">
        <v>0</v>
      </c>
      <c r="N3102" t="s">
        <v>8305</v>
      </c>
      <c r="O3102" s="5">
        <f t="shared" si="432"/>
        <v>20.79002079002079</v>
      </c>
      <c r="P3102" s="7">
        <f t="shared" si="433"/>
        <v>60.125</v>
      </c>
      <c r="Q3102" t="str">
        <f t="shared" si="434"/>
        <v>theater</v>
      </c>
      <c r="R3102" t="str">
        <f t="shared" si="435"/>
        <v>musical</v>
      </c>
      <c r="S3102" s="10">
        <f t="shared" si="436"/>
        <v>42171.729166666672</v>
      </c>
      <c r="T3102" s="10">
        <f t="shared" si="437"/>
        <v>42140.171319444446</v>
      </c>
      <c r="U3102">
        <f t="shared" si="438"/>
        <v>2015</v>
      </c>
      <c r="V3102" s="11">
        <f t="shared" si="439"/>
        <v>42171.729166666672</v>
      </c>
      <c r="W3102" s="15">
        <f t="shared" si="440"/>
        <v>31.557847222225973</v>
      </c>
    </row>
    <row r="3103" spans="1:23" ht="43.2" x14ac:dyDescent="0.3">
      <c r="A3103">
        <v>3647</v>
      </c>
      <c r="B3103" s="3" t="s">
        <v>3645</v>
      </c>
      <c r="C3103" s="3" t="s">
        <v>7757</v>
      </c>
      <c r="D3103">
        <v>500</v>
      </c>
      <c r="E3103">
        <v>30</v>
      </c>
      <c r="F3103" t="s">
        <v>8221</v>
      </c>
      <c r="G3103" t="s">
        <v>8225</v>
      </c>
      <c r="H3103" t="s">
        <v>8247</v>
      </c>
      <c r="I3103">
        <v>1475258327</v>
      </c>
      <c r="J3103">
        <v>1471370327</v>
      </c>
      <c r="K3103" t="b">
        <v>0</v>
      </c>
      <c r="L3103">
        <v>2</v>
      </c>
      <c r="M3103" t="b">
        <v>0</v>
      </c>
      <c r="N3103" t="s">
        <v>8305</v>
      </c>
      <c r="O3103" s="5">
        <f t="shared" si="432"/>
        <v>16.666666666666668</v>
      </c>
      <c r="P3103" s="7">
        <f t="shared" si="433"/>
        <v>15</v>
      </c>
      <c r="Q3103" t="str">
        <f t="shared" si="434"/>
        <v>theater</v>
      </c>
      <c r="R3103" t="str">
        <f t="shared" si="435"/>
        <v>musical</v>
      </c>
      <c r="S3103" s="10">
        <f t="shared" si="436"/>
        <v>42643.499155092592</v>
      </c>
      <c r="T3103" s="10">
        <f t="shared" si="437"/>
        <v>42598.499155092592</v>
      </c>
      <c r="U3103">
        <f t="shared" si="438"/>
        <v>2016</v>
      </c>
      <c r="V3103" s="11">
        <f t="shared" si="439"/>
        <v>42643.499155092592</v>
      </c>
      <c r="W3103" s="15">
        <f t="shared" si="440"/>
        <v>45</v>
      </c>
    </row>
    <row r="3104" spans="1:23" ht="28.8" x14ac:dyDescent="0.3">
      <c r="A3104">
        <v>3648</v>
      </c>
      <c r="B3104" s="3" t="s">
        <v>3646</v>
      </c>
      <c r="C3104" s="3" t="s">
        <v>7758</v>
      </c>
      <c r="D3104">
        <v>40000</v>
      </c>
      <c r="E3104">
        <v>40153</v>
      </c>
      <c r="F3104" t="s">
        <v>8219</v>
      </c>
      <c r="G3104" t="s">
        <v>8224</v>
      </c>
      <c r="H3104" t="s">
        <v>8246</v>
      </c>
      <c r="I3104">
        <v>1412492445</v>
      </c>
      <c r="J3104">
        <v>1409900445</v>
      </c>
      <c r="K3104" t="b">
        <v>0</v>
      </c>
      <c r="L3104">
        <v>73</v>
      </c>
      <c r="M3104" t="b">
        <v>1</v>
      </c>
      <c r="N3104" t="s">
        <v>8271</v>
      </c>
      <c r="O3104" s="5">
        <f t="shared" si="432"/>
        <v>0.99618957487609894</v>
      </c>
      <c r="P3104" s="7">
        <f t="shared" si="433"/>
        <v>550.04109589041093</v>
      </c>
      <c r="Q3104" t="str">
        <f t="shared" si="434"/>
        <v>theater</v>
      </c>
      <c r="R3104" t="str">
        <f t="shared" si="435"/>
        <v>plays</v>
      </c>
      <c r="S3104" s="10">
        <f t="shared" si="436"/>
        <v>41917.042187500003</v>
      </c>
      <c r="T3104" s="10">
        <f t="shared" si="437"/>
        <v>41887.042187500003</v>
      </c>
      <c r="U3104">
        <f t="shared" si="438"/>
        <v>2014</v>
      </c>
      <c r="V3104" s="11">
        <f t="shared" si="439"/>
        <v>41917.042187500003</v>
      </c>
      <c r="W3104" s="15">
        <f t="shared" si="440"/>
        <v>30</v>
      </c>
    </row>
    <row r="3105" spans="1:23" ht="43.2" x14ac:dyDescent="0.3">
      <c r="A3105">
        <v>3649</v>
      </c>
      <c r="B3105" s="3" t="s">
        <v>3647</v>
      </c>
      <c r="C3105" s="3" t="s">
        <v>7759</v>
      </c>
      <c r="D3105">
        <v>750</v>
      </c>
      <c r="E3105">
        <v>780</v>
      </c>
      <c r="F3105" t="s">
        <v>8219</v>
      </c>
      <c r="G3105" t="s">
        <v>8229</v>
      </c>
      <c r="H3105" t="s">
        <v>8251</v>
      </c>
      <c r="I3105">
        <v>1402938394</v>
      </c>
      <c r="J3105">
        <v>1400691994</v>
      </c>
      <c r="K3105" t="b">
        <v>0</v>
      </c>
      <c r="L3105">
        <v>8</v>
      </c>
      <c r="M3105" t="b">
        <v>1</v>
      </c>
      <c r="N3105" t="s">
        <v>8271</v>
      </c>
      <c r="O3105" s="5">
        <f t="shared" si="432"/>
        <v>0.96153846153846156</v>
      </c>
      <c r="P3105" s="7">
        <f t="shared" si="433"/>
        <v>97.5</v>
      </c>
      <c r="Q3105" t="str">
        <f t="shared" si="434"/>
        <v>theater</v>
      </c>
      <c r="R3105" t="str">
        <f t="shared" si="435"/>
        <v>plays</v>
      </c>
      <c r="S3105" s="10">
        <f t="shared" si="436"/>
        <v>41806.462893518517</v>
      </c>
      <c r="T3105" s="10">
        <f t="shared" si="437"/>
        <v>41780.462893518517</v>
      </c>
      <c r="U3105">
        <f t="shared" si="438"/>
        <v>2014</v>
      </c>
      <c r="V3105" s="11">
        <f t="shared" si="439"/>
        <v>41806.462893518517</v>
      </c>
      <c r="W3105" s="15">
        <f t="shared" si="440"/>
        <v>26</v>
      </c>
    </row>
    <row r="3106" spans="1:23" ht="43.2" x14ac:dyDescent="0.3">
      <c r="A3106">
        <v>3650</v>
      </c>
      <c r="B3106" s="3" t="s">
        <v>3648</v>
      </c>
      <c r="C3106" s="3" t="s">
        <v>7760</v>
      </c>
      <c r="D3106">
        <v>500</v>
      </c>
      <c r="E3106">
        <v>500</v>
      </c>
      <c r="F3106" t="s">
        <v>8219</v>
      </c>
      <c r="G3106" t="s">
        <v>8225</v>
      </c>
      <c r="H3106" t="s">
        <v>8247</v>
      </c>
      <c r="I3106">
        <v>1454412584</v>
      </c>
      <c r="J3106">
        <v>1452598184</v>
      </c>
      <c r="K3106" t="b">
        <v>0</v>
      </c>
      <c r="L3106">
        <v>17</v>
      </c>
      <c r="M3106" t="b">
        <v>1</v>
      </c>
      <c r="N3106" t="s">
        <v>8271</v>
      </c>
      <c r="O3106" s="5">
        <f t="shared" si="432"/>
        <v>1</v>
      </c>
      <c r="P3106" s="7">
        <f t="shared" si="433"/>
        <v>29.411764705882351</v>
      </c>
      <c r="Q3106" t="str">
        <f t="shared" si="434"/>
        <v>theater</v>
      </c>
      <c r="R3106" t="str">
        <f t="shared" si="435"/>
        <v>plays</v>
      </c>
      <c r="S3106" s="10">
        <f t="shared" si="436"/>
        <v>42402.228981481487</v>
      </c>
      <c r="T3106" s="10">
        <f t="shared" si="437"/>
        <v>42381.228981481487</v>
      </c>
      <c r="U3106">
        <f t="shared" si="438"/>
        <v>2016</v>
      </c>
      <c r="V3106" s="11">
        <f t="shared" si="439"/>
        <v>42402.228981481487</v>
      </c>
      <c r="W3106" s="15">
        <f t="shared" si="440"/>
        <v>21</v>
      </c>
    </row>
    <row r="3107" spans="1:23" ht="43.2" x14ac:dyDescent="0.3">
      <c r="A3107">
        <v>3651</v>
      </c>
      <c r="B3107" s="3" t="s">
        <v>3649</v>
      </c>
      <c r="C3107" s="3" t="s">
        <v>7761</v>
      </c>
      <c r="D3107">
        <v>500</v>
      </c>
      <c r="E3107">
        <v>520</v>
      </c>
      <c r="F3107" t="s">
        <v>8219</v>
      </c>
      <c r="G3107" t="s">
        <v>8224</v>
      </c>
      <c r="H3107" t="s">
        <v>8246</v>
      </c>
      <c r="I3107">
        <v>1407686340</v>
      </c>
      <c r="J3107">
        <v>1404833442</v>
      </c>
      <c r="K3107" t="b">
        <v>0</v>
      </c>
      <c r="L3107">
        <v>9</v>
      </c>
      <c r="M3107" t="b">
        <v>1</v>
      </c>
      <c r="N3107" t="s">
        <v>8271</v>
      </c>
      <c r="O3107" s="5">
        <f t="shared" si="432"/>
        <v>0.96153846153846156</v>
      </c>
      <c r="P3107" s="7">
        <f t="shared" si="433"/>
        <v>57.777777777777779</v>
      </c>
      <c r="Q3107" t="str">
        <f t="shared" si="434"/>
        <v>theater</v>
      </c>
      <c r="R3107" t="str">
        <f t="shared" si="435"/>
        <v>plays</v>
      </c>
      <c r="S3107" s="10">
        <f t="shared" si="436"/>
        <v>41861.415972222225</v>
      </c>
      <c r="T3107" s="10">
        <f t="shared" si="437"/>
        <v>41828.396319444444</v>
      </c>
      <c r="U3107">
        <f t="shared" si="438"/>
        <v>2014</v>
      </c>
      <c r="V3107" s="11">
        <f t="shared" si="439"/>
        <v>41861.415972222225</v>
      </c>
      <c r="W3107" s="15">
        <f t="shared" si="440"/>
        <v>33.01965277778072</v>
      </c>
    </row>
    <row r="3108" spans="1:23" ht="43.2" x14ac:dyDescent="0.3">
      <c r="A3108">
        <v>3652</v>
      </c>
      <c r="B3108" s="3" t="s">
        <v>2867</v>
      </c>
      <c r="C3108" s="3" t="s">
        <v>7762</v>
      </c>
      <c r="D3108">
        <v>300</v>
      </c>
      <c r="E3108">
        <v>752</v>
      </c>
      <c r="F3108" t="s">
        <v>8219</v>
      </c>
      <c r="G3108" t="s">
        <v>8229</v>
      </c>
      <c r="H3108" t="s">
        <v>8251</v>
      </c>
      <c r="I3108">
        <v>1472097540</v>
      </c>
      <c r="J3108">
        <v>1471188502</v>
      </c>
      <c r="K3108" t="b">
        <v>0</v>
      </c>
      <c r="L3108">
        <v>17</v>
      </c>
      <c r="M3108" t="b">
        <v>1</v>
      </c>
      <c r="N3108" t="s">
        <v>8271</v>
      </c>
      <c r="O3108" s="5">
        <f t="shared" si="432"/>
        <v>0.39893617021276595</v>
      </c>
      <c r="P3108" s="7">
        <f t="shared" si="433"/>
        <v>44.235294117647058</v>
      </c>
      <c r="Q3108" t="str">
        <f t="shared" si="434"/>
        <v>theater</v>
      </c>
      <c r="R3108" t="str">
        <f t="shared" si="435"/>
        <v>plays</v>
      </c>
      <c r="S3108" s="10">
        <f t="shared" si="436"/>
        <v>42606.915972222225</v>
      </c>
      <c r="T3108" s="10">
        <f t="shared" si="437"/>
        <v>42596.394699074073</v>
      </c>
      <c r="U3108">
        <f t="shared" si="438"/>
        <v>2016</v>
      </c>
      <c r="V3108" s="11">
        <f t="shared" si="439"/>
        <v>42606.915972222225</v>
      </c>
      <c r="W3108" s="15">
        <f t="shared" si="440"/>
        <v>10.521273148151522</v>
      </c>
    </row>
    <row r="3109" spans="1:23" ht="43.2" x14ac:dyDescent="0.3">
      <c r="A3109">
        <v>3653</v>
      </c>
      <c r="B3109" s="3" t="s">
        <v>3650</v>
      </c>
      <c r="C3109" s="3" t="s">
        <v>7763</v>
      </c>
      <c r="D3109">
        <v>2000</v>
      </c>
      <c r="E3109">
        <v>2010</v>
      </c>
      <c r="F3109" t="s">
        <v>8219</v>
      </c>
      <c r="G3109" t="s">
        <v>8225</v>
      </c>
      <c r="H3109" t="s">
        <v>8247</v>
      </c>
      <c r="I3109">
        <v>1438764207</v>
      </c>
      <c r="J3109">
        <v>1436172207</v>
      </c>
      <c r="K3109" t="b">
        <v>0</v>
      </c>
      <c r="L3109">
        <v>33</v>
      </c>
      <c r="M3109" t="b">
        <v>1</v>
      </c>
      <c r="N3109" t="s">
        <v>8271</v>
      </c>
      <c r="O3109" s="5">
        <f t="shared" si="432"/>
        <v>0.99502487562189057</v>
      </c>
      <c r="P3109" s="7">
        <f t="shared" si="433"/>
        <v>60.909090909090907</v>
      </c>
      <c r="Q3109" t="str">
        <f t="shared" si="434"/>
        <v>theater</v>
      </c>
      <c r="R3109" t="str">
        <f t="shared" si="435"/>
        <v>plays</v>
      </c>
      <c r="S3109" s="10">
        <f t="shared" si="436"/>
        <v>42221.113506944443</v>
      </c>
      <c r="T3109" s="10">
        <f t="shared" si="437"/>
        <v>42191.113506944443</v>
      </c>
      <c r="U3109">
        <f t="shared" si="438"/>
        <v>2015</v>
      </c>
      <c r="V3109" s="11">
        <f t="shared" si="439"/>
        <v>42221.113506944443</v>
      </c>
      <c r="W3109" s="15">
        <f t="shared" si="440"/>
        <v>30</v>
      </c>
    </row>
    <row r="3110" spans="1:23" ht="57.6" x14ac:dyDescent="0.3">
      <c r="A3110">
        <v>3654</v>
      </c>
      <c r="B3110" s="3" t="s">
        <v>3651</v>
      </c>
      <c r="C3110" s="3" t="s">
        <v>7764</v>
      </c>
      <c r="D3110">
        <v>1500</v>
      </c>
      <c r="E3110">
        <v>2616</v>
      </c>
      <c r="F3110" t="s">
        <v>8219</v>
      </c>
      <c r="G3110" t="s">
        <v>8225</v>
      </c>
      <c r="H3110" t="s">
        <v>8247</v>
      </c>
      <c r="I3110">
        <v>1459702800</v>
      </c>
      <c r="J3110">
        <v>1457690386</v>
      </c>
      <c r="K3110" t="b">
        <v>0</v>
      </c>
      <c r="L3110">
        <v>38</v>
      </c>
      <c r="M3110" t="b">
        <v>1</v>
      </c>
      <c r="N3110" t="s">
        <v>8271</v>
      </c>
      <c r="O3110" s="5">
        <f t="shared" si="432"/>
        <v>0.57339449541284404</v>
      </c>
      <c r="P3110" s="7">
        <f t="shared" si="433"/>
        <v>68.84210526315789</v>
      </c>
      <c r="Q3110" t="str">
        <f t="shared" si="434"/>
        <v>theater</v>
      </c>
      <c r="R3110" t="str">
        <f t="shared" si="435"/>
        <v>plays</v>
      </c>
      <c r="S3110" s="10">
        <f t="shared" si="436"/>
        <v>42463.458333333328</v>
      </c>
      <c r="T3110" s="10">
        <f t="shared" si="437"/>
        <v>42440.166504629626</v>
      </c>
      <c r="U3110">
        <f t="shared" si="438"/>
        <v>2016</v>
      </c>
      <c r="V3110" s="11">
        <f t="shared" si="439"/>
        <v>42463.458333333328</v>
      </c>
      <c r="W3110" s="15">
        <f t="shared" si="440"/>
        <v>23.291828703702777</v>
      </c>
    </row>
    <row r="3111" spans="1:23" ht="57.6" x14ac:dyDescent="0.3">
      <c r="A3111">
        <v>3655</v>
      </c>
      <c r="B3111" s="3" t="s">
        <v>3652</v>
      </c>
      <c r="C3111" s="3" t="s">
        <v>7765</v>
      </c>
      <c r="D3111">
        <v>5000</v>
      </c>
      <c r="E3111">
        <v>5813</v>
      </c>
      <c r="F3111" t="s">
        <v>8219</v>
      </c>
      <c r="G3111" t="s">
        <v>8224</v>
      </c>
      <c r="H3111" t="s">
        <v>8246</v>
      </c>
      <c r="I3111">
        <v>1437202740</v>
      </c>
      <c r="J3111">
        <v>1434654998</v>
      </c>
      <c r="K3111" t="b">
        <v>0</v>
      </c>
      <c r="L3111">
        <v>79</v>
      </c>
      <c r="M3111" t="b">
        <v>1</v>
      </c>
      <c r="N3111" t="s">
        <v>8271</v>
      </c>
      <c r="O3111" s="5">
        <f t="shared" si="432"/>
        <v>0.86014106313435401</v>
      </c>
      <c r="P3111" s="7">
        <f t="shared" si="433"/>
        <v>73.582278481012665</v>
      </c>
      <c r="Q3111" t="str">
        <f t="shared" si="434"/>
        <v>theater</v>
      </c>
      <c r="R3111" t="str">
        <f t="shared" si="435"/>
        <v>plays</v>
      </c>
      <c r="S3111" s="10">
        <f t="shared" si="436"/>
        <v>42203.040972222225</v>
      </c>
      <c r="T3111" s="10">
        <f t="shared" si="437"/>
        <v>42173.553217592591</v>
      </c>
      <c r="U3111">
        <f t="shared" si="438"/>
        <v>2015</v>
      </c>
      <c r="V3111" s="11">
        <f t="shared" si="439"/>
        <v>42203.040972222225</v>
      </c>
      <c r="W3111" s="15">
        <f t="shared" si="440"/>
        <v>29.487754629633855</v>
      </c>
    </row>
    <row r="3112" spans="1:23" ht="43.2" x14ac:dyDescent="0.3">
      <c r="A3112">
        <v>3656</v>
      </c>
      <c r="B3112" s="3" t="s">
        <v>3653</v>
      </c>
      <c r="C3112" s="3" t="s">
        <v>7766</v>
      </c>
      <c r="D3112">
        <v>5000</v>
      </c>
      <c r="E3112">
        <v>5291</v>
      </c>
      <c r="F3112" t="s">
        <v>8219</v>
      </c>
      <c r="G3112" t="s">
        <v>8240</v>
      </c>
      <c r="H3112" t="s">
        <v>8257</v>
      </c>
      <c r="I3112">
        <v>1485989940</v>
      </c>
      <c r="J3112">
        <v>1483393836</v>
      </c>
      <c r="K3112" t="b">
        <v>0</v>
      </c>
      <c r="L3112">
        <v>46</v>
      </c>
      <c r="M3112" t="b">
        <v>1</v>
      </c>
      <c r="N3112" t="s">
        <v>8271</v>
      </c>
      <c r="O3112" s="5">
        <f t="shared" si="432"/>
        <v>0.945000945000945</v>
      </c>
      <c r="P3112" s="7">
        <f t="shared" si="433"/>
        <v>115.02173913043478</v>
      </c>
      <c r="Q3112" t="str">
        <f t="shared" si="434"/>
        <v>theater</v>
      </c>
      <c r="R3112" t="str">
        <f t="shared" si="435"/>
        <v>plays</v>
      </c>
      <c r="S3112" s="10">
        <f t="shared" si="436"/>
        <v>42767.707638888889</v>
      </c>
      <c r="T3112" s="10">
        <f t="shared" si="437"/>
        <v>42737.660138888896</v>
      </c>
      <c r="U3112">
        <f t="shared" si="438"/>
        <v>2017</v>
      </c>
      <c r="V3112" s="11">
        <f t="shared" si="439"/>
        <v>42767.707638888889</v>
      </c>
      <c r="W3112" s="15">
        <f t="shared" si="440"/>
        <v>30.047499999993306</v>
      </c>
    </row>
    <row r="3113" spans="1:23" ht="43.2" x14ac:dyDescent="0.3">
      <c r="A3113">
        <v>3657</v>
      </c>
      <c r="B3113" s="3" t="s">
        <v>3654</v>
      </c>
      <c r="C3113" s="3" t="s">
        <v>7767</v>
      </c>
      <c r="D3113">
        <v>2000</v>
      </c>
      <c r="E3113">
        <v>2215</v>
      </c>
      <c r="F3113" t="s">
        <v>8219</v>
      </c>
      <c r="G3113" t="s">
        <v>8232</v>
      </c>
      <c r="H3113" t="s">
        <v>8253</v>
      </c>
      <c r="I3113">
        <v>1464817320</v>
      </c>
      <c r="J3113">
        <v>1462806419</v>
      </c>
      <c r="K3113" t="b">
        <v>0</v>
      </c>
      <c r="L3113">
        <v>20</v>
      </c>
      <c r="M3113" t="b">
        <v>1</v>
      </c>
      <c r="N3113" t="s">
        <v>8271</v>
      </c>
      <c r="O3113" s="5">
        <f t="shared" si="432"/>
        <v>0.90293453724604966</v>
      </c>
      <c r="P3113" s="7">
        <f t="shared" si="433"/>
        <v>110.75</v>
      </c>
      <c r="Q3113" t="str">
        <f t="shared" si="434"/>
        <v>theater</v>
      </c>
      <c r="R3113" t="str">
        <f t="shared" si="435"/>
        <v>plays</v>
      </c>
      <c r="S3113" s="10">
        <f t="shared" si="436"/>
        <v>42522.654166666667</v>
      </c>
      <c r="T3113" s="10">
        <f t="shared" si="437"/>
        <v>42499.379849537043</v>
      </c>
      <c r="U3113">
        <f t="shared" si="438"/>
        <v>2016</v>
      </c>
      <c r="V3113" s="11">
        <f t="shared" si="439"/>
        <v>42522.654166666667</v>
      </c>
      <c r="W3113" s="15">
        <f t="shared" si="440"/>
        <v>23.274317129624251</v>
      </c>
    </row>
    <row r="3114" spans="1:23" ht="28.8" x14ac:dyDescent="0.3">
      <c r="A3114">
        <v>3658</v>
      </c>
      <c r="B3114" s="3" t="s">
        <v>3655</v>
      </c>
      <c r="C3114" s="3" t="s">
        <v>7768</v>
      </c>
      <c r="D3114">
        <v>1500</v>
      </c>
      <c r="E3114">
        <v>1510</v>
      </c>
      <c r="F3114" t="s">
        <v>8219</v>
      </c>
      <c r="G3114" t="s">
        <v>8224</v>
      </c>
      <c r="H3114" t="s">
        <v>8246</v>
      </c>
      <c r="I3114">
        <v>1404273540</v>
      </c>
      <c r="J3114">
        <v>1400272580</v>
      </c>
      <c r="K3114" t="b">
        <v>0</v>
      </c>
      <c r="L3114">
        <v>20</v>
      </c>
      <c r="M3114" t="b">
        <v>1</v>
      </c>
      <c r="N3114" t="s">
        <v>8271</v>
      </c>
      <c r="O3114" s="5">
        <f t="shared" si="432"/>
        <v>0.99337748344370858</v>
      </c>
      <c r="P3114" s="7">
        <f t="shared" si="433"/>
        <v>75.5</v>
      </c>
      <c r="Q3114" t="str">
        <f t="shared" si="434"/>
        <v>theater</v>
      </c>
      <c r="R3114" t="str">
        <f t="shared" si="435"/>
        <v>plays</v>
      </c>
      <c r="S3114" s="10">
        <f t="shared" si="436"/>
        <v>41821.915972222225</v>
      </c>
      <c r="T3114" s="10">
        <f t="shared" si="437"/>
        <v>41775.608564814815</v>
      </c>
      <c r="U3114">
        <f t="shared" si="438"/>
        <v>2014</v>
      </c>
      <c r="V3114" s="11">
        <f t="shared" si="439"/>
        <v>41821.915972222225</v>
      </c>
      <c r="W3114" s="15">
        <f t="shared" si="440"/>
        <v>46.30740740741021</v>
      </c>
    </row>
    <row r="3115" spans="1:23" ht="43.2" x14ac:dyDescent="0.3">
      <c r="A3115">
        <v>3659</v>
      </c>
      <c r="B3115" s="3" t="s">
        <v>3656</v>
      </c>
      <c r="C3115" s="3" t="s">
        <v>7769</v>
      </c>
      <c r="D3115">
        <v>3000</v>
      </c>
      <c r="E3115">
        <v>3061</v>
      </c>
      <c r="F3115" t="s">
        <v>8219</v>
      </c>
      <c r="G3115" t="s">
        <v>8224</v>
      </c>
      <c r="H3115" t="s">
        <v>8246</v>
      </c>
      <c r="I3115">
        <v>1426775940</v>
      </c>
      <c r="J3115">
        <v>1424414350</v>
      </c>
      <c r="K3115" t="b">
        <v>0</v>
      </c>
      <c r="L3115">
        <v>13</v>
      </c>
      <c r="M3115" t="b">
        <v>1</v>
      </c>
      <c r="N3115" t="s">
        <v>8271</v>
      </c>
      <c r="O3115" s="5">
        <f t="shared" si="432"/>
        <v>0.98007187193727541</v>
      </c>
      <c r="P3115" s="7">
        <f t="shared" si="433"/>
        <v>235.46153846153845</v>
      </c>
      <c r="Q3115" t="str">
        <f t="shared" si="434"/>
        <v>theater</v>
      </c>
      <c r="R3115" t="str">
        <f t="shared" si="435"/>
        <v>plays</v>
      </c>
      <c r="S3115" s="10">
        <f t="shared" si="436"/>
        <v>42082.360416666663</v>
      </c>
      <c r="T3115" s="10">
        <f t="shared" si="437"/>
        <v>42055.027199074073</v>
      </c>
      <c r="U3115">
        <f t="shared" si="438"/>
        <v>2015</v>
      </c>
      <c r="V3115" s="11">
        <f t="shared" si="439"/>
        <v>42082.360416666663</v>
      </c>
      <c r="W3115" s="15">
        <f t="shared" si="440"/>
        <v>27.33321759258979</v>
      </c>
    </row>
    <row r="3116" spans="1:23" ht="57.6" x14ac:dyDescent="0.3">
      <c r="A3116">
        <v>3660</v>
      </c>
      <c r="B3116" s="3" t="s">
        <v>3657</v>
      </c>
      <c r="C3116" s="3" t="s">
        <v>7770</v>
      </c>
      <c r="D3116">
        <v>250</v>
      </c>
      <c r="E3116">
        <v>250</v>
      </c>
      <c r="F3116" t="s">
        <v>8219</v>
      </c>
      <c r="G3116" t="s">
        <v>8225</v>
      </c>
      <c r="H3116" t="s">
        <v>8247</v>
      </c>
      <c r="I3116">
        <v>1419368925</v>
      </c>
      <c r="J3116">
        <v>1417208925</v>
      </c>
      <c r="K3116" t="b">
        <v>0</v>
      </c>
      <c r="L3116">
        <v>22</v>
      </c>
      <c r="M3116" t="b">
        <v>1</v>
      </c>
      <c r="N3116" t="s">
        <v>8271</v>
      </c>
      <c r="O3116" s="5">
        <f t="shared" si="432"/>
        <v>1</v>
      </c>
      <c r="P3116" s="7">
        <f t="shared" si="433"/>
        <v>11.363636363636363</v>
      </c>
      <c r="Q3116" t="str">
        <f t="shared" si="434"/>
        <v>theater</v>
      </c>
      <c r="R3116" t="str">
        <f t="shared" si="435"/>
        <v>plays</v>
      </c>
      <c r="S3116" s="10">
        <f t="shared" si="436"/>
        <v>41996.631076388891</v>
      </c>
      <c r="T3116" s="10">
        <f t="shared" si="437"/>
        <v>41971.631076388891</v>
      </c>
      <c r="U3116">
        <f t="shared" si="438"/>
        <v>2014</v>
      </c>
      <c r="V3116" s="11">
        <f t="shared" si="439"/>
        <v>41996.631076388891</v>
      </c>
      <c r="W3116" s="15">
        <f t="shared" si="440"/>
        <v>25</v>
      </c>
    </row>
    <row r="3117" spans="1:23" ht="43.2" x14ac:dyDescent="0.3">
      <c r="A3117">
        <v>3661</v>
      </c>
      <c r="B3117" s="3" t="s">
        <v>3658</v>
      </c>
      <c r="C3117" s="3" t="s">
        <v>7771</v>
      </c>
      <c r="D3117">
        <v>3000</v>
      </c>
      <c r="E3117">
        <v>3330</v>
      </c>
      <c r="F3117" t="s">
        <v>8219</v>
      </c>
      <c r="G3117" t="s">
        <v>8224</v>
      </c>
      <c r="H3117" t="s">
        <v>8246</v>
      </c>
      <c r="I3117">
        <v>1460260800</v>
      </c>
      <c r="J3117">
        <v>1458336672</v>
      </c>
      <c r="K3117" t="b">
        <v>0</v>
      </c>
      <c r="L3117">
        <v>36</v>
      </c>
      <c r="M3117" t="b">
        <v>1</v>
      </c>
      <c r="N3117" t="s">
        <v>8271</v>
      </c>
      <c r="O3117" s="5">
        <f t="shared" si="432"/>
        <v>0.90090090090090091</v>
      </c>
      <c r="P3117" s="7">
        <f t="shared" si="433"/>
        <v>92.5</v>
      </c>
      <c r="Q3117" t="str">
        <f t="shared" si="434"/>
        <v>theater</v>
      </c>
      <c r="R3117" t="str">
        <f t="shared" si="435"/>
        <v>plays</v>
      </c>
      <c r="S3117" s="10">
        <f t="shared" si="436"/>
        <v>42469.916666666672</v>
      </c>
      <c r="T3117" s="10">
        <f t="shared" si="437"/>
        <v>42447.646666666667</v>
      </c>
      <c r="U3117">
        <f t="shared" si="438"/>
        <v>2016</v>
      </c>
      <c r="V3117" s="11">
        <f t="shared" si="439"/>
        <v>42469.916666666672</v>
      </c>
      <c r="W3117" s="15">
        <f t="shared" si="440"/>
        <v>22.270000000004075</v>
      </c>
    </row>
    <row r="3118" spans="1:23" ht="57.6" x14ac:dyDescent="0.3">
      <c r="A3118">
        <v>3662</v>
      </c>
      <c r="B3118" s="3" t="s">
        <v>3659</v>
      </c>
      <c r="C3118" s="3" t="s">
        <v>7772</v>
      </c>
      <c r="D3118">
        <v>8000</v>
      </c>
      <c r="E3118">
        <v>8114</v>
      </c>
      <c r="F3118" t="s">
        <v>8219</v>
      </c>
      <c r="G3118" t="s">
        <v>8229</v>
      </c>
      <c r="H3118" t="s">
        <v>8251</v>
      </c>
      <c r="I3118">
        <v>1427775414</v>
      </c>
      <c r="J3118">
        <v>1425187014</v>
      </c>
      <c r="K3118" t="b">
        <v>0</v>
      </c>
      <c r="L3118">
        <v>40</v>
      </c>
      <c r="M3118" t="b">
        <v>1</v>
      </c>
      <c r="N3118" t="s">
        <v>8271</v>
      </c>
      <c r="O3118" s="5">
        <f t="shared" si="432"/>
        <v>0.98595020951441947</v>
      </c>
      <c r="P3118" s="7">
        <f t="shared" si="433"/>
        <v>202.85</v>
      </c>
      <c r="Q3118" t="str">
        <f t="shared" si="434"/>
        <v>theater</v>
      </c>
      <c r="R3118" t="str">
        <f t="shared" si="435"/>
        <v>plays</v>
      </c>
      <c r="S3118" s="10">
        <f t="shared" si="436"/>
        <v>42093.928402777776</v>
      </c>
      <c r="T3118" s="10">
        <f t="shared" si="437"/>
        <v>42063.970069444447</v>
      </c>
      <c r="U3118">
        <f t="shared" si="438"/>
        <v>2015</v>
      </c>
      <c r="V3118" s="11">
        <f t="shared" si="439"/>
        <v>42093.928402777776</v>
      </c>
      <c r="W3118" s="15">
        <f t="shared" si="440"/>
        <v>29.958333333328483</v>
      </c>
    </row>
    <row r="3119" spans="1:23" ht="43.2" x14ac:dyDescent="0.3">
      <c r="A3119">
        <v>3663</v>
      </c>
      <c r="B3119" s="3" t="s">
        <v>3660</v>
      </c>
      <c r="C3119" s="3" t="s">
        <v>7773</v>
      </c>
      <c r="D3119">
        <v>225</v>
      </c>
      <c r="E3119">
        <v>234</v>
      </c>
      <c r="F3119" t="s">
        <v>8219</v>
      </c>
      <c r="G3119" t="s">
        <v>8225</v>
      </c>
      <c r="H3119" t="s">
        <v>8247</v>
      </c>
      <c r="I3119">
        <v>1482321030</v>
      </c>
      <c r="J3119">
        <v>1477133430</v>
      </c>
      <c r="K3119" t="b">
        <v>0</v>
      </c>
      <c r="L3119">
        <v>9</v>
      </c>
      <c r="M3119" t="b">
        <v>1</v>
      </c>
      <c r="N3119" t="s">
        <v>8271</v>
      </c>
      <c r="O3119" s="5">
        <f t="shared" si="432"/>
        <v>0.96153846153846156</v>
      </c>
      <c r="P3119" s="7">
        <f t="shared" si="433"/>
        <v>26</v>
      </c>
      <c r="Q3119" t="str">
        <f t="shared" si="434"/>
        <v>theater</v>
      </c>
      <c r="R3119" t="str">
        <f t="shared" si="435"/>
        <v>plays</v>
      </c>
      <c r="S3119" s="10">
        <f t="shared" si="436"/>
        <v>42725.243402777778</v>
      </c>
      <c r="T3119" s="10">
        <f t="shared" si="437"/>
        <v>42665.201736111107</v>
      </c>
      <c r="U3119">
        <f t="shared" si="438"/>
        <v>2016</v>
      </c>
      <c r="V3119" s="11">
        <f t="shared" si="439"/>
        <v>42725.243402777778</v>
      </c>
      <c r="W3119" s="15">
        <f t="shared" si="440"/>
        <v>60.041666666671517</v>
      </c>
    </row>
    <row r="3120" spans="1:23" ht="43.2" x14ac:dyDescent="0.3">
      <c r="A3120">
        <v>3664</v>
      </c>
      <c r="B3120" s="3" t="s">
        <v>3661</v>
      </c>
      <c r="C3120" s="3" t="s">
        <v>7774</v>
      </c>
      <c r="D3120">
        <v>800</v>
      </c>
      <c r="E3120">
        <v>875</v>
      </c>
      <c r="F3120" t="s">
        <v>8219</v>
      </c>
      <c r="G3120" t="s">
        <v>8224</v>
      </c>
      <c r="H3120" t="s">
        <v>8246</v>
      </c>
      <c r="I3120">
        <v>1466056689</v>
      </c>
      <c r="J3120">
        <v>1464847089</v>
      </c>
      <c r="K3120" t="b">
        <v>0</v>
      </c>
      <c r="L3120">
        <v>19</v>
      </c>
      <c r="M3120" t="b">
        <v>1</v>
      </c>
      <c r="N3120" t="s">
        <v>8271</v>
      </c>
      <c r="O3120" s="5">
        <f t="shared" si="432"/>
        <v>0.91428571428571426</v>
      </c>
      <c r="P3120" s="7">
        <f t="shared" si="433"/>
        <v>46.05263157894737</v>
      </c>
      <c r="Q3120" t="str">
        <f t="shared" si="434"/>
        <v>theater</v>
      </c>
      <c r="R3120" t="str">
        <f t="shared" si="435"/>
        <v>plays</v>
      </c>
      <c r="S3120" s="10">
        <f t="shared" si="436"/>
        <v>42536.998715277776</v>
      </c>
      <c r="T3120" s="10">
        <f t="shared" si="437"/>
        <v>42522.998715277776</v>
      </c>
      <c r="U3120">
        <f t="shared" si="438"/>
        <v>2016</v>
      </c>
      <c r="V3120" s="11">
        <f t="shared" si="439"/>
        <v>42536.998715277776</v>
      </c>
      <c r="W3120" s="15">
        <f t="shared" si="440"/>
        <v>14</v>
      </c>
    </row>
    <row r="3121" spans="1:23" ht="43.2" x14ac:dyDescent="0.3">
      <c r="A3121">
        <v>3665</v>
      </c>
      <c r="B3121" s="3" t="s">
        <v>3662</v>
      </c>
      <c r="C3121" s="3" t="s">
        <v>7775</v>
      </c>
      <c r="D3121">
        <v>620</v>
      </c>
      <c r="E3121">
        <v>714</v>
      </c>
      <c r="F3121" t="s">
        <v>8219</v>
      </c>
      <c r="G3121" t="s">
        <v>8230</v>
      </c>
      <c r="H3121" t="s">
        <v>8249</v>
      </c>
      <c r="I3121">
        <v>1446062040</v>
      </c>
      <c r="J3121">
        <v>1445109822</v>
      </c>
      <c r="K3121" t="b">
        <v>0</v>
      </c>
      <c r="L3121">
        <v>14</v>
      </c>
      <c r="M3121" t="b">
        <v>1</v>
      </c>
      <c r="N3121" t="s">
        <v>8271</v>
      </c>
      <c r="O3121" s="5">
        <f t="shared" si="432"/>
        <v>0.86834733893557425</v>
      </c>
      <c r="P3121" s="7">
        <f t="shared" si="433"/>
        <v>51</v>
      </c>
      <c r="Q3121" t="str">
        <f t="shared" si="434"/>
        <v>theater</v>
      </c>
      <c r="R3121" t="str">
        <f t="shared" si="435"/>
        <v>plays</v>
      </c>
      <c r="S3121" s="10">
        <f t="shared" si="436"/>
        <v>42305.579166666663</v>
      </c>
      <c r="T3121" s="10">
        <f t="shared" si="437"/>
        <v>42294.558124999996</v>
      </c>
      <c r="U3121">
        <f t="shared" si="438"/>
        <v>2015</v>
      </c>
      <c r="V3121" s="11">
        <f t="shared" si="439"/>
        <v>42305.579166666663</v>
      </c>
      <c r="W3121" s="15">
        <f t="shared" si="440"/>
        <v>11.021041666666861</v>
      </c>
    </row>
    <row r="3122" spans="1:23" ht="28.8" x14ac:dyDescent="0.3">
      <c r="A3122">
        <v>3666</v>
      </c>
      <c r="B3122" s="3" t="s">
        <v>3663</v>
      </c>
      <c r="C3122" s="3" t="s">
        <v>7776</v>
      </c>
      <c r="D3122">
        <v>1200</v>
      </c>
      <c r="E3122">
        <v>1200</v>
      </c>
      <c r="F3122" t="s">
        <v>8219</v>
      </c>
      <c r="G3122" t="s">
        <v>8224</v>
      </c>
      <c r="H3122" t="s">
        <v>8246</v>
      </c>
      <c r="I3122">
        <v>1406185200</v>
      </c>
      <c r="J3122">
        <v>1404337382</v>
      </c>
      <c r="K3122" t="b">
        <v>0</v>
      </c>
      <c r="L3122">
        <v>38</v>
      </c>
      <c r="M3122" t="b">
        <v>1</v>
      </c>
      <c r="N3122" t="s">
        <v>8271</v>
      </c>
      <c r="O3122" s="5">
        <f t="shared" si="432"/>
        <v>1</v>
      </c>
      <c r="P3122" s="7">
        <f t="shared" si="433"/>
        <v>31.578947368421051</v>
      </c>
      <c r="Q3122" t="str">
        <f t="shared" si="434"/>
        <v>theater</v>
      </c>
      <c r="R3122" t="str">
        <f t="shared" si="435"/>
        <v>plays</v>
      </c>
      <c r="S3122" s="10">
        <f t="shared" si="436"/>
        <v>41844.041666666664</v>
      </c>
      <c r="T3122" s="10">
        <f t="shared" si="437"/>
        <v>41822.65488425926</v>
      </c>
      <c r="U3122">
        <f t="shared" si="438"/>
        <v>2014</v>
      </c>
      <c r="V3122" s="11">
        <f t="shared" si="439"/>
        <v>41844.041666666664</v>
      </c>
      <c r="W3122" s="15">
        <f t="shared" si="440"/>
        <v>21.386782407404098</v>
      </c>
    </row>
    <row r="3123" spans="1:23" ht="43.2" x14ac:dyDescent="0.3">
      <c r="A3123">
        <v>3667</v>
      </c>
      <c r="B3123" s="3" t="s">
        <v>3664</v>
      </c>
      <c r="C3123" s="3" t="s">
        <v>7777</v>
      </c>
      <c r="D3123">
        <v>3000</v>
      </c>
      <c r="E3123">
        <v>3095.11</v>
      </c>
      <c r="F3123" t="s">
        <v>8219</v>
      </c>
      <c r="G3123" t="s">
        <v>8225</v>
      </c>
      <c r="H3123" t="s">
        <v>8247</v>
      </c>
      <c r="I3123">
        <v>1437261419</v>
      </c>
      <c r="J3123">
        <v>1434669419</v>
      </c>
      <c r="K3123" t="b">
        <v>0</v>
      </c>
      <c r="L3123">
        <v>58</v>
      </c>
      <c r="M3123" t="b">
        <v>1</v>
      </c>
      <c r="N3123" t="s">
        <v>8271</v>
      </c>
      <c r="O3123" s="5">
        <f t="shared" si="432"/>
        <v>0.96927088213342982</v>
      </c>
      <c r="P3123" s="7">
        <f t="shared" si="433"/>
        <v>53.363965517241382</v>
      </c>
      <c r="Q3123" t="str">
        <f t="shared" si="434"/>
        <v>theater</v>
      </c>
      <c r="R3123" t="str">
        <f t="shared" si="435"/>
        <v>plays</v>
      </c>
      <c r="S3123" s="10">
        <f t="shared" si="436"/>
        <v>42203.720127314817</v>
      </c>
      <c r="T3123" s="10">
        <f t="shared" si="437"/>
        <v>42173.720127314817</v>
      </c>
      <c r="U3123">
        <f t="shared" si="438"/>
        <v>2015</v>
      </c>
      <c r="V3123" s="11">
        <f t="shared" si="439"/>
        <v>42203.720127314817</v>
      </c>
      <c r="W3123" s="15">
        <f t="shared" si="440"/>
        <v>30</v>
      </c>
    </row>
    <row r="3124" spans="1:23" ht="43.2" x14ac:dyDescent="0.3">
      <c r="A3124">
        <v>3668</v>
      </c>
      <c r="B3124" s="3" t="s">
        <v>3665</v>
      </c>
      <c r="C3124" s="3" t="s">
        <v>7778</v>
      </c>
      <c r="D3124">
        <v>1000</v>
      </c>
      <c r="E3124">
        <v>1035</v>
      </c>
      <c r="F3124" t="s">
        <v>8219</v>
      </c>
      <c r="G3124" t="s">
        <v>8224</v>
      </c>
      <c r="H3124" t="s">
        <v>8246</v>
      </c>
      <c r="I3124">
        <v>1437676380</v>
      </c>
      <c r="J3124">
        <v>1435670452</v>
      </c>
      <c r="K3124" t="b">
        <v>0</v>
      </c>
      <c r="L3124">
        <v>28</v>
      </c>
      <c r="M3124" t="b">
        <v>1</v>
      </c>
      <c r="N3124" t="s">
        <v>8271</v>
      </c>
      <c r="O3124" s="5">
        <f t="shared" si="432"/>
        <v>0.96618357487922701</v>
      </c>
      <c r="P3124" s="7">
        <f t="shared" si="433"/>
        <v>36.964285714285715</v>
      </c>
      <c r="Q3124" t="str">
        <f t="shared" si="434"/>
        <v>theater</v>
      </c>
      <c r="R3124" t="str">
        <f t="shared" si="435"/>
        <v>plays</v>
      </c>
      <c r="S3124" s="10">
        <f t="shared" si="436"/>
        <v>42208.522916666669</v>
      </c>
      <c r="T3124" s="10">
        <f t="shared" si="437"/>
        <v>42185.306157407409</v>
      </c>
      <c r="U3124">
        <f t="shared" si="438"/>
        <v>2015</v>
      </c>
      <c r="V3124" s="11">
        <f t="shared" si="439"/>
        <v>42208.522916666669</v>
      </c>
      <c r="W3124" s="15">
        <f t="shared" si="440"/>
        <v>23.216759259259561</v>
      </c>
    </row>
    <row r="3125" spans="1:23" ht="43.2" x14ac:dyDescent="0.3">
      <c r="A3125">
        <v>3669</v>
      </c>
      <c r="B3125" s="3" t="s">
        <v>3666</v>
      </c>
      <c r="C3125" s="3" t="s">
        <v>7779</v>
      </c>
      <c r="D3125">
        <v>1000</v>
      </c>
      <c r="E3125">
        <v>1382</v>
      </c>
      <c r="F3125" t="s">
        <v>8219</v>
      </c>
      <c r="G3125" t="s">
        <v>8225</v>
      </c>
      <c r="H3125" t="s">
        <v>8247</v>
      </c>
      <c r="I3125">
        <v>1434039137</v>
      </c>
      <c r="J3125">
        <v>1431447137</v>
      </c>
      <c r="K3125" t="b">
        <v>0</v>
      </c>
      <c r="L3125">
        <v>17</v>
      </c>
      <c r="M3125" t="b">
        <v>1</v>
      </c>
      <c r="N3125" t="s">
        <v>8271</v>
      </c>
      <c r="O3125" s="5">
        <f t="shared" si="432"/>
        <v>0.72358900144717797</v>
      </c>
      <c r="P3125" s="7">
        <f t="shared" si="433"/>
        <v>81.294117647058826</v>
      </c>
      <c r="Q3125" t="str">
        <f t="shared" si="434"/>
        <v>theater</v>
      </c>
      <c r="R3125" t="str">
        <f t="shared" si="435"/>
        <v>plays</v>
      </c>
      <c r="S3125" s="10">
        <f t="shared" si="436"/>
        <v>42166.425196759257</v>
      </c>
      <c r="T3125" s="10">
        <f t="shared" si="437"/>
        <v>42136.425196759257</v>
      </c>
      <c r="U3125">
        <f t="shared" si="438"/>
        <v>2015</v>
      </c>
      <c r="V3125" s="11">
        <f t="shared" si="439"/>
        <v>42166.425196759257</v>
      </c>
      <c r="W3125" s="15">
        <f t="shared" si="440"/>
        <v>30</v>
      </c>
    </row>
    <row r="3126" spans="1:23" ht="43.2" x14ac:dyDescent="0.3">
      <c r="A3126">
        <v>3670</v>
      </c>
      <c r="B3126" s="3" t="s">
        <v>3667</v>
      </c>
      <c r="C3126" s="3" t="s">
        <v>7780</v>
      </c>
      <c r="D3126">
        <v>220</v>
      </c>
      <c r="E3126">
        <v>241</v>
      </c>
      <c r="F3126" t="s">
        <v>8219</v>
      </c>
      <c r="G3126" t="s">
        <v>8225</v>
      </c>
      <c r="H3126" t="s">
        <v>8247</v>
      </c>
      <c r="I3126">
        <v>1433113200</v>
      </c>
      <c r="J3126">
        <v>1431951611</v>
      </c>
      <c r="K3126" t="b">
        <v>0</v>
      </c>
      <c r="L3126">
        <v>12</v>
      </c>
      <c r="M3126" t="b">
        <v>1</v>
      </c>
      <c r="N3126" t="s">
        <v>8271</v>
      </c>
      <c r="O3126" s="5">
        <f t="shared" si="432"/>
        <v>0.91286307053941906</v>
      </c>
      <c r="P3126" s="7">
        <f t="shared" si="433"/>
        <v>20.083333333333332</v>
      </c>
      <c r="Q3126" t="str">
        <f t="shared" si="434"/>
        <v>theater</v>
      </c>
      <c r="R3126" t="str">
        <f t="shared" si="435"/>
        <v>plays</v>
      </c>
      <c r="S3126" s="10">
        <f t="shared" si="436"/>
        <v>42155.708333333328</v>
      </c>
      <c r="T3126" s="10">
        <f t="shared" si="437"/>
        <v>42142.264016203699</v>
      </c>
      <c r="U3126">
        <f t="shared" si="438"/>
        <v>2015</v>
      </c>
      <c r="V3126" s="11">
        <f t="shared" si="439"/>
        <v>42155.708333333328</v>
      </c>
      <c r="W3126" s="15">
        <f t="shared" si="440"/>
        <v>13.444317129629781</v>
      </c>
    </row>
    <row r="3127" spans="1:23" ht="43.2" x14ac:dyDescent="0.3">
      <c r="A3127">
        <v>3671</v>
      </c>
      <c r="B3127" s="3" t="s">
        <v>3668</v>
      </c>
      <c r="C3127" s="3" t="s">
        <v>7781</v>
      </c>
      <c r="D3127">
        <v>3500</v>
      </c>
      <c r="E3127">
        <v>3530</v>
      </c>
      <c r="F3127" t="s">
        <v>8219</v>
      </c>
      <c r="G3127" t="s">
        <v>8224</v>
      </c>
      <c r="H3127" t="s">
        <v>8246</v>
      </c>
      <c r="I3127">
        <v>1405915140</v>
      </c>
      <c r="J3127">
        <v>1404140667</v>
      </c>
      <c r="K3127" t="b">
        <v>0</v>
      </c>
      <c r="L3127">
        <v>40</v>
      </c>
      <c r="M3127" t="b">
        <v>1</v>
      </c>
      <c r="N3127" t="s">
        <v>8271</v>
      </c>
      <c r="O3127" s="5">
        <f t="shared" si="432"/>
        <v>0.99150141643059486</v>
      </c>
      <c r="P3127" s="7">
        <f t="shared" si="433"/>
        <v>88.25</v>
      </c>
      <c r="Q3127" t="str">
        <f t="shared" si="434"/>
        <v>theater</v>
      </c>
      <c r="R3127" t="str">
        <f t="shared" si="435"/>
        <v>plays</v>
      </c>
      <c r="S3127" s="10">
        <f t="shared" si="436"/>
        <v>41840.915972222225</v>
      </c>
      <c r="T3127" s="10">
        <f t="shared" si="437"/>
        <v>41820.37809027778</v>
      </c>
      <c r="U3127">
        <f t="shared" si="438"/>
        <v>2014</v>
      </c>
      <c r="V3127" s="11">
        <f t="shared" si="439"/>
        <v>41840.915972222225</v>
      </c>
      <c r="W3127" s="15">
        <f t="shared" si="440"/>
        <v>20.537881944444962</v>
      </c>
    </row>
    <row r="3128" spans="1:23" ht="57.6" x14ac:dyDescent="0.3">
      <c r="A3128">
        <v>3672</v>
      </c>
      <c r="B3128" s="3" t="s">
        <v>3669</v>
      </c>
      <c r="C3128" s="3" t="s">
        <v>7782</v>
      </c>
      <c r="D3128">
        <v>3000</v>
      </c>
      <c r="E3128">
        <v>3046</v>
      </c>
      <c r="F3128" t="s">
        <v>8219</v>
      </c>
      <c r="G3128" t="s">
        <v>8225</v>
      </c>
      <c r="H3128" t="s">
        <v>8247</v>
      </c>
      <c r="I3128">
        <v>1411771384</v>
      </c>
      <c r="J3128">
        <v>1409179384</v>
      </c>
      <c r="K3128" t="b">
        <v>0</v>
      </c>
      <c r="L3128">
        <v>57</v>
      </c>
      <c r="M3128" t="b">
        <v>1</v>
      </c>
      <c r="N3128" t="s">
        <v>8271</v>
      </c>
      <c r="O3128" s="5">
        <f t="shared" si="432"/>
        <v>0.98489822718319109</v>
      </c>
      <c r="P3128" s="7">
        <f t="shared" si="433"/>
        <v>53.438596491228068</v>
      </c>
      <c r="Q3128" t="str">
        <f t="shared" si="434"/>
        <v>theater</v>
      </c>
      <c r="R3128" t="str">
        <f t="shared" si="435"/>
        <v>plays</v>
      </c>
      <c r="S3128" s="10">
        <f t="shared" si="436"/>
        <v>41908.696574074071</v>
      </c>
      <c r="T3128" s="10">
        <f t="shared" si="437"/>
        <v>41878.696574074071</v>
      </c>
      <c r="U3128">
        <f t="shared" si="438"/>
        <v>2014</v>
      </c>
      <c r="V3128" s="11">
        <f t="shared" si="439"/>
        <v>41908.696574074071</v>
      </c>
      <c r="W3128" s="15">
        <f t="shared" si="440"/>
        <v>30</v>
      </c>
    </row>
    <row r="3129" spans="1:23" ht="43.2" x14ac:dyDescent="0.3">
      <c r="A3129">
        <v>3673</v>
      </c>
      <c r="B3129" s="3" t="s">
        <v>3670</v>
      </c>
      <c r="C3129" s="3" t="s">
        <v>7783</v>
      </c>
      <c r="D3129">
        <v>4000</v>
      </c>
      <c r="E3129">
        <v>4545</v>
      </c>
      <c r="F3129" t="s">
        <v>8219</v>
      </c>
      <c r="G3129" t="s">
        <v>8225</v>
      </c>
      <c r="H3129" t="s">
        <v>8247</v>
      </c>
      <c r="I3129">
        <v>1415191920</v>
      </c>
      <c r="J3129">
        <v>1412233497</v>
      </c>
      <c r="K3129" t="b">
        <v>0</v>
      </c>
      <c r="L3129">
        <v>114</v>
      </c>
      <c r="M3129" t="b">
        <v>1</v>
      </c>
      <c r="N3129" t="s">
        <v>8271</v>
      </c>
      <c r="O3129" s="5">
        <f t="shared" si="432"/>
        <v>0.88008800880088012</v>
      </c>
      <c r="P3129" s="7">
        <f t="shared" si="433"/>
        <v>39.868421052631582</v>
      </c>
      <c r="Q3129" t="str">
        <f t="shared" si="434"/>
        <v>theater</v>
      </c>
      <c r="R3129" t="str">
        <f t="shared" si="435"/>
        <v>plays</v>
      </c>
      <c r="S3129" s="10">
        <f t="shared" si="436"/>
        <v>41948.286111111112</v>
      </c>
      <c r="T3129" s="10">
        <f t="shared" si="437"/>
        <v>41914.045104166667</v>
      </c>
      <c r="U3129">
        <f t="shared" si="438"/>
        <v>2014</v>
      </c>
      <c r="V3129" s="11">
        <f t="shared" si="439"/>
        <v>41948.286111111112</v>
      </c>
      <c r="W3129" s="15">
        <f t="shared" si="440"/>
        <v>34.241006944444962</v>
      </c>
    </row>
    <row r="3130" spans="1:23" ht="43.2" x14ac:dyDescent="0.3">
      <c r="A3130">
        <v>3674</v>
      </c>
      <c r="B3130" s="3" t="s">
        <v>3671</v>
      </c>
      <c r="C3130" s="3" t="s">
        <v>7784</v>
      </c>
      <c r="D3130">
        <v>4500</v>
      </c>
      <c r="E3130">
        <v>4500</v>
      </c>
      <c r="F3130" t="s">
        <v>8219</v>
      </c>
      <c r="G3130" t="s">
        <v>8236</v>
      </c>
      <c r="H3130" t="s">
        <v>8249</v>
      </c>
      <c r="I3130">
        <v>1472936229</v>
      </c>
      <c r="J3130">
        <v>1467752229</v>
      </c>
      <c r="K3130" t="b">
        <v>0</v>
      </c>
      <c r="L3130">
        <v>31</v>
      </c>
      <c r="M3130" t="b">
        <v>1</v>
      </c>
      <c r="N3130" t="s">
        <v>8271</v>
      </c>
      <c r="O3130" s="5">
        <f t="shared" si="432"/>
        <v>1</v>
      </c>
      <c r="P3130" s="7">
        <f t="shared" si="433"/>
        <v>145.16129032258064</v>
      </c>
      <c r="Q3130" t="str">
        <f t="shared" si="434"/>
        <v>theater</v>
      </c>
      <c r="R3130" t="str">
        <f t="shared" si="435"/>
        <v>plays</v>
      </c>
      <c r="S3130" s="10">
        <f t="shared" si="436"/>
        <v>42616.623020833329</v>
      </c>
      <c r="T3130" s="10">
        <f t="shared" si="437"/>
        <v>42556.623020833329</v>
      </c>
      <c r="U3130">
        <f t="shared" si="438"/>
        <v>2016</v>
      </c>
      <c r="V3130" s="11">
        <f t="shared" si="439"/>
        <v>42616.623020833329</v>
      </c>
      <c r="W3130" s="15">
        <f t="shared" si="440"/>
        <v>60</v>
      </c>
    </row>
    <row r="3131" spans="1:23" ht="43.2" x14ac:dyDescent="0.3">
      <c r="A3131">
        <v>3675</v>
      </c>
      <c r="B3131" s="3" t="s">
        <v>3672</v>
      </c>
      <c r="C3131" s="3" t="s">
        <v>7785</v>
      </c>
      <c r="D3131">
        <v>50</v>
      </c>
      <c r="E3131">
        <v>70</v>
      </c>
      <c r="F3131" t="s">
        <v>8219</v>
      </c>
      <c r="G3131" t="s">
        <v>8225</v>
      </c>
      <c r="H3131" t="s">
        <v>8247</v>
      </c>
      <c r="I3131">
        <v>1463353200</v>
      </c>
      <c r="J3131">
        <v>1462285182</v>
      </c>
      <c r="K3131" t="b">
        <v>0</v>
      </c>
      <c r="L3131">
        <v>3</v>
      </c>
      <c r="M3131" t="b">
        <v>1</v>
      </c>
      <c r="N3131" t="s">
        <v>8271</v>
      </c>
      <c r="O3131" s="5">
        <f t="shared" si="432"/>
        <v>0.7142857142857143</v>
      </c>
      <c r="P3131" s="7">
        <f t="shared" si="433"/>
        <v>23.333333333333332</v>
      </c>
      <c r="Q3131" t="str">
        <f t="shared" si="434"/>
        <v>theater</v>
      </c>
      <c r="R3131" t="str">
        <f t="shared" si="435"/>
        <v>plays</v>
      </c>
      <c r="S3131" s="10">
        <f t="shared" si="436"/>
        <v>42505.708333333328</v>
      </c>
      <c r="T3131" s="10">
        <f t="shared" si="437"/>
        <v>42493.347013888888</v>
      </c>
      <c r="U3131">
        <f t="shared" si="438"/>
        <v>2016</v>
      </c>
      <c r="V3131" s="11">
        <f t="shared" si="439"/>
        <v>42505.708333333328</v>
      </c>
      <c r="W3131" s="15">
        <f t="shared" si="440"/>
        <v>12.361319444440596</v>
      </c>
    </row>
    <row r="3132" spans="1:23" ht="43.2" x14ac:dyDescent="0.3">
      <c r="A3132">
        <v>3676</v>
      </c>
      <c r="B3132" s="3" t="s">
        <v>3673</v>
      </c>
      <c r="C3132" s="3" t="s">
        <v>7786</v>
      </c>
      <c r="D3132">
        <v>800</v>
      </c>
      <c r="E3132">
        <v>1030</v>
      </c>
      <c r="F3132" t="s">
        <v>8219</v>
      </c>
      <c r="G3132" t="s">
        <v>8224</v>
      </c>
      <c r="H3132" t="s">
        <v>8246</v>
      </c>
      <c r="I3132">
        <v>1410550484</v>
      </c>
      <c r="J3132">
        <v>1408995284</v>
      </c>
      <c r="K3132" t="b">
        <v>0</v>
      </c>
      <c r="L3132">
        <v>16</v>
      </c>
      <c r="M3132" t="b">
        <v>1</v>
      </c>
      <c r="N3132" t="s">
        <v>8271</v>
      </c>
      <c r="O3132" s="5">
        <f t="shared" si="432"/>
        <v>0.77669902912621358</v>
      </c>
      <c r="P3132" s="7">
        <f t="shared" si="433"/>
        <v>64.375</v>
      </c>
      <c r="Q3132" t="str">
        <f t="shared" si="434"/>
        <v>theater</v>
      </c>
      <c r="R3132" t="str">
        <f t="shared" si="435"/>
        <v>plays</v>
      </c>
      <c r="S3132" s="10">
        <f t="shared" si="436"/>
        <v>41894.565787037034</v>
      </c>
      <c r="T3132" s="10">
        <f t="shared" si="437"/>
        <v>41876.565787037034</v>
      </c>
      <c r="U3132">
        <f t="shared" si="438"/>
        <v>2014</v>
      </c>
      <c r="V3132" s="11">
        <f t="shared" si="439"/>
        <v>41894.565787037034</v>
      </c>
      <c r="W3132" s="15">
        <f t="shared" si="440"/>
        <v>18</v>
      </c>
    </row>
    <row r="3133" spans="1:23" ht="43.2" x14ac:dyDescent="0.3">
      <c r="A3133">
        <v>3677</v>
      </c>
      <c r="B3133" s="3" t="s">
        <v>3674</v>
      </c>
      <c r="C3133" s="3" t="s">
        <v>7787</v>
      </c>
      <c r="D3133">
        <v>12000</v>
      </c>
      <c r="E3133">
        <v>12348.5</v>
      </c>
      <c r="F3133" t="s">
        <v>8219</v>
      </c>
      <c r="G3133" t="s">
        <v>8224</v>
      </c>
      <c r="H3133" t="s">
        <v>8246</v>
      </c>
      <c r="I3133">
        <v>1404359940</v>
      </c>
      <c r="J3133">
        <v>1402580818</v>
      </c>
      <c r="K3133" t="b">
        <v>0</v>
      </c>
      <c r="L3133">
        <v>199</v>
      </c>
      <c r="M3133" t="b">
        <v>1</v>
      </c>
      <c r="N3133" t="s">
        <v>8271</v>
      </c>
      <c r="O3133" s="5">
        <f t="shared" si="432"/>
        <v>0.97177794873871315</v>
      </c>
      <c r="P3133" s="7">
        <f t="shared" si="433"/>
        <v>62.052763819095475</v>
      </c>
      <c r="Q3133" t="str">
        <f t="shared" si="434"/>
        <v>theater</v>
      </c>
      <c r="R3133" t="str">
        <f t="shared" si="435"/>
        <v>plays</v>
      </c>
      <c r="S3133" s="10">
        <f t="shared" si="436"/>
        <v>41822.915972222225</v>
      </c>
      <c r="T3133" s="10">
        <f t="shared" si="437"/>
        <v>41802.324282407404</v>
      </c>
      <c r="U3133">
        <f t="shared" si="438"/>
        <v>2014</v>
      </c>
      <c r="V3133" s="11">
        <f t="shared" si="439"/>
        <v>41822.915972222225</v>
      </c>
      <c r="W3133" s="15">
        <f t="shared" si="440"/>
        <v>20.591689814820711</v>
      </c>
    </row>
    <row r="3134" spans="1:23" ht="43.2" x14ac:dyDescent="0.3">
      <c r="A3134">
        <v>3678</v>
      </c>
      <c r="B3134" s="3" t="s">
        <v>3675</v>
      </c>
      <c r="C3134" s="3" t="s">
        <v>7788</v>
      </c>
      <c r="D3134">
        <v>2000</v>
      </c>
      <c r="E3134">
        <v>2050</v>
      </c>
      <c r="F3134" t="s">
        <v>8219</v>
      </c>
      <c r="G3134" t="s">
        <v>8225</v>
      </c>
      <c r="H3134" t="s">
        <v>8247</v>
      </c>
      <c r="I3134">
        <v>1433076298</v>
      </c>
      <c r="J3134">
        <v>1430052298</v>
      </c>
      <c r="K3134" t="b">
        <v>0</v>
      </c>
      <c r="L3134">
        <v>31</v>
      </c>
      <c r="M3134" t="b">
        <v>1</v>
      </c>
      <c r="N3134" t="s">
        <v>8271</v>
      </c>
      <c r="O3134" s="5">
        <f t="shared" si="432"/>
        <v>0.97560975609756095</v>
      </c>
      <c r="P3134" s="7">
        <f t="shared" si="433"/>
        <v>66.129032258064512</v>
      </c>
      <c r="Q3134" t="str">
        <f t="shared" si="434"/>
        <v>theater</v>
      </c>
      <c r="R3134" t="str">
        <f t="shared" si="435"/>
        <v>plays</v>
      </c>
      <c r="S3134" s="10">
        <f t="shared" si="436"/>
        <v>42155.281226851846</v>
      </c>
      <c r="T3134" s="10">
        <f t="shared" si="437"/>
        <v>42120.281226851846</v>
      </c>
      <c r="U3134">
        <f t="shared" si="438"/>
        <v>2015</v>
      </c>
      <c r="V3134" s="11">
        <f t="shared" si="439"/>
        <v>42155.281226851846</v>
      </c>
      <c r="W3134" s="15">
        <f t="shared" si="440"/>
        <v>35</v>
      </c>
    </row>
    <row r="3135" spans="1:23" ht="43.2" x14ac:dyDescent="0.3">
      <c r="A3135">
        <v>3679</v>
      </c>
      <c r="B3135" s="3" t="s">
        <v>3676</v>
      </c>
      <c r="C3135" s="3" t="s">
        <v>7789</v>
      </c>
      <c r="D3135">
        <v>2000</v>
      </c>
      <c r="E3135">
        <v>2202</v>
      </c>
      <c r="F3135" t="s">
        <v>8219</v>
      </c>
      <c r="G3135" t="s">
        <v>8224</v>
      </c>
      <c r="H3135" t="s">
        <v>8246</v>
      </c>
      <c r="I3135">
        <v>1404190740</v>
      </c>
      <c r="J3135">
        <v>1401214581</v>
      </c>
      <c r="K3135" t="b">
        <v>0</v>
      </c>
      <c r="L3135">
        <v>30</v>
      </c>
      <c r="M3135" t="b">
        <v>1</v>
      </c>
      <c r="N3135" t="s">
        <v>8271</v>
      </c>
      <c r="O3135" s="5">
        <f t="shared" si="432"/>
        <v>0.90826521344232514</v>
      </c>
      <c r="P3135" s="7">
        <f t="shared" si="433"/>
        <v>73.400000000000006</v>
      </c>
      <c r="Q3135" t="str">
        <f t="shared" si="434"/>
        <v>theater</v>
      </c>
      <c r="R3135" t="str">
        <f t="shared" si="435"/>
        <v>plays</v>
      </c>
      <c r="S3135" s="10">
        <f t="shared" si="436"/>
        <v>41820.957638888889</v>
      </c>
      <c r="T3135" s="10">
        <f t="shared" si="437"/>
        <v>41786.511354166665</v>
      </c>
      <c r="U3135">
        <f t="shared" si="438"/>
        <v>2014</v>
      </c>
      <c r="V3135" s="11">
        <f t="shared" si="439"/>
        <v>41820.957638888889</v>
      </c>
      <c r="W3135" s="15">
        <f t="shared" si="440"/>
        <v>34.446284722223936</v>
      </c>
    </row>
    <row r="3136" spans="1:23" ht="43.2" x14ac:dyDescent="0.3">
      <c r="A3136">
        <v>3680</v>
      </c>
      <c r="B3136" s="3" t="s">
        <v>3677</v>
      </c>
      <c r="C3136" s="3" t="s">
        <v>7790</v>
      </c>
      <c r="D3136">
        <v>3000</v>
      </c>
      <c r="E3136">
        <v>3383</v>
      </c>
      <c r="F3136" t="s">
        <v>8219</v>
      </c>
      <c r="G3136" t="s">
        <v>8224</v>
      </c>
      <c r="H3136" t="s">
        <v>8246</v>
      </c>
      <c r="I3136">
        <v>1475664834</v>
      </c>
      <c r="J3136">
        <v>1473850434</v>
      </c>
      <c r="K3136" t="b">
        <v>0</v>
      </c>
      <c r="L3136">
        <v>34</v>
      </c>
      <c r="M3136" t="b">
        <v>1</v>
      </c>
      <c r="N3136" t="s">
        <v>8271</v>
      </c>
      <c r="O3136" s="5">
        <f t="shared" si="432"/>
        <v>0.88678687555424185</v>
      </c>
      <c r="P3136" s="7">
        <f t="shared" si="433"/>
        <v>99.5</v>
      </c>
      <c r="Q3136" t="str">
        <f t="shared" si="434"/>
        <v>theater</v>
      </c>
      <c r="R3136" t="str">
        <f t="shared" si="435"/>
        <v>plays</v>
      </c>
      <c r="S3136" s="10">
        <f t="shared" si="436"/>
        <v>42648.204097222217</v>
      </c>
      <c r="T3136" s="10">
        <f t="shared" si="437"/>
        <v>42627.204097222217</v>
      </c>
      <c r="U3136">
        <f t="shared" si="438"/>
        <v>2016</v>
      </c>
      <c r="V3136" s="11">
        <f t="shared" si="439"/>
        <v>42648.204097222217</v>
      </c>
      <c r="W3136" s="15">
        <f t="shared" si="440"/>
        <v>21</v>
      </c>
    </row>
    <row r="3137" spans="1:23" ht="57.6" x14ac:dyDescent="0.3">
      <c r="A3137">
        <v>3681</v>
      </c>
      <c r="B3137" s="3" t="s">
        <v>3678</v>
      </c>
      <c r="C3137" s="3" t="s">
        <v>7791</v>
      </c>
      <c r="D3137">
        <v>1000</v>
      </c>
      <c r="E3137">
        <v>1119</v>
      </c>
      <c r="F3137" t="s">
        <v>8219</v>
      </c>
      <c r="G3137" t="s">
        <v>8224</v>
      </c>
      <c r="H3137" t="s">
        <v>8246</v>
      </c>
      <c r="I3137">
        <v>1452872290</v>
      </c>
      <c r="J3137">
        <v>1452008290</v>
      </c>
      <c r="K3137" t="b">
        <v>0</v>
      </c>
      <c r="L3137">
        <v>18</v>
      </c>
      <c r="M3137" t="b">
        <v>1</v>
      </c>
      <c r="N3137" t="s">
        <v>8271</v>
      </c>
      <c r="O3137" s="5">
        <f t="shared" si="432"/>
        <v>0.89365504915102767</v>
      </c>
      <c r="P3137" s="7">
        <f t="shared" si="433"/>
        <v>62.166666666666664</v>
      </c>
      <c r="Q3137" t="str">
        <f t="shared" si="434"/>
        <v>theater</v>
      </c>
      <c r="R3137" t="str">
        <f t="shared" si="435"/>
        <v>plays</v>
      </c>
      <c r="S3137" s="10">
        <f t="shared" si="436"/>
        <v>42384.401504629626</v>
      </c>
      <c r="T3137" s="10">
        <f t="shared" si="437"/>
        <v>42374.401504629626</v>
      </c>
      <c r="U3137">
        <f t="shared" si="438"/>
        <v>2016</v>
      </c>
      <c r="V3137" s="11">
        <f t="shared" si="439"/>
        <v>42384.401504629626</v>
      </c>
      <c r="W3137" s="15">
        <f t="shared" si="440"/>
        <v>10</v>
      </c>
    </row>
    <row r="3138" spans="1:23" ht="43.2" x14ac:dyDescent="0.3">
      <c r="A3138">
        <v>3682</v>
      </c>
      <c r="B3138" s="3" t="s">
        <v>3679</v>
      </c>
      <c r="C3138" s="3" t="s">
        <v>7792</v>
      </c>
      <c r="D3138">
        <v>3000</v>
      </c>
      <c r="E3138">
        <v>4176</v>
      </c>
      <c r="F3138" t="s">
        <v>8219</v>
      </c>
      <c r="G3138" t="s">
        <v>8224</v>
      </c>
      <c r="H3138" t="s">
        <v>8246</v>
      </c>
      <c r="I3138">
        <v>1402901940</v>
      </c>
      <c r="J3138">
        <v>1399998418</v>
      </c>
      <c r="K3138" t="b">
        <v>0</v>
      </c>
      <c r="L3138">
        <v>67</v>
      </c>
      <c r="M3138" t="b">
        <v>1</v>
      </c>
      <c r="N3138" t="s">
        <v>8271</v>
      </c>
      <c r="O3138" s="5">
        <f t="shared" ref="O3138:O3201" si="441">$D3138/$E3138</f>
        <v>0.7183908045977011</v>
      </c>
      <c r="P3138" s="7">
        <f t="shared" ref="P3138:P3201" si="442">$E3138/$L3138</f>
        <v>62.328358208955223</v>
      </c>
      <c r="Q3138" t="str">
        <f t="shared" ref="Q3138:Q3201" si="443">LEFT($N3138,SEARCH("/",$N3138,1)-1)</f>
        <v>theater</v>
      </c>
      <c r="R3138" t="str">
        <f t="shared" ref="R3138:R3201" si="444">MID($N3138,FIND("/",$N3138)+1,256)</f>
        <v>plays</v>
      </c>
      <c r="S3138" s="10">
        <f t="shared" ref="S3138:S3201" si="445">((($I3138/60)/60)/24)+DATE(1970,1,1)+(-6/24)</f>
        <v>41806.040972222225</v>
      </c>
      <c r="T3138" s="10">
        <f t="shared" ref="T3138:T3201" si="446">((($J3138/60)/60)/24)+DATE(1970,1,1)+(-6/24)</f>
        <v>41772.435393518521</v>
      </c>
      <c r="U3138">
        <f t="shared" ref="U3138:U3201" si="447">YEAR(S3138)</f>
        <v>2014</v>
      </c>
      <c r="V3138" s="11">
        <f t="shared" ref="V3138:V3201" si="448">S3138</f>
        <v>41806.040972222225</v>
      </c>
      <c r="W3138" s="15">
        <f t="shared" si="440"/>
        <v>33.605578703703941</v>
      </c>
    </row>
    <row r="3139" spans="1:23" ht="43.2" x14ac:dyDescent="0.3">
      <c r="A3139">
        <v>3683</v>
      </c>
      <c r="B3139" s="3" t="s">
        <v>3680</v>
      </c>
      <c r="C3139" s="3" t="s">
        <v>7793</v>
      </c>
      <c r="D3139">
        <v>3500</v>
      </c>
      <c r="E3139">
        <v>3880</v>
      </c>
      <c r="F3139" t="s">
        <v>8219</v>
      </c>
      <c r="G3139" t="s">
        <v>8224</v>
      </c>
      <c r="H3139" t="s">
        <v>8246</v>
      </c>
      <c r="I3139">
        <v>1476931696</v>
      </c>
      <c r="J3139">
        <v>1474339696</v>
      </c>
      <c r="K3139" t="b">
        <v>0</v>
      </c>
      <c r="L3139">
        <v>66</v>
      </c>
      <c r="M3139" t="b">
        <v>1</v>
      </c>
      <c r="N3139" t="s">
        <v>8271</v>
      </c>
      <c r="O3139" s="5">
        <f t="shared" si="441"/>
        <v>0.90206185567010311</v>
      </c>
      <c r="P3139" s="7">
        <f t="shared" si="442"/>
        <v>58.787878787878789</v>
      </c>
      <c r="Q3139" t="str">
        <f t="shared" si="443"/>
        <v>theater</v>
      </c>
      <c r="R3139" t="str">
        <f t="shared" si="444"/>
        <v>plays</v>
      </c>
      <c r="S3139" s="10">
        <f t="shared" si="445"/>
        <v>42662.866851851853</v>
      </c>
      <c r="T3139" s="10">
        <f t="shared" si="446"/>
        <v>42632.866851851853</v>
      </c>
      <c r="U3139">
        <f t="shared" si="447"/>
        <v>2016</v>
      </c>
      <c r="V3139" s="11">
        <f t="shared" si="448"/>
        <v>42662.866851851853</v>
      </c>
      <c r="W3139" s="15">
        <f t="shared" ref="W3139:W3202" si="449">S3139-T3139</f>
        <v>30</v>
      </c>
    </row>
    <row r="3140" spans="1:23" ht="43.2" x14ac:dyDescent="0.3">
      <c r="A3140">
        <v>3684</v>
      </c>
      <c r="B3140" s="3" t="s">
        <v>3681</v>
      </c>
      <c r="C3140" s="3" t="s">
        <v>7794</v>
      </c>
      <c r="D3140">
        <v>750</v>
      </c>
      <c r="E3140">
        <v>1043</v>
      </c>
      <c r="F3140" t="s">
        <v>8219</v>
      </c>
      <c r="G3140" t="s">
        <v>8224</v>
      </c>
      <c r="H3140" t="s">
        <v>8246</v>
      </c>
      <c r="I3140">
        <v>1441167586</v>
      </c>
      <c r="J3140">
        <v>1438575586</v>
      </c>
      <c r="K3140" t="b">
        <v>0</v>
      </c>
      <c r="L3140">
        <v>23</v>
      </c>
      <c r="M3140" t="b">
        <v>1</v>
      </c>
      <c r="N3140" t="s">
        <v>8271</v>
      </c>
      <c r="O3140" s="5">
        <f t="shared" si="441"/>
        <v>0.7190795781399808</v>
      </c>
      <c r="P3140" s="7">
        <f t="shared" si="442"/>
        <v>45.347826086956523</v>
      </c>
      <c r="Q3140" t="str">
        <f t="shared" si="443"/>
        <v>theater</v>
      </c>
      <c r="R3140" t="str">
        <f t="shared" si="444"/>
        <v>plays</v>
      </c>
      <c r="S3140" s="10">
        <f t="shared" si="445"/>
        <v>42248.930393518516</v>
      </c>
      <c r="T3140" s="10">
        <f t="shared" si="446"/>
        <v>42218.930393518516</v>
      </c>
      <c r="U3140">
        <f t="shared" si="447"/>
        <v>2015</v>
      </c>
      <c r="V3140" s="11">
        <f t="shared" si="448"/>
        <v>42248.930393518516</v>
      </c>
      <c r="W3140" s="15">
        <f t="shared" si="449"/>
        <v>30</v>
      </c>
    </row>
    <row r="3141" spans="1:23" ht="43.2" x14ac:dyDescent="0.3">
      <c r="A3141">
        <v>3685</v>
      </c>
      <c r="B3141" s="3" t="s">
        <v>3682</v>
      </c>
      <c r="C3141" s="3" t="s">
        <v>7795</v>
      </c>
      <c r="D3141">
        <v>5000</v>
      </c>
      <c r="E3141">
        <v>5285</v>
      </c>
      <c r="F3141" t="s">
        <v>8219</v>
      </c>
      <c r="G3141" t="s">
        <v>8224</v>
      </c>
      <c r="H3141" t="s">
        <v>8246</v>
      </c>
      <c r="I3141">
        <v>1400533200</v>
      </c>
      <c r="J3141">
        <v>1398348859</v>
      </c>
      <c r="K3141" t="b">
        <v>0</v>
      </c>
      <c r="L3141">
        <v>126</v>
      </c>
      <c r="M3141" t="b">
        <v>1</v>
      </c>
      <c r="N3141" t="s">
        <v>8271</v>
      </c>
      <c r="O3141" s="5">
        <f t="shared" si="441"/>
        <v>0.94607379375591294</v>
      </c>
      <c r="P3141" s="7">
        <f t="shared" si="442"/>
        <v>41.944444444444443</v>
      </c>
      <c r="Q3141" t="str">
        <f t="shared" si="443"/>
        <v>theater</v>
      </c>
      <c r="R3141" t="str">
        <f t="shared" si="444"/>
        <v>plays</v>
      </c>
      <c r="S3141" s="10">
        <f t="shared" si="445"/>
        <v>41778.625</v>
      </c>
      <c r="T3141" s="10">
        <f t="shared" si="446"/>
        <v>41753.343275462961</v>
      </c>
      <c r="U3141">
        <f t="shared" si="447"/>
        <v>2014</v>
      </c>
      <c r="V3141" s="11">
        <f t="shared" si="448"/>
        <v>41778.625</v>
      </c>
      <c r="W3141" s="15">
        <f t="shared" si="449"/>
        <v>25.281724537038826</v>
      </c>
    </row>
    <row r="3142" spans="1:23" ht="43.2" x14ac:dyDescent="0.3">
      <c r="A3142">
        <v>3686</v>
      </c>
      <c r="B3142" s="3" t="s">
        <v>3683</v>
      </c>
      <c r="C3142" s="3" t="s">
        <v>7796</v>
      </c>
      <c r="D3142">
        <v>350</v>
      </c>
      <c r="E3142">
        <v>355</v>
      </c>
      <c r="F3142" t="s">
        <v>8219</v>
      </c>
      <c r="G3142" t="s">
        <v>8224</v>
      </c>
      <c r="H3142" t="s">
        <v>8246</v>
      </c>
      <c r="I3142">
        <v>1440820740</v>
      </c>
      <c r="J3142">
        <v>1439567660</v>
      </c>
      <c r="K3142" t="b">
        <v>0</v>
      </c>
      <c r="L3142">
        <v>6</v>
      </c>
      <c r="M3142" t="b">
        <v>1</v>
      </c>
      <c r="N3142" t="s">
        <v>8271</v>
      </c>
      <c r="O3142" s="5">
        <f t="shared" si="441"/>
        <v>0.9859154929577465</v>
      </c>
      <c r="P3142" s="7">
        <f t="shared" si="442"/>
        <v>59.166666666666664</v>
      </c>
      <c r="Q3142" t="str">
        <f t="shared" si="443"/>
        <v>theater</v>
      </c>
      <c r="R3142" t="str">
        <f t="shared" si="444"/>
        <v>plays</v>
      </c>
      <c r="S3142" s="10">
        <f t="shared" si="445"/>
        <v>42244.915972222225</v>
      </c>
      <c r="T3142" s="10">
        <f t="shared" si="446"/>
        <v>42230.412731481483</v>
      </c>
      <c r="U3142">
        <f t="shared" si="447"/>
        <v>2015</v>
      </c>
      <c r="V3142" s="11">
        <f t="shared" si="448"/>
        <v>42244.915972222225</v>
      </c>
      <c r="W3142" s="15">
        <f t="shared" si="449"/>
        <v>14.503240740741603</v>
      </c>
    </row>
    <row r="3143" spans="1:23" ht="43.2" x14ac:dyDescent="0.3">
      <c r="A3143">
        <v>3687</v>
      </c>
      <c r="B3143" s="3" t="s">
        <v>3684</v>
      </c>
      <c r="C3143" s="3" t="s">
        <v>7797</v>
      </c>
      <c r="D3143">
        <v>5000</v>
      </c>
      <c r="E3143">
        <v>5012.25</v>
      </c>
      <c r="F3143" t="s">
        <v>8219</v>
      </c>
      <c r="G3143" t="s">
        <v>8224</v>
      </c>
      <c r="H3143" t="s">
        <v>8246</v>
      </c>
      <c r="I3143">
        <v>1403846055</v>
      </c>
      <c r="J3143">
        <v>1401254055</v>
      </c>
      <c r="K3143" t="b">
        <v>0</v>
      </c>
      <c r="L3143">
        <v>25</v>
      </c>
      <c r="M3143" t="b">
        <v>1</v>
      </c>
      <c r="N3143" t="s">
        <v>8271</v>
      </c>
      <c r="O3143" s="5">
        <f t="shared" si="441"/>
        <v>0.99755598782981691</v>
      </c>
      <c r="P3143" s="7">
        <f t="shared" si="442"/>
        <v>200.49</v>
      </c>
      <c r="Q3143" t="str">
        <f t="shared" si="443"/>
        <v>theater</v>
      </c>
      <c r="R3143" t="str">
        <f t="shared" si="444"/>
        <v>plays</v>
      </c>
      <c r="S3143" s="10">
        <f t="shared" si="445"/>
        <v>41816.968229166669</v>
      </c>
      <c r="T3143" s="10">
        <f t="shared" si="446"/>
        <v>41786.968229166669</v>
      </c>
      <c r="U3143">
        <f t="shared" si="447"/>
        <v>2014</v>
      </c>
      <c r="V3143" s="11">
        <f t="shared" si="448"/>
        <v>41816.968229166669</v>
      </c>
      <c r="W3143" s="15">
        <f t="shared" si="449"/>
        <v>30</v>
      </c>
    </row>
    <row r="3144" spans="1:23" ht="43.2" x14ac:dyDescent="0.3">
      <c r="A3144">
        <v>3688</v>
      </c>
      <c r="B3144" s="3" t="s">
        <v>3685</v>
      </c>
      <c r="C3144" s="3" t="s">
        <v>7798</v>
      </c>
      <c r="D3144">
        <v>3000</v>
      </c>
      <c r="E3144">
        <v>3275</v>
      </c>
      <c r="F3144" t="s">
        <v>8219</v>
      </c>
      <c r="G3144" t="s">
        <v>8225</v>
      </c>
      <c r="H3144" t="s">
        <v>8247</v>
      </c>
      <c r="I3144">
        <v>1407524004</v>
      </c>
      <c r="J3144">
        <v>1404932004</v>
      </c>
      <c r="K3144" t="b">
        <v>0</v>
      </c>
      <c r="L3144">
        <v>39</v>
      </c>
      <c r="M3144" t="b">
        <v>1</v>
      </c>
      <c r="N3144" t="s">
        <v>8271</v>
      </c>
      <c r="O3144" s="5">
        <f t="shared" si="441"/>
        <v>0.91603053435114501</v>
      </c>
      <c r="P3144" s="7">
        <f t="shared" si="442"/>
        <v>83.974358974358978</v>
      </c>
      <c r="Q3144" t="str">
        <f t="shared" si="443"/>
        <v>theater</v>
      </c>
      <c r="R3144" t="str">
        <f t="shared" si="444"/>
        <v>plays</v>
      </c>
      <c r="S3144" s="10">
        <f t="shared" si="445"/>
        <v>41859.537083333329</v>
      </c>
      <c r="T3144" s="10">
        <f t="shared" si="446"/>
        <v>41829.537083333329</v>
      </c>
      <c r="U3144">
        <f t="shared" si="447"/>
        <v>2014</v>
      </c>
      <c r="V3144" s="11">
        <f t="shared" si="448"/>
        <v>41859.537083333329</v>
      </c>
      <c r="W3144" s="15">
        <f t="shared" si="449"/>
        <v>30</v>
      </c>
    </row>
    <row r="3145" spans="1:23" ht="43.2" x14ac:dyDescent="0.3">
      <c r="A3145">
        <v>3689</v>
      </c>
      <c r="B3145" s="3" t="s">
        <v>3686</v>
      </c>
      <c r="C3145" s="3" t="s">
        <v>7799</v>
      </c>
      <c r="D3145">
        <v>3000</v>
      </c>
      <c r="E3145">
        <v>3550</v>
      </c>
      <c r="F3145" t="s">
        <v>8219</v>
      </c>
      <c r="G3145" t="s">
        <v>8224</v>
      </c>
      <c r="H3145" t="s">
        <v>8246</v>
      </c>
      <c r="I3145">
        <v>1434925500</v>
      </c>
      <c r="J3145">
        <v>1432410639</v>
      </c>
      <c r="K3145" t="b">
        <v>0</v>
      </c>
      <c r="L3145">
        <v>62</v>
      </c>
      <c r="M3145" t="b">
        <v>1</v>
      </c>
      <c r="N3145" t="s">
        <v>8271</v>
      </c>
      <c r="O3145" s="5">
        <f t="shared" si="441"/>
        <v>0.84507042253521125</v>
      </c>
      <c r="P3145" s="7">
        <f t="shared" si="442"/>
        <v>57.258064516129032</v>
      </c>
      <c r="Q3145" t="str">
        <f t="shared" si="443"/>
        <v>theater</v>
      </c>
      <c r="R3145" t="str">
        <f t="shared" si="444"/>
        <v>plays</v>
      </c>
      <c r="S3145" s="10">
        <f t="shared" si="445"/>
        <v>42176.684027777781</v>
      </c>
      <c r="T3145" s="10">
        <f t="shared" si="446"/>
        <v>42147.576840277776</v>
      </c>
      <c r="U3145">
        <f t="shared" si="447"/>
        <v>2015</v>
      </c>
      <c r="V3145" s="11">
        <f t="shared" si="448"/>
        <v>42176.684027777781</v>
      </c>
      <c r="W3145" s="15">
        <f t="shared" si="449"/>
        <v>29.107187500005239</v>
      </c>
    </row>
    <row r="3146" spans="1:23" ht="43.2" x14ac:dyDescent="0.3">
      <c r="A3146">
        <v>3690</v>
      </c>
      <c r="B3146" s="3" t="s">
        <v>3687</v>
      </c>
      <c r="C3146" s="3" t="s">
        <v>7800</v>
      </c>
      <c r="D3146">
        <v>1500</v>
      </c>
      <c r="E3146">
        <v>1800</v>
      </c>
      <c r="F3146" t="s">
        <v>8219</v>
      </c>
      <c r="G3146" t="s">
        <v>8224</v>
      </c>
      <c r="H3146" t="s">
        <v>8246</v>
      </c>
      <c r="I3146">
        <v>1417101683</v>
      </c>
      <c r="J3146">
        <v>1414506083</v>
      </c>
      <c r="K3146" t="b">
        <v>0</v>
      </c>
      <c r="L3146">
        <v>31</v>
      </c>
      <c r="M3146" t="b">
        <v>1</v>
      </c>
      <c r="N3146" t="s">
        <v>8271</v>
      </c>
      <c r="O3146" s="5">
        <f t="shared" si="441"/>
        <v>0.83333333333333337</v>
      </c>
      <c r="P3146" s="7">
        <f t="shared" si="442"/>
        <v>58.064516129032256</v>
      </c>
      <c r="Q3146" t="str">
        <f t="shared" si="443"/>
        <v>theater</v>
      </c>
      <c r="R3146" t="str">
        <f t="shared" si="444"/>
        <v>plays</v>
      </c>
      <c r="S3146" s="10">
        <f t="shared" si="445"/>
        <v>41970.389849537038</v>
      </c>
      <c r="T3146" s="10">
        <f t="shared" si="446"/>
        <v>41940.348182870373</v>
      </c>
      <c r="U3146">
        <f t="shared" si="447"/>
        <v>2014</v>
      </c>
      <c r="V3146" s="11">
        <f t="shared" si="448"/>
        <v>41970.389849537038</v>
      </c>
      <c r="W3146" s="15">
        <f t="shared" si="449"/>
        <v>30.041666666664241</v>
      </c>
    </row>
    <row r="3147" spans="1:23" ht="28.8" x14ac:dyDescent="0.3">
      <c r="A3147">
        <v>3691</v>
      </c>
      <c r="B3147" s="3" t="s">
        <v>3688</v>
      </c>
      <c r="C3147" s="3" t="s">
        <v>7801</v>
      </c>
      <c r="D3147">
        <v>40000</v>
      </c>
      <c r="E3147">
        <v>51184</v>
      </c>
      <c r="F3147" t="s">
        <v>8219</v>
      </c>
      <c r="G3147" t="s">
        <v>8224</v>
      </c>
      <c r="H3147" t="s">
        <v>8246</v>
      </c>
      <c r="I3147">
        <v>1425272340</v>
      </c>
      <c r="J3147">
        <v>1421426929</v>
      </c>
      <c r="K3147" t="b">
        <v>0</v>
      </c>
      <c r="L3147">
        <v>274</v>
      </c>
      <c r="M3147" t="b">
        <v>1</v>
      </c>
      <c r="N3147" t="s">
        <v>8271</v>
      </c>
      <c r="O3147" s="5">
        <f t="shared" si="441"/>
        <v>0.78149421694279464</v>
      </c>
      <c r="P3147" s="7">
        <f t="shared" si="442"/>
        <v>186.80291970802921</v>
      </c>
      <c r="Q3147" t="str">
        <f t="shared" si="443"/>
        <v>theater</v>
      </c>
      <c r="R3147" t="str">
        <f t="shared" si="444"/>
        <v>plays</v>
      </c>
      <c r="S3147" s="10">
        <f t="shared" si="445"/>
        <v>42064.957638888889</v>
      </c>
      <c r="T3147" s="10">
        <f t="shared" si="446"/>
        <v>42020.450567129628</v>
      </c>
      <c r="U3147">
        <f t="shared" si="447"/>
        <v>2015</v>
      </c>
      <c r="V3147" s="11">
        <f t="shared" si="448"/>
        <v>42064.957638888889</v>
      </c>
      <c r="W3147" s="15">
        <f t="shared" si="449"/>
        <v>44.507071759260725</v>
      </c>
    </row>
    <row r="3148" spans="1:23" ht="28.8" x14ac:dyDescent="0.3">
      <c r="A3148">
        <v>3692</v>
      </c>
      <c r="B3148" s="3" t="s">
        <v>3689</v>
      </c>
      <c r="C3148" s="3" t="s">
        <v>7802</v>
      </c>
      <c r="D3148">
        <v>1000</v>
      </c>
      <c r="E3148">
        <v>1260</v>
      </c>
      <c r="F3148" t="s">
        <v>8219</v>
      </c>
      <c r="G3148" t="s">
        <v>8224</v>
      </c>
      <c r="H3148" t="s">
        <v>8246</v>
      </c>
      <c r="I3148">
        <v>1411084800</v>
      </c>
      <c r="J3148">
        <v>1410304179</v>
      </c>
      <c r="K3148" t="b">
        <v>0</v>
      </c>
      <c r="L3148">
        <v>17</v>
      </c>
      <c r="M3148" t="b">
        <v>1</v>
      </c>
      <c r="N3148" t="s">
        <v>8271</v>
      </c>
      <c r="O3148" s="5">
        <f t="shared" si="441"/>
        <v>0.79365079365079361</v>
      </c>
      <c r="P3148" s="7">
        <f t="shared" si="442"/>
        <v>74.117647058823536</v>
      </c>
      <c r="Q3148" t="str">
        <f t="shared" si="443"/>
        <v>theater</v>
      </c>
      <c r="R3148" t="str">
        <f t="shared" si="444"/>
        <v>plays</v>
      </c>
      <c r="S3148" s="10">
        <f t="shared" si="445"/>
        <v>41900.75</v>
      </c>
      <c r="T3148" s="10">
        <f t="shared" si="446"/>
        <v>41891.71503472222</v>
      </c>
      <c r="U3148">
        <f t="shared" si="447"/>
        <v>2014</v>
      </c>
      <c r="V3148" s="11">
        <f t="shared" si="448"/>
        <v>41900.75</v>
      </c>
      <c r="W3148" s="15">
        <f t="shared" si="449"/>
        <v>9.0349652777804295</v>
      </c>
    </row>
    <row r="3149" spans="1:23" ht="43.2" x14ac:dyDescent="0.3">
      <c r="A3149">
        <v>3693</v>
      </c>
      <c r="B3149" s="3" t="s">
        <v>3690</v>
      </c>
      <c r="C3149" s="3" t="s">
        <v>7803</v>
      </c>
      <c r="D3149">
        <v>333</v>
      </c>
      <c r="E3149">
        <v>430</v>
      </c>
      <c r="F3149" t="s">
        <v>8219</v>
      </c>
      <c r="G3149" t="s">
        <v>8225</v>
      </c>
      <c r="H3149" t="s">
        <v>8247</v>
      </c>
      <c r="I3149">
        <v>1448922600</v>
      </c>
      <c r="J3149">
        <v>1446352529</v>
      </c>
      <c r="K3149" t="b">
        <v>0</v>
      </c>
      <c r="L3149">
        <v>14</v>
      </c>
      <c r="M3149" t="b">
        <v>1</v>
      </c>
      <c r="N3149" t="s">
        <v>8271</v>
      </c>
      <c r="O3149" s="5">
        <f t="shared" si="441"/>
        <v>0.77441860465116275</v>
      </c>
      <c r="P3149" s="7">
        <f t="shared" si="442"/>
        <v>30.714285714285715</v>
      </c>
      <c r="Q3149" t="str">
        <f t="shared" si="443"/>
        <v>theater</v>
      </c>
      <c r="R3149" t="str">
        <f t="shared" si="444"/>
        <v>plays</v>
      </c>
      <c r="S3149" s="10">
        <f t="shared" si="445"/>
        <v>42338.6875</v>
      </c>
      <c r="T3149" s="10">
        <f t="shared" si="446"/>
        <v>42308.941307870366</v>
      </c>
      <c r="U3149">
        <f t="shared" si="447"/>
        <v>2015</v>
      </c>
      <c r="V3149" s="11">
        <f t="shared" si="448"/>
        <v>42338.6875</v>
      </c>
      <c r="W3149" s="15">
        <f t="shared" si="449"/>
        <v>29.746192129634437</v>
      </c>
    </row>
    <row r="3150" spans="1:23" ht="57.6" x14ac:dyDescent="0.3">
      <c r="A3150">
        <v>3694</v>
      </c>
      <c r="B3150" s="3" t="s">
        <v>3691</v>
      </c>
      <c r="C3150" s="3" t="s">
        <v>7804</v>
      </c>
      <c r="D3150">
        <v>3500</v>
      </c>
      <c r="E3150">
        <v>3760</v>
      </c>
      <c r="F3150" t="s">
        <v>8219</v>
      </c>
      <c r="G3150" t="s">
        <v>8224</v>
      </c>
      <c r="H3150" t="s">
        <v>8246</v>
      </c>
      <c r="I3150">
        <v>1465178400</v>
      </c>
      <c r="J3150">
        <v>1461985967</v>
      </c>
      <c r="K3150" t="b">
        <v>0</v>
      </c>
      <c r="L3150">
        <v>60</v>
      </c>
      <c r="M3150" t="b">
        <v>1</v>
      </c>
      <c r="N3150" t="s">
        <v>8271</v>
      </c>
      <c r="O3150" s="5">
        <f t="shared" si="441"/>
        <v>0.93085106382978722</v>
      </c>
      <c r="P3150" s="7">
        <f t="shared" si="442"/>
        <v>62.666666666666664</v>
      </c>
      <c r="Q3150" t="str">
        <f t="shared" si="443"/>
        <v>theater</v>
      </c>
      <c r="R3150" t="str">
        <f t="shared" si="444"/>
        <v>plays</v>
      </c>
      <c r="S3150" s="10">
        <f t="shared" si="445"/>
        <v>42526.833333333328</v>
      </c>
      <c r="T3150" s="10">
        <f t="shared" si="446"/>
        <v>42489.883877314816</v>
      </c>
      <c r="U3150">
        <f t="shared" si="447"/>
        <v>2016</v>
      </c>
      <c r="V3150" s="11">
        <f t="shared" si="448"/>
        <v>42526.833333333328</v>
      </c>
      <c r="W3150" s="15">
        <f t="shared" si="449"/>
        <v>36.949456018512137</v>
      </c>
    </row>
    <row r="3151" spans="1:23" ht="57.6" x14ac:dyDescent="0.3">
      <c r="A3151">
        <v>3695</v>
      </c>
      <c r="B3151" s="3" t="s">
        <v>3692</v>
      </c>
      <c r="C3151" s="3" t="s">
        <v>7805</v>
      </c>
      <c r="D3151">
        <v>4000</v>
      </c>
      <c r="E3151">
        <v>4005</v>
      </c>
      <c r="F3151" t="s">
        <v>8219</v>
      </c>
      <c r="G3151" t="s">
        <v>8224</v>
      </c>
      <c r="H3151" t="s">
        <v>8246</v>
      </c>
      <c r="I3151">
        <v>1421009610</v>
      </c>
      <c r="J3151">
        <v>1419281610</v>
      </c>
      <c r="K3151" t="b">
        <v>0</v>
      </c>
      <c r="L3151">
        <v>33</v>
      </c>
      <c r="M3151" t="b">
        <v>1</v>
      </c>
      <c r="N3151" t="s">
        <v>8271</v>
      </c>
      <c r="O3151" s="5">
        <f t="shared" si="441"/>
        <v>0.99875156054931336</v>
      </c>
      <c r="P3151" s="7">
        <f t="shared" si="442"/>
        <v>121.36363636363636</v>
      </c>
      <c r="Q3151" t="str">
        <f t="shared" si="443"/>
        <v>theater</v>
      </c>
      <c r="R3151" t="str">
        <f t="shared" si="444"/>
        <v>plays</v>
      </c>
      <c r="S3151" s="10">
        <f t="shared" si="445"/>
        <v>42015.620486111111</v>
      </c>
      <c r="T3151" s="10">
        <f t="shared" si="446"/>
        <v>41995.620486111111</v>
      </c>
      <c r="U3151">
        <f t="shared" si="447"/>
        <v>2015</v>
      </c>
      <c r="V3151" s="11">
        <f t="shared" si="448"/>
        <v>42015.620486111111</v>
      </c>
      <c r="W3151" s="15">
        <f t="shared" si="449"/>
        <v>20</v>
      </c>
    </row>
    <row r="3152" spans="1:23" ht="43.2" x14ac:dyDescent="0.3">
      <c r="A3152">
        <v>3696</v>
      </c>
      <c r="B3152" s="3" t="s">
        <v>3693</v>
      </c>
      <c r="C3152" s="3" t="s">
        <v>7806</v>
      </c>
      <c r="D3152">
        <v>2000</v>
      </c>
      <c r="E3152">
        <v>3100</v>
      </c>
      <c r="F3152" t="s">
        <v>8219</v>
      </c>
      <c r="G3152" t="s">
        <v>8225</v>
      </c>
      <c r="H3152" t="s">
        <v>8247</v>
      </c>
      <c r="I3152">
        <v>1423838916</v>
      </c>
      <c r="J3152">
        <v>1418654916</v>
      </c>
      <c r="K3152" t="b">
        <v>0</v>
      </c>
      <c r="L3152">
        <v>78</v>
      </c>
      <c r="M3152" t="b">
        <v>1</v>
      </c>
      <c r="N3152" t="s">
        <v>8271</v>
      </c>
      <c r="O3152" s="5">
        <f t="shared" si="441"/>
        <v>0.64516129032258063</v>
      </c>
      <c r="P3152" s="7">
        <f t="shared" si="442"/>
        <v>39.743589743589745</v>
      </c>
      <c r="Q3152" t="str">
        <f t="shared" si="443"/>
        <v>theater</v>
      </c>
      <c r="R3152" t="str">
        <f t="shared" si="444"/>
        <v>plays</v>
      </c>
      <c r="S3152" s="10">
        <f t="shared" si="445"/>
        <v>42048.367083333331</v>
      </c>
      <c r="T3152" s="10">
        <f t="shared" si="446"/>
        <v>41988.367083333331</v>
      </c>
      <c r="U3152">
        <f t="shared" si="447"/>
        <v>2015</v>
      </c>
      <c r="V3152" s="11">
        <f t="shared" si="448"/>
        <v>42048.367083333331</v>
      </c>
      <c r="W3152" s="15">
        <f t="shared" si="449"/>
        <v>60</v>
      </c>
    </row>
    <row r="3153" spans="1:23" ht="43.2" x14ac:dyDescent="0.3">
      <c r="A3153">
        <v>3697</v>
      </c>
      <c r="B3153" s="3" t="s">
        <v>3694</v>
      </c>
      <c r="C3153" s="3" t="s">
        <v>7807</v>
      </c>
      <c r="D3153">
        <v>2000</v>
      </c>
      <c r="E3153">
        <v>2160</v>
      </c>
      <c r="F3153" t="s">
        <v>8219</v>
      </c>
      <c r="G3153" t="s">
        <v>8225</v>
      </c>
      <c r="H3153" t="s">
        <v>8247</v>
      </c>
      <c r="I3153">
        <v>1462878648</v>
      </c>
      <c r="J3153">
        <v>1461064248</v>
      </c>
      <c r="K3153" t="b">
        <v>0</v>
      </c>
      <c r="L3153">
        <v>30</v>
      </c>
      <c r="M3153" t="b">
        <v>1</v>
      </c>
      <c r="N3153" t="s">
        <v>8271</v>
      </c>
      <c r="O3153" s="5">
        <f t="shared" si="441"/>
        <v>0.92592592592592593</v>
      </c>
      <c r="P3153" s="7">
        <f t="shared" si="442"/>
        <v>72</v>
      </c>
      <c r="Q3153" t="str">
        <f t="shared" si="443"/>
        <v>theater</v>
      </c>
      <c r="R3153" t="str">
        <f t="shared" si="444"/>
        <v>plays</v>
      </c>
      <c r="S3153" s="10">
        <f t="shared" si="445"/>
        <v>42500.215833333335</v>
      </c>
      <c r="T3153" s="10">
        <f t="shared" si="446"/>
        <v>42479.215833333335</v>
      </c>
      <c r="U3153">
        <f t="shared" si="447"/>
        <v>2016</v>
      </c>
      <c r="V3153" s="11">
        <f t="shared" si="448"/>
        <v>42500.215833333335</v>
      </c>
      <c r="W3153" s="15">
        <f t="shared" si="449"/>
        <v>21</v>
      </c>
    </row>
    <row r="3154" spans="1:23" ht="43.2" x14ac:dyDescent="0.3">
      <c r="A3154">
        <v>3698</v>
      </c>
      <c r="B3154" s="3" t="s">
        <v>3695</v>
      </c>
      <c r="C3154" s="3" t="s">
        <v>7808</v>
      </c>
      <c r="D3154">
        <v>5000</v>
      </c>
      <c r="E3154">
        <v>5526</v>
      </c>
      <c r="F3154" t="s">
        <v>8219</v>
      </c>
      <c r="G3154" t="s">
        <v>8224</v>
      </c>
      <c r="H3154" t="s">
        <v>8246</v>
      </c>
      <c r="I3154">
        <v>1456946487</v>
      </c>
      <c r="J3154">
        <v>1454354487</v>
      </c>
      <c r="K3154" t="b">
        <v>0</v>
      </c>
      <c r="L3154">
        <v>136</v>
      </c>
      <c r="M3154" t="b">
        <v>1</v>
      </c>
      <c r="N3154" t="s">
        <v>8271</v>
      </c>
      <c r="O3154" s="5">
        <f t="shared" si="441"/>
        <v>0.90481360839667024</v>
      </c>
      <c r="P3154" s="7">
        <f t="shared" si="442"/>
        <v>40.632352941176471</v>
      </c>
      <c r="Q3154" t="str">
        <f t="shared" si="443"/>
        <v>theater</v>
      </c>
      <c r="R3154" t="str">
        <f t="shared" si="444"/>
        <v>plays</v>
      </c>
      <c r="S3154" s="10">
        <f t="shared" si="445"/>
        <v>42431.556562500002</v>
      </c>
      <c r="T3154" s="10">
        <f t="shared" si="446"/>
        <v>42401.556562500002</v>
      </c>
      <c r="U3154">
        <f t="shared" si="447"/>
        <v>2016</v>
      </c>
      <c r="V3154" s="11">
        <f t="shared" si="448"/>
        <v>42431.556562500002</v>
      </c>
      <c r="W3154" s="15">
        <f t="shared" si="449"/>
        <v>30</v>
      </c>
    </row>
    <row r="3155" spans="1:23" ht="43.2" x14ac:dyDescent="0.3">
      <c r="A3155">
        <v>3699</v>
      </c>
      <c r="B3155" s="3" t="s">
        <v>3696</v>
      </c>
      <c r="C3155" s="3" t="s">
        <v>7809</v>
      </c>
      <c r="D3155">
        <v>2500</v>
      </c>
      <c r="E3155">
        <v>2520</v>
      </c>
      <c r="F3155" t="s">
        <v>8219</v>
      </c>
      <c r="G3155" t="s">
        <v>8224</v>
      </c>
      <c r="H3155" t="s">
        <v>8246</v>
      </c>
      <c r="I3155">
        <v>1413383216</v>
      </c>
      <c r="J3155">
        <v>1410791216</v>
      </c>
      <c r="K3155" t="b">
        <v>0</v>
      </c>
      <c r="L3155">
        <v>40</v>
      </c>
      <c r="M3155" t="b">
        <v>1</v>
      </c>
      <c r="N3155" t="s">
        <v>8271</v>
      </c>
      <c r="O3155" s="5">
        <f t="shared" si="441"/>
        <v>0.99206349206349209</v>
      </c>
      <c r="P3155" s="7">
        <f t="shared" si="442"/>
        <v>63</v>
      </c>
      <c r="Q3155" t="str">
        <f t="shared" si="443"/>
        <v>theater</v>
      </c>
      <c r="R3155" t="str">
        <f t="shared" si="444"/>
        <v>plays</v>
      </c>
      <c r="S3155" s="10">
        <f t="shared" si="445"/>
        <v>41927.352037037039</v>
      </c>
      <c r="T3155" s="10">
        <f t="shared" si="446"/>
        <v>41897.352037037039</v>
      </c>
      <c r="U3155">
        <f t="shared" si="447"/>
        <v>2014</v>
      </c>
      <c r="V3155" s="11">
        <f t="shared" si="448"/>
        <v>41927.352037037039</v>
      </c>
      <c r="W3155" s="15">
        <f t="shared" si="449"/>
        <v>30</v>
      </c>
    </row>
    <row r="3156" spans="1:23" ht="28.8" x14ac:dyDescent="0.3">
      <c r="A3156">
        <v>3700</v>
      </c>
      <c r="B3156" s="3" t="s">
        <v>3697</v>
      </c>
      <c r="C3156" s="3" t="s">
        <v>7810</v>
      </c>
      <c r="D3156">
        <v>500</v>
      </c>
      <c r="E3156">
        <v>606</v>
      </c>
      <c r="F3156" t="s">
        <v>8219</v>
      </c>
      <c r="G3156" t="s">
        <v>8224</v>
      </c>
      <c r="H3156" t="s">
        <v>8246</v>
      </c>
      <c r="I3156">
        <v>1412092800</v>
      </c>
      <c r="J3156">
        <v>1409493800</v>
      </c>
      <c r="K3156" t="b">
        <v>0</v>
      </c>
      <c r="L3156">
        <v>18</v>
      </c>
      <c r="M3156" t="b">
        <v>1</v>
      </c>
      <c r="N3156" t="s">
        <v>8271</v>
      </c>
      <c r="O3156" s="5">
        <f t="shared" si="441"/>
        <v>0.82508250825082508</v>
      </c>
      <c r="P3156" s="7">
        <f t="shared" si="442"/>
        <v>33.666666666666664</v>
      </c>
      <c r="Q3156" t="str">
        <f t="shared" si="443"/>
        <v>theater</v>
      </c>
      <c r="R3156" t="str">
        <f t="shared" si="444"/>
        <v>plays</v>
      </c>
      <c r="S3156" s="10">
        <f t="shared" si="445"/>
        <v>41912.416666666664</v>
      </c>
      <c r="T3156" s="10">
        <f t="shared" si="446"/>
        <v>41882.335648148146</v>
      </c>
      <c r="U3156">
        <f t="shared" si="447"/>
        <v>2014</v>
      </c>
      <c r="V3156" s="11">
        <f t="shared" si="448"/>
        <v>41912.416666666664</v>
      </c>
      <c r="W3156" s="15">
        <f t="shared" si="449"/>
        <v>30.081018518518249</v>
      </c>
    </row>
    <row r="3157" spans="1:23" ht="43.2" x14ac:dyDescent="0.3">
      <c r="A3157">
        <v>3701</v>
      </c>
      <c r="B3157" s="3" t="s">
        <v>3698</v>
      </c>
      <c r="C3157" s="3" t="s">
        <v>7811</v>
      </c>
      <c r="D3157">
        <v>1500</v>
      </c>
      <c r="E3157">
        <v>1505</v>
      </c>
      <c r="F3157" t="s">
        <v>8219</v>
      </c>
      <c r="G3157" t="s">
        <v>8225</v>
      </c>
      <c r="H3157" t="s">
        <v>8247</v>
      </c>
      <c r="I3157">
        <v>1433422793</v>
      </c>
      <c r="J3157">
        <v>1430830793</v>
      </c>
      <c r="K3157" t="b">
        <v>0</v>
      </c>
      <c r="L3157">
        <v>39</v>
      </c>
      <c r="M3157" t="b">
        <v>1</v>
      </c>
      <c r="N3157" t="s">
        <v>8271</v>
      </c>
      <c r="O3157" s="5">
        <f t="shared" si="441"/>
        <v>0.99667774086378735</v>
      </c>
      <c r="P3157" s="7">
        <f t="shared" si="442"/>
        <v>38.589743589743591</v>
      </c>
      <c r="Q3157" t="str">
        <f t="shared" si="443"/>
        <v>theater</v>
      </c>
      <c r="R3157" t="str">
        <f t="shared" si="444"/>
        <v>plays</v>
      </c>
      <c r="S3157" s="10">
        <f t="shared" si="445"/>
        <v>42159.291585648149</v>
      </c>
      <c r="T3157" s="10">
        <f t="shared" si="446"/>
        <v>42129.291585648149</v>
      </c>
      <c r="U3157">
        <f t="shared" si="447"/>
        <v>2015</v>
      </c>
      <c r="V3157" s="11">
        <f t="shared" si="448"/>
        <v>42159.291585648149</v>
      </c>
      <c r="W3157" s="15">
        <f t="shared" si="449"/>
        <v>30</v>
      </c>
    </row>
    <row r="3158" spans="1:23" ht="57.6" x14ac:dyDescent="0.3">
      <c r="A3158">
        <v>3702</v>
      </c>
      <c r="B3158" s="3" t="s">
        <v>3699</v>
      </c>
      <c r="C3158" s="3" t="s">
        <v>7812</v>
      </c>
      <c r="D3158">
        <v>3000</v>
      </c>
      <c r="E3158">
        <v>3275</v>
      </c>
      <c r="F3158" t="s">
        <v>8219</v>
      </c>
      <c r="G3158" t="s">
        <v>8225</v>
      </c>
      <c r="H3158" t="s">
        <v>8247</v>
      </c>
      <c r="I3158">
        <v>1468191540</v>
      </c>
      <c r="J3158">
        <v>1464958484</v>
      </c>
      <c r="K3158" t="b">
        <v>0</v>
      </c>
      <c r="L3158">
        <v>21</v>
      </c>
      <c r="M3158" t="b">
        <v>1</v>
      </c>
      <c r="N3158" t="s">
        <v>8271</v>
      </c>
      <c r="O3158" s="5">
        <f t="shared" si="441"/>
        <v>0.91603053435114501</v>
      </c>
      <c r="P3158" s="7">
        <f t="shared" si="442"/>
        <v>155.95238095238096</v>
      </c>
      <c r="Q3158" t="str">
        <f t="shared" si="443"/>
        <v>theater</v>
      </c>
      <c r="R3158" t="str">
        <f t="shared" si="444"/>
        <v>plays</v>
      </c>
      <c r="S3158" s="10">
        <f t="shared" si="445"/>
        <v>42561.707638888889</v>
      </c>
      <c r="T3158" s="10">
        <f t="shared" si="446"/>
        <v>42524.28800925926</v>
      </c>
      <c r="U3158">
        <f t="shared" si="447"/>
        <v>2016</v>
      </c>
      <c r="V3158" s="11">
        <f t="shared" si="448"/>
        <v>42561.707638888889</v>
      </c>
      <c r="W3158" s="15">
        <f t="shared" si="449"/>
        <v>37.419629629628616</v>
      </c>
    </row>
    <row r="3159" spans="1:23" ht="43.2" x14ac:dyDescent="0.3">
      <c r="A3159">
        <v>3703</v>
      </c>
      <c r="B3159" s="3" t="s">
        <v>3700</v>
      </c>
      <c r="C3159" s="3" t="s">
        <v>7813</v>
      </c>
      <c r="D3159">
        <v>1050</v>
      </c>
      <c r="E3159">
        <v>1296</v>
      </c>
      <c r="F3159" t="s">
        <v>8219</v>
      </c>
      <c r="G3159" t="s">
        <v>8224</v>
      </c>
      <c r="H3159" t="s">
        <v>8246</v>
      </c>
      <c r="I3159">
        <v>1471071540</v>
      </c>
      <c r="J3159">
        <v>1467720388</v>
      </c>
      <c r="K3159" t="b">
        <v>0</v>
      </c>
      <c r="L3159">
        <v>30</v>
      </c>
      <c r="M3159" t="b">
        <v>1</v>
      </c>
      <c r="N3159" t="s">
        <v>8271</v>
      </c>
      <c r="O3159" s="5">
        <f t="shared" si="441"/>
        <v>0.81018518518518523</v>
      </c>
      <c r="P3159" s="7">
        <f t="shared" si="442"/>
        <v>43.2</v>
      </c>
      <c r="Q3159" t="str">
        <f t="shared" si="443"/>
        <v>theater</v>
      </c>
      <c r="R3159" t="str">
        <f t="shared" si="444"/>
        <v>plays</v>
      </c>
      <c r="S3159" s="10">
        <f t="shared" si="445"/>
        <v>42595.040972222225</v>
      </c>
      <c r="T3159" s="10">
        <f t="shared" si="446"/>
        <v>42556.254490740743</v>
      </c>
      <c r="U3159">
        <f t="shared" si="447"/>
        <v>2016</v>
      </c>
      <c r="V3159" s="11">
        <f t="shared" si="448"/>
        <v>42595.040972222225</v>
      </c>
      <c r="W3159" s="15">
        <f t="shared" si="449"/>
        <v>38.786481481482042</v>
      </c>
    </row>
    <row r="3160" spans="1:23" ht="43.2" x14ac:dyDescent="0.3">
      <c r="A3160">
        <v>3704</v>
      </c>
      <c r="B3160" s="3" t="s">
        <v>3701</v>
      </c>
      <c r="C3160" s="3" t="s">
        <v>7814</v>
      </c>
      <c r="D3160">
        <v>300</v>
      </c>
      <c r="E3160">
        <v>409.01</v>
      </c>
      <c r="F3160" t="s">
        <v>8219</v>
      </c>
      <c r="G3160" t="s">
        <v>8225</v>
      </c>
      <c r="H3160" t="s">
        <v>8247</v>
      </c>
      <c r="I3160">
        <v>1464712394</v>
      </c>
      <c r="J3160">
        <v>1459528394</v>
      </c>
      <c r="K3160" t="b">
        <v>0</v>
      </c>
      <c r="L3160">
        <v>27</v>
      </c>
      <c r="M3160" t="b">
        <v>1</v>
      </c>
      <c r="N3160" t="s">
        <v>8271</v>
      </c>
      <c r="O3160" s="5">
        <f t="shared" si="441"/>
        <v>0.73347839906114765</v>
      </c>
      <c r="P3160" s="7">
        <f t="shared" si="442"/>
        <v>15.148518518518518</v>
      </c>
      <c r="Q3160" t="str">
        <f t="shared" si="443"/>
        <v>theater</v>
      </c>
      <c r="R3160" t="str">
        <f t="shared" si="444"/>
        <v>plays</v>
      </c>
      <c r="S3160" s="10">
        <f t="shared" si="445"/>
        <v>42521.439745370371</v>
      </c>
      <c r="T3160" s="10">
        <f t="shared" si="446"/>
        <v>42461.439745370371</v>
      </c>
      <c r="U3160">
        <f t="shared" si="447"/>
        <v>2016</v>
      </c>
      <c r="V3160" s="11">
        <f t="shared" si="448"/>
        <v>42521.439745370371</v>
      </c>
      <c r="W3160" s="15">
        <f t="shared" si="449"/>
        <v>60</v>
      </c>
    </row>
    <row r="3161" spans="1:23" ht="43.2" x14ac:dyDescent="0.3">
      <c r="A3161">
        <v>3705</v>
      </c>
      <c r="B3161" s="3" t="s">
        <v>3702</v>
      </c>
      <c r="C3161" s="3" t="s">
        <v>7815</v>
      </c>
      <c r="D3161">
        <v>2827</v>
      </c>
      <c r="E3161">
        <v>2925</v>
      </c>
      <c r="F3161" t="s">
        <v>8219</v>
      </c>
      <c r="G3161" t="s">
        <v>8224</v>
      </c>
      <c r="H3161" t="s">
        <v>8246</v>
      </c>
      <c r="I3161">
        <v>1403546400</v>
      </c>
      <c r="J3161">
        <v>1401714114</v>
      </c>
      <c r="K3161" t="b">
        <v>0</v>
      </c>
      <c r="L3161">
        <v>35</v>
      </c>
      <c r="M3161" t="b">
        <v>1</v>
      </c>
      <c r="N3161" t="s">
        <v>8271</v>
      </c>
      <c r="O3161" s="5">
        <f t="shared" si="441"/>
        <v>0.96649572649572646</v>
      </c>
      <c r="P3161" s="7">
        <f t="shared" si="442"/>
        <v>83.571428571428569</v>
      </c>
      <c r="Q3161" t="str">
        <f t="shared" si="443"/>
        <v>theater</v>
      </c>
      <c r="R3161" t="str">
        <f t="shared" si="444"/>
        <v>plays</v>
      </c>
      <c r="S3161" s="10">
        <f t="shared" si="445"/>
        <v>41813.5</v>
      </c>
      <c r="T3161" s="10">
        <f t="shared" si="446"/>
        <v>41792.292986111112</v>
      </c>
      <c r="U3161">
        <f t="shared" si="447"/>
        <v>2014</v>
      </c>
      <c r="V3161" s="11">
        <f t="shared" si="448"/>
        <v>41813.5</v>
      </c>
      <c r="W3161" s="15">
        <f t="shared" si="449"/>
        <v>21.207013888888469</v>
      </c>
    </row>
    <row r="3162" spans="1:23" ht="43.2" x14ac:dyDescent="0.3">
      <c r="A3162">
        <v>3706</v>
      </c>
      <c r="B3162" s="3" t="s">
        <v>3703</v>
      </c>
      <c r="C3162" s="3" t="s">
        <v>7816</v>
      </c>
      <c r="D3162">
        <v>1500</v>
      </c>
      <c r="E3162">
        <v>1820</v>
      </c>
      <c r="F3162" t="s">
        <v>8219</v>
      </c>
      <c r="G3162" t="s">
        <v>8224</v>
      </c>
      <c r="H3162" t="s">
        <v>8246</v>
      </c>
      <c r="I3162">
        <v>1410558949</v>
      </c>
      <c r="J3162">
        <v>1409262949</v>
      </c>
      <c r="K3162" t="b">
        <v>0</v>
      </c>
      <c r="L3162">
        <v>13</v>
      </c>
      <c r="M3162" t="b">
        <v>1</v>
      </c>
      <c r="N3162" t="s">
        <v>8271</v>
      </c>
      <c r="O3162" s="5">
        <f t="shared" si="441"/>
        <v>0.82417582417582413</v>
      </c>
      <c r="P3162" s="7">
        <f t="shared" si="442"/>
        <v>140</v>
      </c>
      <c r="Q3162" t="str">
        <f t="shared" si="443"/>
        <v>theater</v>
      </c>
      <c r="R3162" t="str">
        <f t="shared" si="444"/>
        <v>plays</v>
      </c>
      <c r="S3162" s="10">
        <f t="shared" si="445"/>
        <v>41894.663761574076</v>
      </c>
      <c r="T3162" s="10">
        <f t="shared" si="446"/>
        <v>41879.663761574076</v>
      </c>
      <c r="U3162">
        <f t="shared" si="447"/>
        <v>2014</v>
      </c>
      <c r="V3162" s="11">
        <f t="shared" si="448"/>
        <v>41894.663761574076</v>
      </c>
      <c r="W3162" s="15">
        <f t="shared" si="449"/>
        <v>15</v>
      </c>
    </row>
    <row r="3163" spans="1:23" ht="43.2" x14ac:dyDescent="0.3">
      <c r="A3163">
        <v>3707</v>
      </c>
      <c r="B3163" s="3" t="s">
        <v>3704</v>
      </c>
      <c r="C3163" s="3" t="s">
        <v>7817</v>
      </c>
      <c r="D3163">
        <v>1000</v>
      </c>
      <c r="E3163">
        <v>1860</v>
      </c>
      <c r="F3163" t="s">
        <v>8219</v>
      </c>
      <c r="G3163" t="s">
        <v>8224</v>
      </c>
      <c r="H3163" t="s">
        <v>8246</v>
      </c>
      <c r="I3163">
        <v>1469165160</v>
      </c>
      <c r="J3163">
        <v>1467335378</v>
      </c>
      <c r="K3163" t="b">
        <v>0</v>
      </c>
      <c r="L3163">
        <v>23</v>
      </c>
      <c r="M3163" t="b">
        <v>1</v>
      </c>
      <c r="N3163" t="s">
        <v>8271</v>
      </c>
      <c r="O3163" s="5">
        <f t="shared" si="441"/>
        <v>0.5376344086021505</v>
      </c>
      <c r="P3163" s="7">
        <f t="shared" si="442"/>
        <v>80.869565217391298</v>
      </c>
      <c r="Q3163" t="str">
        <f t="shared" si="443"/>
        <v>theater</v>
      </c>
      <c r="R3163" t="str">
        <f t="shared" si="444"/>
        <v>plays</v>
      </c>
      <c r="S3163" s="10">
        <f t="shared" si="445"/>
        <v>42572.976388888885</v>
      </c>
      <c r="T3163" s="10">
        <f t="shared" si="446"/>
        <v>42551.798356481479</v>
      </c>
      <c r="U3163">
        <f t="shared" si="447"/>
        <v>2016</v>
      </c>
      <c r="V3163" s="11">
        <f t="shared" si="448"/>
        <v>42572.976388888885</v>
      </c>
      <c r="W3163" s="15">
        <f t="shared" si="449"/>
        <v>21.178032407406135</v>
      </c>
    </row>
    <row r="3164" spans="1:23" ht="57.6" x14ac:dyDescent="0.3">
      <c r="A3164">
        <v>3708</v>
      </c>
      <c r="B3164" s="3" t="s">
        <v>3705</v>
      </c>
      <c r="C3164" s="3" t="s">
        <v>7818</v>
      </c>
      <c r="D3164">
        <v>700</v>
      </c>
      <c r="E3164">
        <v>2100</v>
      </c>
      <c r="F3164" t="s">
        <v>8219</v>
      </c>
      <c r="G3164" t="s">
        <v>8224</v>
      </c>
      <c r="H3164" t="s">
        <v>8246</v>
      </c>
      <c r="I3164">
        <v>1404444286</v>
      </c>
      <c r="J3164">
        <v>1403234686</v>
      </c>
      <c r="K3164" t="b">
        <v>0</v>
      </c>
      <c r="L3164">
        <v>39</v>
      </c>
      <c r="M3164" t="b">
        <v>1</v>
      </c>
      <c r="N3164" t="s">
        <v>8271</v>
      </c>
      <c r="O3164" s="5">
        <f t="shared" si="441"/>
        <v>0.33333333333333331</v>
      </c>
      <c r="P3164" s="7">
        <f t="shared" si="442"/>
        <v>53.846153846153847</v>
      </c>
      <c r="Q3164" t="str">
        <f t="shared" si="443"/>
        <v>theater</v>
      </c>
      <c r="R3164" t="str">
        <f t="shared" si="444"/>
        <v>plays</v>
      </c>
      <c r="S3164" s="10">
        <f t="shared" si="445"/>
        <v>41823.892199074071</v>
      </c>
      <c r="T3164" s="10">
        <f t="shared" si="446"/>
        <v>41809.892199074071</v>
      </c>
      <c r="U3164">
        <f t="shared" si="447"/>
        <v>2014</v>
      </c>
      <c r="V3164" s="11">
        <f t="shared" si="448"/>
        <v>41823.892199074071</v>
      </c>
      <c r="W3164" s="15">
        <f t="shared" si="449"/>
        <v>14</v>
      </c>
    </row>
    <row r="3165" spans="1:23" ht="43.2" x14ac:dyDescent="0.3">
      <c r="A3165">
        <v>3709</v>
      </c>
      <c r="B3165" s="3" t="s">
        <v>3706</v>
      </c>
      <c r="C3165" s="3" t="s">
        <v>7819</v>
      </c>
      <c r="D3165">
        <v>1000</v>
      </c>
      <c r="E3165">
        <v>1082.5</v>
      </c>
      <c r="F3165" t="s">
        <v>8219</v>
      </c>
      <c r="G3165" t="s">
        <v>8225</v>
      </c>
      <c r="H3165" t="s">
        <v>8247</v>
      </c>
      <c r="I3165">
        <v>1403715546</v>
      </c>
      <c r="J3165">
        <v>1401123546</v>
      </c>
      <c r="K3165" t="b">
        <v>0</v>
      </c>
      <c r="L3165">
        <v>35</v>
      </c>
      <c r="M3165" t="b">
        <v>1</v>
      </c>
      <c r="N3165" t="s">
        <v>8271</v>
      </c>
      <c r="O3165" s="5">
        <f t="shared" si="441"/>
        <v>0.92378752886836024</v>
      </c>
      <c r="P3165" s="7">
        <f t="shared" si="442"/>
        <v>30.928571428571427</v>
      </c>
      <c r="Q3165" t="str">
        <f t="shared" si="443"/>
        <v>theater</v>
      </c>
      <c r="R3165" t="str">
        <f t="shared" si="444"/>
        <v>plays</v>
      </c>
      <c r="S3165" s="10">
        <f t="shared" si="445"/>
        <v>41815.457708333335</v>
      </c>
      <c r="T3165" s="10">
        <f t="shared" si="446"/>
        <v>41785.457708333335</v>
      </c>
      <c r="U3165">
        <f t="shared" si="447"/>
        <v>2014</v>
      </c>
      <c r="V3165" s="11">
        <f t="shared" si="448"/>
        <v>41815.457708333335</v>
      </c>
      <c r="W3165" s="15">
        <f t="shared" si="449"/>
        <v>30</v>
      </c>
    </row>
    <row r="3166" spans="1:23" ht="28.8" x14ac:dyDescent="0.3">
      <c r="A3166">
        <v>3710</v>
      </c>
      <c r="B3166" s="3" t="s">
        <v>3707</v>
      </c>
      <c r="C3166" s="3" t="s">
        <v>7820</v>
      </c>
      <c r="D3166">
        <v>1300</v>
      </c>
      <c r="E3166">
        <v>1835</v>
      </c>
      <c r="F3166" t="s">
        <v>8219</v>
      </c>
      <c r="G3166" t="s">
        <v>8224</v>
      </c>
      <c r="H3166" t="s">
        <v>8246</v>
      </c>
      <c r="I3166">
        <v>1428068988</v>
      </c>
      <c r="J3166">
        <v>1425908988</v>
      </c>
      <c r="K3166" t="b">
        <v>0</v>
      </c>
      <c r="L3166">
        <v>27</v>
      </c>
      <c r="M3166" t="b">
        <v>1</v>
      </c>
      <c r="N3166" t="s">
        <v>8271</v>
      </c>
      <c r="O3166" s="5">
        <f t="shared" si="441"/>
        <v>0.70844686648501365</v>
      </c>
      <c r="P3166" s="7">
        <f t="shared" si="442"/>
        <v>67.962962962962962</v>
      </c>
      <c r="Q3166" t="str">
        <f t="shared" si="443"/>
        <v>theater</v>
      </c>
      <c r="R3166" t="str">
        <f t="shared" si="444"/>
        <v>plays</v>
      </c>
      <c r="S3166" s="10">
        <f t="shared" si="445"/>
        <v>42097.326249999998</v>
      </c>
      <c r="T3166" s="10">
        <f t="shared" si="446"/>
        <v>42072.326249999998</v>
      </c>
      <c r="U3166">
        <f t="shared" si="447"/>
        <v>2015</v>
      </c>
      <c r="V3166" s="11">
        <f t="shared" si="448"/>
        <v>42097.326249999998</v>
      </c>
      <c r="W3166" s="15">
        <f t="shared" si="449"/>
        <v>25</v>
      </c>
    </row>
    <row r="3167" spans="1:23" ht="28.8" x14ac:dyDescent="0.3">
      <c r="A3167">
        <v>3711</v>
      </c>
      <c r="B3167" s="3" t="s">
        <v>3708</v>
      </c>
      <c r="C3167" s="3" t="s">
        <v>7821</v>
      </c>
      <c r="D3167">
        <v>500</v>
      </c>
      <c r="E3167">
        <v>570</v>
      </c>
      <c r="F3167" t="s">
        <v>8219</v>
      </c>
      <c r="G3167" t="s">
        <v>8224</v>
      </c>
      <c r="H3167" t="s">
        <v>8246</v>
      </c>
      <c r="I3167">
        <v>1402848000</v>
      </c>
      <c r="J3167">
        <v>1400606573</v>
      </c>
      <c r="K3167" t="b">
        <v>0</v>
      </c>
      <c r="L3167">
        <v>21</v>
      </c>
      <c r="M3167" t="b">
        <v>1</v>
      </c>
      <c r="N3167" t="s">
        <v>8271</v>
      </c>
      <c r="O3167" s="5">
        <f t="shared" si="441"/>
        <v>0.8771929824561403</v>
      </c>
      <c r="P3167" s="7">
        <f t="shared" si="442"/>
        <v>27.142857142857142</v>
      </c>
      <c r="Q3167" t="str">
        <f t="shared" si="443"/>
        <v>theater</v>
      </c>
      <c r="R3167" t="str">
        <f t="shared" si="444"/>
        <v>plays</v>
      </c>
      <c r="S3167" s="10">
        <f t="shared" si="445"/>
        <v>41805.416666666664</v>
      </c>
      <c r="T3167" s="10">
        <f t="shared" si="446"/>
        <v>41779.474224537036</v>
      </c>
      <c r="U3167">
        <f t="shared" si="447"/>
        <v>2014</v>
      </c>
      <c r="V3167" s="11">
        <f t="shared" si="448"/>
        <v>41805.416666666664</v>
      </c>
      <c r="W3167" s="15">
        <f t="shared" si="449"/>
        <v>25.942442129628034</v>
      </c>
    </row>
    <row r="3168" spans="1:23" ht="57.6" x14ac:dyDescent="0.3">
      <c r="A3168">
        <v>3712</v>
      </c>
      <c r="B3168" s="3" t="s">
        <v>3709</v>
      </c>
      <c r="C3168" s="3" t="s">
        <v>7822</v>
      </c>
      <c r="D3168">
        <v>7500</v>
      </c>
      <c r="E3168">
        <v>11530</v>
      </c>
      <c r="F3168" t="s">
        <v>8219</v>
      </c>
      <c r="G3168" t="s">
        <v>8224</v>
      </c>
      <c r="H3168" t="s">
        <v>8246</v>
      </c>
      <c r="I3168">
        <v>1433055540</v>
      </c>
      <c r="J3168">
        <v>1431230867</v>
      </c>
      <c r="K3168" t="b">
        <v>0</v>
      </c>
      <c r="L3168">
        <v>104</v>
      </c>
      <c r="M3168" t="b">
        <v>1</v>
      </c>
      <c r="N3168" t="s">
        <v>8271</v>
      </c>
      <c r="O3168" s="5">
        <f t="shared" si="441"/>
        <v>0.65047701647875111</v>
      </c>
      <c r="P3168" s="7">
        <f t="shared" si="442"/>
        <v>110.86538461538461</v>
      </c>
      <c r="Q3168" t="str">
        <f t="shared" si="443"/>
        <v>theater</v>
      </c>
      <c r="R3168" t="str">
        <f t="shared" si="444"/>
        <v>plays</v>
      </c>
      <c r="S3168" s="10">
        <f t="shared" si="445"/>
        <v>42155.040972222225</v>
      </c>
      <c r="T3168" s="10">
        <f t="shared" si="446"/>
        <v>42133.922071759262</v>
      </c>
      <c r="U3168">
        <f t="shared" si="447"/>
        <v>2015</v>
      </c>
      <c r="V3168" s="11">
        <f t="shared" si="448"/>
        <v>42155.040972222225</v>
      </c>
      <c r="W3168" s="15">
        <f t="shared" si="449"/>
        <v>21.118900462963211</v>
      </c>
    </row>
    <row r="3169" spans="1:23" ht="43.2" x14ac:dyDescent="0.3">
      <c r="A3169">
        <v>3713</v>
      </c>
      <c r="B3169" s="3" t="s">
        <v>3710</v>
      </c>
      <c r="C3169" s="3" t="s">
        <v>7823</v>
      </c>
      <c r="D3169">
        <v>2000</v>
      </c>
      <c r="E3169">
        <v>2030</v>
      </c>
      <c r="F3169" t="s">
        <v>8219</v>
      </c>
      <c r="G3169" t="s">
        <v>8224</v>
      </c>
      <c r="H3169" t="s">
        <v>8246</v>
      </c>
      <c r="I3169">
        <v>1465062166</v>
      </c>
      <c r="J3169">
        <v>1463334166</v>
      </c>
      <c r="K3169" t="b">
        <v>0</v>
      </c>
      <c r="L3169">
        <v>19</v>
      </c>
      <c r="M3169" t="b">
        <v>1</v>
      </c>
      <c r="N3169" t="s">
        <v>8271</v>
      </c>
      <c r="O3169" s="5">
        <f t="shared" si="441"/>
        <v>0.98522167487684731</v>
      </c>
      <c r="P3169" s="7">
        <f t="shared" si="442"/>
        <v>106.84210526315789</v>
      </c>
      <c r="Q3169" t="str">
        <f t="shared" si="443"/>
        <v>theater</v>
      </c>
      <c r="R3169" t="str">
        <f t="shared" si="444"/>
        <v>plays</v>
      </c>
      <c r="S3169" s="10">
        <f t="shared" si="445"/>
        <v>42525.488032407404</v>
      </c>
      <c r="T3169" s="10">
        <f t="shared" si="446"/>
        <v>42505.488032407404</v>
      </c>
      <c r="U3169">
        <f t="shared" si="447"/>
        <v>2016</v>
      </c>
      <c r="V3169" s="11">
        <f t="shared" si="448"/>
        <v>42525.488032407404</v>
      </c>
      <c r="W3169" s="15">
        <f t="shared" si="449"/>
        <v>20</v>
      </c>
    </row>
    <row r="3170" spans="1:23" ht="43.2" x14ac:dyDescent="0.3">
      <c r="A3170">
        <v>3714</v>
      </c>
      <c r="B3170" s="3" t="s">
        <v>3711</v>
      </c>
      <c r="C3170" s="3" t="s">
        <v>7824</v>
      </c>
      <c r="D3170">
        <v>10000</v>
      </c>
      <c r="E3170">
        <v>10235</v>
      </c>
      <c r="F3170" t="s">
        <v>8219</v>
      </c>
      <c r="G3170" t="s">
        <v>8224</v>
      </c>
      <c r="H3170" t="s">
        <v>8246</v>
      </c>
      <c r="I3170">
        <v>1432612740</v>
      </c>
      <c r="J3170">
        <v>1429881667</v>
      </c>
      <c r="K3170" t="b">
        <v>0</v>
      </c>
      <c r="L3170">
        <v>97</v>
      </c>
      <c r="M3170" t="b">
        <v>1</v>
      </c>
      <c r="N3170" t="s">
        <v>8271</v>
      </c>
      <c r="O3170" s="5">
        <f t="shared" si="441"/>
        <v>0.97703957010258913</v>
      </c>
      <c r="P3170" s="7">
        <f t="shared" si="442"/>
        <v>105.51546391752578</v>
      </c>
      <c r="Q3170" t="str">
        <f t="shared" si="443"/>
        <v>theater</v>
      </c>
      <c r="R3170" t="str">
        <f t="shared" si="444"/>
        <v>plays</v>
      </c>
      <c r="S3170" s="10">
        <f t="shared" si="445"/>
        <v>42149.915972222225</v>
      </c>
      <c r="T3170" s="10">
        <f t="shared" si="446"/>
        <v>42118.306331018524</v>
      </c>
      <c r="U3170">
        <f t="shared" si="447"/>
        <v>2015</v>
      </c>
      <c r="V3170" s="11">
        <f t="shared" si="448"/>
        <v>42149.915972222225</v>
      </c>
      <c r="W3170" s="15">
        <f t="shared" si="449"/>
        <v>31.609641203700448</v>
      </c>
    </row>
    <row r="3171" spans="1:23" ht="43.2" x14ac:dyDescent="0.3">
      <c r="A3171">
        <v>3715</v>
      </c>
      <c r="B3171" s="3" t="s">
        <v>3712</v>
      </c>
      <c r="C3171" s="3" t="s">
        <v>7825</v>
      </c>
      <c r="D3171">
        <v>3500</v>
      </c>
      <c r="E3171">
        <v>3590</v>
      </c>
      <c r="F3171" t="s">
        <v>8219</v>
      </c>
      <c r="G3171" t="s">
        <v>8225</v>
      </c>
      <c r="H3171" t="s">
        <v>8247</v>
      </c>
      <c r="I3171">
        <v>1427806320</v>
      </c>
      <c r="J3171">
        <v>1422834819</v>
      </c>
      <c r="K3171" t="b">
        <v>0</v>
      </c>
      <c r="L3171">
        <v>27</v>
      </c>
      <c r="M3171" t="b">
        <v>1</v>
      </c>
      <c r="N3171" t="s">
        <v>8271</v>
      </c>
      <c r="O3171" s="5">
        <f t="shared" si="441"/>
        <v>0.97493036211699169</v>
      </c>
      <c r="P3171" s="7">
        <f t="shared" si="442"/>
        <v>132.96296296296296</v>
      </c>
      <c r="Q3171" t="str">
        <f t="shared" si="443"/>
        <v>theater</v>
      </c>
      <c r="R3171" t="str">
        <f t="shared" si="444"/>
        <v>plays</v>
      </c>
      <c r="S3171" s="10">
        <f t="shared" si="445"/>
        <v>42094.286111111112</v>
      </c>
      <c r="T3171" s="10">
        <f t="shared" si="446"/>
        <v>42036.745590277773</v>
      </c>
      <c r="U3171">
        <f t="shared" si="447"/>
        <v>2015</v>
      </c>
      <c r="V3171" s="11">
        <f t="shared" si="448"/>
        <v>42094.286111111112</v>
      </c>
      <c r="W3171" s="15">
        <f t="shared" si="449"/>
        <v>57.540520833339542</v>
      </c>
    </row>
    <row r="3172" spans="1:23" ht="43.2" x14ac:dyDescent="0.3">
      <c r="A3172">
        <v>3716</v>
      </c>
      <c r="B3172" s="3" t="s">
        <v>3713</v>
      </c>
      <c r="C3172" s="3" t="s">
        <v>7826</v>
      </c>
      <c r="D3172">
        <v>800</v>
      </c>
      <c r="E3172">
        <v>1246</v>
      </c>
      <c r="F3172" t="s">
        <v>8219</v>
      </c>
      <c r="G3172" t="s">
        <v>8224</v>
      </c>
      <c r="H3172" t="s">
        <v>8246</v>
      </c>
      <c r="I3172">
        <v>1453411109</v>
      </c>
      <c r="J3172">
        <v>1450819109</v>
      </c>
      <c r="K3172" t="b">
        <v>0</v>
      </c>
      <c r="L3172">
        <v>24</v>
      </c>
      <c r="M3172" t="b">
        <v>1</v>
      </c>
      <c r="N3172" t="s">
        <v>8271</v>
      </c>
      <c r="O3172" s="5">
        <f t="shared" si="441"/>
        <v>0.6420545746388443</v>
      </c>
      <c r="P3172" s="7">
        <f t="shared" si="442"/>
        <v>51.916666666666664</v>
      </c>
      <c r="Q3172" t="str">
        <f t="shared" si="443"/>
        <v>theater</v>
      </c>
      <c r="R3172" t="str">
        <f t="shared" si="444"/>
        <v>plays</v>
      </c>
      <c r="S3172" s="10">
        <f t="shared" si="445"/>
        <v>42390.637835648144</v>
      </c>
      <c r="T3172" s="10">
        <f t="shared" si="446"/>
        <v>42360.637835648144</v>
      </c>
      <c r="U3172">
        <f t="shared" si="447"/>
        <v>2016</v>
      </c>
      <c r="V3172" s="11">
        <f t="shared" si="448"/>
        <v>42390.637835648144</v>
      </c>
      <c r="W3172" s="15">
        <f t="shared" si="449"/>
        <v>30</v>
      </c>
    </row>
    <row r="3173" spans="1:23" ht="43.2" x14ac:dyDescent="0.3">
      <c r="A3173">
        <v>3717</v>
      </c>
      <c r="B3173" s="3" t="s">
        <v>3714</v>
      </c>
      <c r="C3173" s="3" t="s">
        <v>7827</v>
      </c>
      <c r="D3173">
        <v>4000</v>
      </c>
      <c r="E3173">
        <v>4030</v>
      </c>
      <c r="F3173" t="s">
        <v>8219</v>
      </c>
      <c r="G3173" t="s">
        <v>8225</v>
      </c>
      <c r="H3173" t="s">
        <v>8247</v>
      </c>
      <c r="I3173">
        <v>1431204449</v>
      </c>
      <c r="J3173">
        <v>1428526049</v>
      </c>
      <c r="K3173" t="b">
        <v>0</v>
      </c>
      <c r="L3173">
        <v>13</v>
      </c>
      <c r="M3173" t="b">
        <v>1</v>
      </c>
      <c r="N3173" t="s">
        <v>8271</v>
      </c>
      <c r="O3173" s="5">
        <f t="shared" si="441"/>
        <v>0.99255583126550873</v>
      </c>
      <c r="P3173" s="7">
        <f t="shared" si="442"/>
        <v>310</v>
      </c>
      <c r="Q3173" t="str">
        <f t="shared" si="443"/>
        <v>theater</v>
      </c>
      <c r="R3173" t="str">
        <f t="shared" si="444"/>
        <v>plays</v>
      </c>
      <c r="S3173" s="10">
        <f t="shared" si="445"/>
        <v>42133.616307870368</v>
      </c>
      <c r="T3173" s="10">
        <f t="shared" si="446"/>
        <v>42102.616307870368</v>
      </c>
      <c r="U3173">
        <f t="shared" si="447"/>
        <v>2015</v>
      </c>
      <c r="V3173" s="11">
        <f t="shared" si="448"/>
        <v>42133.616307870368</v>
      </c>
      <c r="W3173" s="15">
        <f t="shared" si="449"/>
        <v>31</v>
      </c>
    </row>
    <row r="3174" spans="1:23" ht="43.2" x14ac:dyDescent="0.3">
      <c r="A3174">
        <v>3718</v>
      </c>
      <c r="B3174" s="3" t="s">
        <v>3715</v>
      </c>
      <c r="C3174" s="3" t="s">
        <v>7828</v>
      </c>
      <c r="D3174">
        <v>500</v>
      </c>
      <c r="E3174">
        <v>1197</v>
      </c>
      <c r="F3174" t="s">
        <v>8219</v>
      </c>
      <c r="G3174" t="s">
        <v>8225</v>
      </c>
      <c r="H3174" t="s">
        <v>8247</v>
      </c>
      <c r="I3174">
        <v>1425057075</v>
      </c>
      <c r="J3174">
        <v>1422465075</v>
      </c>
      <c r="K3174" t="b">
        <v>0</v>
      </c>
      <c r="L3174">
        <v>46</v>
      </c>
      <c r="M3174" t="b">
        <v>1</v>
      </c>
      <c r="N3174" t="s">
        <v>8271</v>
      </c>
      <c r="O3174" s="5">
        <f t="shared" si="441"/>
        <v>0.41771094402673348</v>
      </c>
      <c r="P3174" s="7">
        <f t="shared" si="442"/>
        <v>26.021739130434781</v>
      </c>
      <c r="Q3174" t="str">
        <f t="shared" si="443"/>
        <v>theater</v>
      </c>
      <c r="R3174" t="str">
        <f t="shared" si="444"/>
        <v>plays</v>
      </c>
      <c r="S3174" s="10">
        <f t="shared" si="445"/>
        <v>42062.466145833328</v>
      </c>
      <c r="T3174" s="10">
        <f t="shared" si="446"/>
        <v>42032.466145833328</v>
      </c>
      <c r="U3174">
        <f t="shared" si="447"/>
        <v>2015</v>
      </c>
      <c r="V3174" s="11">
        <f t="shared" si="448"/>
        <v>42062.466145833328</v>
      </c>
      <c r="W3174" s="15">
        <f t="shared" si="449"/>
        <v>30</v>
      </c>
    </row>
    <row r="3175" spans="1:23" ht="28.8" x14ac:dyDescent="0.3">
      <c r="A3175">
        <v>3719</v>
      </c>
      <c r="B3175" s="3" t="s">
        <v>3716</v>
      </c>
      <c r="C3175" s="3" t="s">
        <v>7829</v>
      </c>
      <c r="D3175">
        <v>200</v>
      </c>
      <c r="E3175">
        <v>420</v>
      </c>
      <c r="F3175" t="s">
        <v>8219</v>
      </c>
      <c r="G3175" t="s">
        <v>8225</v>
      </c>
      <c r="H3175" t="s">
        <v>8247</v>
      </c>
      <c r="I3175">
        <v>1434994266</v>
      </c>
      <c r="J3175">
        <v>1432402266</v>
      </c>
      <c r="K3175" t="b">
        <v>0</v>
      </c>
      <c r="L3175">
        <v>4</v>
      </c>
      <c r="M3175" t="b">
        <v>1</v>
      </c>
      <c r="N3175" t="s">
        <v>8271</v>
      </c>
      <c r="O3175" s="5">
        <f t="shared" si="441"/>
        <v>0.47619047619047616</v>
      </c>
      <c r="P3175" s="7">
        <f t="shared" si="442"/>
        <v>105</v>
      </c>
      <c r="Q3175" t="str">
        <f t="shared" si="443"/>
        <v>theater</v>
      </c>
      <c r="R3175" t="str">
        <f t="shared" si="444"/>
        <v>plays</v>
      </c>
      <c r="S3175" s="10">
        <f t="shared" si="445"/>
        <v>42177.479930555557</v>
      </c>
      <c r="T3175" s="10">
        <f t="shared" si="446"/>
        <v>42147.479930555557</v>
      </c>
      <c r="U3175">
        <f t="shared" si="447"/>
        <v>2015</v>
      </c>
      <c r="V3175" s="11">
        <f t="shared" si="448"/>
        <v>42177.479930555557</v>
      </c>
      <c r="W3175" s="15">
        <f t="shared" si="449"/>
        <v>30</v>
      </c>
    </row>
    <row r="3176" spans="1:23" ht="28.8" x14ac:dyDescent="0.3">
      <c r="A3176">
        <v>3720</v>
      </c>
      <c r="B3176" s="3" t="s">
        <v>3717</v>
      </c>
      <c r="C3176" s="3" t="s">
        <v>7830</v>
      </c>
      <c r="D3176">
        <v>3300</v>
      </c>
      <c r="E3176">
        <v>3449</v>
      </c>
      <c r="F3176" t="s">
        <v>8219</v>
      </c>
      <c r="G3176" t="s">
        <v>8224</v>
      </c>
      <c r="H3176" t="s">
        <v>8246</v>
      </c>
      <c r="I3176">
        <v>1435881006</v>
      </c>
      <c r="J3176">
        <v>1433980206</v>
      </c>
      <c r="K3176" t="b">
        <v>0</v>
      </c>
      <c r="L3176">
        <v>40</v>
      </c>
      <c r="M3176" t="b">
        <v>1</v>
      </c>
      <c r="N3176" t="s">
        <v>8271</v>
      </c>
      <c r="O3176" s="5">
        <f t="shared" si="441"/>
        <v>0.95679907219483906</v>
      </c>
      <c r="P3176" s="7">
        <f t="shared" si="442"/>
        <v>86.224999999999994</v>
      </c>
      <c r="Q3176" t="str">
        <f t="shared" si="443"/>
        <v>theater</v>
      </c>
      <c r="R3176" t="str">
        <f t="shared" si="444"/>
        <v>plays</v>
      </c>
      <c r="S3176" s="10">
        <f t="shared" si="445"/>
        <v>42187.743125000001</v>
      </c>
      <c r="T3176" s="10">
        <f t="shared" si="446"/>
        <v>42165.743125000001</v>
      </c>
      <c r="U3176">
        <f t="shared" si="447"/>
        <v>2015</v>
      </c>
      <c r="V3176" s="11">
        <f t="shared" si="448"/>
        <v>42187.743125000001</v>
      </c>
      <c r="W3176" s="15">
        <f t="shared" si="449"/>
        <v>22</v>
      </c>
    </row>
    <row r="3177" spans="1:23" ht="57.6" x14ac:dyDescent="0.3">
      <c r="A3177">
        <v>3721</v>
      </c>
      <c r="B3177" s="3" t="s">
        <v>3718</v>
      </c>
      <c r="C3177" s="3" t="s">
        <v>7831</v>
      </c>
      <c r="D3177">
        <v>5000</v>
      </c>
      <c r="E3177">
        <v>5040</v>
      </c>
      <c r="F3177" t="s">
        <v>8219</v>
      </c>
      <c r="G3177" t="s">
        <v>8224</v>
      </c>
      <c r="H3177" t="s">
        <v>8246</v>
      </c>
      <c r="I3177">
        <v>1415230084</v>
      </c>
      <c r="J3177">
        <v>1413412084</v>
      </c>
      <c r="K3177" t="b">
        <v>0</v>
      </c>
      <c r="L3177">
        <v>44</v>
      </c>
      <c r="M3177" t="b">
        <v>1</v>
      </c>
      <c r="N3177" t="s">
        <v>8271</v>
      </c>
      <c r="O3177" s="5">
        <f t="shared" si="441"/>
        <v>0.99206349206349209</v>
      </c>
      <c r="P3177" s="7">
        <f t="shared" si="442"/>
        <v>114.54545454545455</v>
      </c>
      <c r="Q3177" t="str">
        <f t="shared" si="443"/>
        <v>theater</v>
      </c>
      <c r="R3177" t="str">
        <f t="shared" si="444"/>
        <v>plays</v>
      </c>
      <c r="S3177" s="10">
        <f t="shared" si="445"/>
        <v>41948.727824074071</v>
      </c>
      <c r="T3177" s="10">
        <f t="shared" si="446"/>
        <v>41927.686157407406</v>
      </c>
      <c r="U3177">
        <f t="shared" si="447"/>
        <v>2014</v>
      </c>
      <c r="V3177" s="11">
        <f t="shared" si="448"/>
        <v>41948.727824074071</v>
      </c>
      <c r="W3177" s="15">
        <f t="shared" si="449"/>
        <v>21.041666666664241</v>
      </c>
    </row>
    <row r="3178" spans="1:23" ht="57.6" x14ac:dyDescent="0.3">
      <c r="A3178">
        <v>3722</v>
      </c>
      <c r="B3178" s="3" t="s">
        <v>3719</v>
      </c>
      <c r="C3178" s="3" t="s">
        <v>7832</v>
      </c>
      <c r="D3178">
        <v>1500</v>
      </c>
      <c r="E3178">
        <v>1668</v>
      </c>
      <c r="F3178" t="s">
        <v>8219</v>
      </c>
      <c r="G3178" t="s">
        <v>8229</v>
      </c>
      <c r="H3178" t="s">
        <v>8251</v>
      </c>
      <c r="I3178">
        <v>1455231540</v>
      </c>
      <c r="J3178">
        <v>1452614847</v>
      </c>
      <c r="K3178" t="b">
        <v>0</v>
      </c>
      <c r="L3178">
        <v>35</v>
      </c>
      <c r="M3178" t="b">
        <v>1</v>
      </c>
      <c r="N3178" t="s">
        <v>8271</v>
      </c>
      <c r="O3178" s="5">
        <f t="shared" si="441"/>
        <v>0.89928057553956831</v>
      </c>
      <c r="P3178" s="7">
        <f t="shared" si="442"/>
        <v>47.657142857142858</v>
      </c>
      <c r="Q3178" t="str">
        <f t="shared" si="443"/>
        <v>theater</v>
      </c>
      <c r="R3178" t="str">
        <f t="shared" si="444"/>
        <v>plays</v>
      </c>
      <c r="S3178" s="10">
        <f t="shared" si="445"/>
        <v>42411.707638888889</v>
      </c>
      <c r="T3178" s="10">
        <f t="shared" si="446"/>
        <v>42381.421840277777</v>
      </c>
      <c r="U3178">
        <f t="shared" si="447"/>
        <v>2016</v>
      </c>
      <c r="V3178" s="11">
        <f t="shared" si="448"/>
        <v>42411.707638888889</v>
      </c>
      <c r="W3178" s="15">
        <f t="shared" si="449"/>
        <v>30.285798611112114</v>
      </c>
    </row>
    <row r="3179" spans="1:23" ht="28.8" x14ac:dyDescent="0.3">
      <c r="A3179">
        <v>3723</v>
      </c>
      <c r="B3179" s="3" t="s">
        <v>3720</v>
      </c>
      <c r="C3179" s="3" t="s">
        <v>7833</v>
      </c>
      <c r="D3179">
        <v>4500</v>
      </c>
      <c r="E3179">
        <v>4592</v>
      </c>
      <c r="F3179" t="s">
        <v>8219</v>
      </c>
      <c r="G3179" t="s">
        <v>8225</v>
      </c>
      <c r="H3179" t="s">
        <v>8247</v>
      </c>
      <c r="I3179">
        <v>1417374262</v>
      </c>
      <c r="J3179">
        <v>1414778662</v>
      </c>
      <c r="K3179" t="b">
        <v>0</v>
      </c>
      <c r="L3179">
        <v>63</v>
      </c>
      <c r="M3179" t="b">
        <v>1</v>
      </c>
      <c r="N3179" t="s">
        <v>8271</v>
      </c>
      <c r="O3179" s="5">
        <f t="shared" si="441"/>
        <v>0.97996515679442509</v>
      </c>
      <c r="P3179" s="7">
        <f t="shared" si="442"/>
        <v>72.888888888888886</v>
      </c>
      <c r="Q3179" t="str">
        <f t="shared" si="443"/>
        <v>theater</v>
      </c>
      <c r="R3179" t="str">
        <f t="shared" si="444"/>
        <v>plays</v>
      </c>
      <c r="S3179" s="10">
        <f t="shared" si="445"/>
        <v>41973.544699074075</v>
      </c>
      <c r="T3179" s="10">
        <f t="shared" si="446"/>
        <v>41943.503032407411</v>
      </c>
      <c r="U3179">
        <f t="shared" si="447"/>
        <v>2014</v>
      </c>
      <c r="V3179" s="11">
        <f t="shared" si="448"/>
        <v>41973.544699074075</v>
      </c>
      <c r="W3179" s="15">
        <f t="shared" si="449"/>
        <v>30.041666666664241</v>
      </c>
    </row>
    <row r="3180" spans="1:23" ht="43.2" x14ac:dyDescent="0.3">
      <c r="A3180">
        <v>3724</v>
      </c>
      <c r="B3180" s="3" t="s">
        <v>3721</v>
      </c>
      <c r="C3180" s="3" t="s">
        <v>7834</v>
      </c>
      <c r="D3180">
        <v>4300</v>
      </c>
      <c r="E3180">
        <v>4409.55</v>
      </c>
      <c r="F3180" t="s">
        <v>8219</v>
      </c>
      <c r="G3180" t="s">
        <v>8225</v>
      </c>
      <c r="H3180" t="s">
        <v>8247</v>
      </c>
      <c r="I3180">
        <v>1462402800</v>
      </c>
      <c r="J3180">
        <v>1459856860</v>
      </c>
      <c r="K3180" t="b">
        <v>0</v>
      </c>
      <c r="L3180">
        <v>89</v>
      </c>
      <c r="M3180" t="b">
        <v>1</v>
      </c>
      <c r="N3180" t="s">
        <v>8271</v>
      </c>
      <c r="O3180" s="5">
        <f t="shared" si="441"/>
        <v>0.97515619507659512</v>
      </c>
      <c r="P3180" s="7">
        <f t="shared" si="442"/>
        <v>49.545505617977533</v>
      </c>
      <c r="Q3180" t="str">
        <f t="shared" si="443"/>
        <v>theater</v>
      </c>
      <c r="R3180" t="str">
        <f t="shared" si="444"/>
        <v>plays</v>
      </c>
      <c r="S3180" s="10">
        <f t="shared" si="445"/>
        <v>42494.708333333328</v>
      </c>
      <c r="T3180" s="10">
        <f t="shared" si="446"/>
        <v>42465.241435185191</v>
      </c>
      <c r="U3180">
        <f t="shared" si="447"/>
        <v>2016</v>
      </c>
      <c r="V3180" s="11">
        <f t="shared" si="448"/>
        <v>42494.708333333328</v>
      </c>
      <c r="W3180" s="15">
        <f t="shared" si="449"/>
        <v>29.466898148137261</v>
      </c>
    </row>
    <row r="3181" spans="1:23" ht="43.2" x14ac:dyDescent="0.3">
      <c r="A3181">
        <v>3725</v>
      </c>
      <c r="B3181" s="3" t="s">
        <v>3722</v>
      </c>
      <c r="C3181" s="3" t="s">
        <v>7835</v>
      </c>
      <c r="D3181">
        <v>300</v>
      </c>
      <c r="E3181">
        <v>381</v>
      </c>
      <c r="F3181" t="s">
        <v>8219</v>
      </c>
      <c r="G3181" t="s">
        <v>8225</v>
      </c>
      <c r="H3181" t="s">
        <v>8247</v>
      </c>
      <c r="I3181">
        <v>1455831000</v>
      </c>
      <c r="J3181">
        <v>1454366467</v>
      </c>
      <c r="K3181" t="b">
        <v>0</v>
      </c>
      <c r="L3181">
        <v>15</v>
      </c>
      <c r="M3181" t="b">
        <v>1</v>
      </c>
      <c r="N3181" t="s">
        <v>8271</v>
      </c>
      <c r="O3181" s="5">
        <f t="shared" si="441"/>
        <v>0.78740157480314965</v>
      </c>
      <c r="P3181" s="7">
        <f t="shared" si="442"/>
        <v>25.4</v>
      </c>
      <c r="Q3181" t="str">
        <f t="shared" si="443"/>
        <v>theater</v>
      </c>
      <c r="R3181" t="str">
        <f t="shared" si="444"/>
        <v>plays</v>
      </c>
      <c r="S3181" s="10">
        <f t="shared" si="445"/>
        <v>42418.645833333328</v>
      </c>
      <c r="T3181" s="10">
        <f t="shared" si="446"/>
        <v>42401.695219907408</v>
      </c>
      <c r="U3181">
        <f t="shared" si="447"/>
        <v>2016</v>
      </c>
      <c r="V3181" s="11">
        <f t="shared" si="448"/>
        <v>42418.645833333328</v>
      </c>
      <c r="W3181" s="15">
        <f t="shared" si="449"/>
        <v>16.950613425920892</v>
      </c>
    </row>
    <row r="3182" spans="1:23" ht="43.2" x14ac:dyDescent="0.3">
      <c r="A3182">
        <v>3726</v>
      </c>
      <c r="B3182" s="3" t="s">
        <v>3723</v>
      </c>
      <c r="C3182" s="3" t="s">
        <v>7836</v>
      </c>
      <c r="D3182">
        <v>850</v>
      </c>
      <c r="E3182">
        <v>2879</v>
      </c>
      <c r="F3182" t="s">
        <v>8219</v>
      </c>
      <c r="G3182" t="s">
        <v>8224</v>
      </c>
      <c r="H3182" t="s">
        <v>8246</v>
      </c>
      <c r="I3182">
        <v>1461963600</v>
      </c>
      <c r="J3182">
        <v>1459567371</v>
      </c>
      <c r="K3182" t="b">
        <v>0</v>
      </c>
      <c r="L3182">
        <v>46</v>
      </c>
      <c r="M3182" t="b">
        <v>1</v>
      </c>
      <c r="N3182" t="s">
        <v>8271</v>
      </c>
      <c r="O3182" s="5">
        <f t="shared" si="441"/>
        <v>0.29524140326502257</v>
      </c>
      <c r="P3182" s="7">
        <f t="shared" si="442"/>
        <v>62.586956521739133</v>
      </c>
      <c r="Q3182" t="str">
        <f t="shared" si="443"/>
        <v>theater</v>
      </c>
      <c r="R3182" t="str">
        <f t="shared" si="444"/>
        <v>plays</v>
      </c>
      <c r="S3182" s="10">
        <f t="shared" si="445"/>
        <v>42489.625</v>
      </c>
      <c r="T3182" s="10">
        <f t="shared" si="446"/>
        <v>42461.890868055561</v>
      </c>
      <c r="U3182">
        <f t="shared" si="447"/>
        <v>2016</v>
      </c>
      <c r="V3182" s="11">
        <f t="shared" si="448"/>
        <v>42489.625</v>
      </c>
      <c r="W3182" s="15">
        <f t="shared" si="449"/>
        <v>27.734131944438559</v>
      </c>
    </row>
    <row r="3183" spans="1:23" ht="43.2" x14ac:dyDescent="0.3">
      <c r="A3183">
        <v>3727</v>
      </c>
      <c r="B3183" s="3" t="s">
        <v>3724</v>
      </c>
      <c r="C3183" s="3" t="s">
        <v>7837</v>
      </c>
      <c r="D3183">
        <v>2000</v>
      </c>
      <c r="E3183">
        <v>2015</v>
      </c>
      <c r="F3183" t="s">
        <v>8219</v>
      </c>
      <c r="G3183" t="s">
        <v>8224</v>
      </c>
      <c r="H3183" t="s">
        <v>8246</v>
      </c>
      <c r="I3183">
        <v>1476939300</v>
      </c>
      <c r="J3183">
        <v>1474273294</v>
      </c>
      <c r="K3183" t="b">
        <v>0</v>
      </c>
      <c r="L3183">
        <v>33</v>
      </c>
      <c r="M3183" t="b">
        <v>1</v>
      </c>
      <c r="N3183" t="s">
        <v>8271</v>
      </c>
      <c r="O3183" s="5">
        <f t="shared" si="441"/>
        <v>0.99255583126550873</v>
      </c>
      <c r="P3183" s="7">
        <f t="shared" si="442"/>
        <v>61.060606060606062</v>
      </c>
      <c r="Q3183" t="str">
        <f t="shared" si="443"/>
        <v>theater</v>
      </c>
      <c r="R3183" t="str">
        <f t="shared" si="444"/>
        <v>plays</v>
      </c>
      <c r="S3183" s="10">
        <f t="shared" si="445"/>
        <v>42662.954861111109</v>
      </c>
      <c r="T3183" s="10">
        <f t="shared" si="446"/>
        <v>42632.098310185189</v>
      </c>
      <c r="U3183">
        <f t="shared" si="447"/>
        <v>2016</v>
      </c>
      <c r="V3183" s="11">
        <f t="shared" si="448"/>
        <v>42662.954861111109</v>
      </c>
      <c r="W3183" s="15">
        <f t="shared" si="449"/>
        <v>30.856550925920601</v>
      </c>
    </row>
    <row r="3184" spans="1:23" ht="43.2" x14ac:dyDescent="0.3">
      <c r="A3184">
        <v>3728</v>
      </c>
      <c r="B3184" s="3" t="s">
        <v>3725</v>
      </c>
      <c r="C3184" s="3" t="s">
        <v>7838</v>
      </c>
      <c r="D3184">
        <v>20000</v>
      </c>
      <c r="E3184">
        <v>1862</v>
      </c>
      <c r="F3184" t="s">
        <v>8221</v>
      </c>
      <c r="G3184" t="s">
        <v>8224</v>
      </c>
      <c r="H3184" t="s">
        <v>8246</v>
      </c>
      <c r="I3184">
        <v>1439957176</v>
      </c>
      <c r="J3184">
        <v>1437365176</v>
      </c>
      <c r="K3184" t="b">
        <v>0</v>
      </c>
      <c r="L3184">
        <v>31</v>
      </c>
      <c r="M3184" t="b">
        <v>0</v>
      </c>
      <c r="N3184" t="s">
        <v>8271</v>
      </c>
      <c r="O3184" s="5">
        <f t="shared" si="441"/>
        <v>10.741138560687434</v>
      </c>
      <c r="P3184" s="7">
        <f t="shared" si="442"/>
        <v>60.064516129032256</v>
      </c>
      <c r="Q3184" t="str">
        <f t="shared" si="443"/>
        <v>theater</v>
      </c>
      <c r="R3184" t="str">
        <f t="shared" si="444"/>
        <v>plays</v>
      </c>
      <c r="S3184" s="10">
        <f t="shared" si="445"/>
        <v>42234.921018518522</v>
      </c>
      <c r="T3184" s="10">
        <f t="shared" si="446"/>
        <v>42204.921018518522</v>
      </c>
      <c r="U3184">
        <f t="shared" si="447"/>
        <v>2015</v>
      </c>
      <c r="V3184" s="11">
        <f t="shared" si="448"/>
        <v>42234.921018518522</v>
      </c>
      <c r="W3184" s="15">
        <f t="shared" si="449"/>
        <v>30</v>
      </c>
    </row>
    <row r="3185" spans="1:23" ht="43.2" x14ac:dyDescent="0.3">
      <c r="A3185">
        <v>3729</v>
      </c>
      <c r="B3185" s="3" t="s">
        <v>3726</v>
      </c>
      <c r="C3185" s="3" t="s">
        <v>7839</v>
      </c>
      <c r="D3185">
        <v>5000</v>
      </c>
      <c r="E3185">
        <v>362</v>
      </c>
      <c r="F3185" t="s">
        <v>8221</v>
      </c>
      <c r="G3185" t="s">
        <v>8224</v>
      </c>
      <c r="H3185" t="s">
        <v>8246</v>
      </c>
      <c r="I3185">
        <v>1427082912</v>
      </c>
      <c r="J3185">
        <v>1423198512</v>
      </c>
      <c r="K3185" t="b">
        <v>0</v>
      </c>
      <c r="L3185">
        <v>5</v>
      </c>
      <c r="M3185" t="b">
        <v>0</v>
      </c>
      <c r="N3185" t="s">
        <v>8271</v>
      </c>
      <c r="O3185" s="5">
        <f t="shared" si="441"/>
        <v>13.812154696132596</v>
      </c>
      <c r="P3185" s="7">
        <f t="shared" si="442"/>
        <v>72.400000000000006</v>
      </c>
      <c r="Q3185" t="str">
        <f t="shared" si="443"/>
        <v>theater</v>
      </c>
      <c r="R3185" t="str">
        <f t="shared" si="444"/>
        <v>plays</v>
      </c>
      <c r="S3185" s="10">
        <f t="shared" si="445"/>
        <v>42085.91333333333</v>
      </c>
      <c r="T3185" s="10">
        <f t="shared" si="446"/>
        <v>42040.955000000002</v>
      </c>
      <c r="U3185">
        <f t="shared" si="447"/>
        <v>2015</v>
      </c>
      <c r="V3185" s="11">
        <f t="shared" si="448"/>
        <v>42085.91333333333</v>
      </c>
      <c r="W3185" s="15">
        <f t="shared" si="449"/>
        <v>44.958333333328483</v>
      </c>
    </row>
    <row r="3186" spans="1:23" ht="43.2" x14ac:dyDescent="0.3">
      <c r="A3186">
        <v>3730</v>
      </c>
      <c r="B3186" s="3" t="s">
        <v>3727</v>
      </c>
      <c r="C3186" s="3" t="s">
        <v>7840</v>
      </c>
      <c r="D3186">
        <v>1000</v>
      </c>
      <c r="E3186">
        <v>100</v>
      </c>
      <c r="F3186" t="s">
        <v>8221</v>
      </c>
      <c r="G3186" t="s">
        <v>8224</v>
      </c>
      <c r="H3186" t="s">
        <v>8246</v>
      </c>
      <c r="I3186">
        <v>1439828159</v>
      </c>
      <c r="J3186">
        <v>1437236159</v>
      </c>
      <c r="K3186" t="b">
        <v>0</v>
      </c>
      <c r="L3186">
        <v>1</v>
      </c>
      <c r="M3186" t="b">
        <v>0</v>
      </c>
      <c r="N3186" t="s">
        <v>8271</v>
      </c>
      <c r="O3186" s="5">
        <f t="shared" si="441"/>
        <v>10</v>
      </c>
      <c r="P3186" s="7">
        <f t="shared" si="442"/>
        <v>100</v>
      </c>
      <c r="Q3186" t="str">
        <f t="shared" si="443"/>
        <v>theater</v>
      </c>
      <c r="R3186" t="str">
        <f t="shared" si="444"/>
        <v>plays</v>
      </c>
      <c r="S3186" s="10">
        <f t="shared" si="445"/>
        <v>42233.427766203706</v>
      </c>
      <c r="T3186" s="10">
        <f t="shared" si="446"/>
        <v>42203.427766203706</v>
      </c>
      <c r="U3186">
        <f t="shared" si="447"/>
        <v>2015</v>
      </c>
      <c r="V3186" s="11">
        <f t="shared" si="448"/>
        <v>42233.427766203706</v>
      </c>
      <c r="W3186" s="15">
        <f t="shared" si="449"/>
        <v>30</v>
      </c>
    </row>
    <row r="3187" spans="1:23" ht="43.2" x14ac:dyDescent="0.3">
      <c r="A3187">
        <v>3731</v>
      </c>
      <c r="B3187" s="3" t="s">
        <v>3728</v>
      </c>
      <c r="C3187" s="3" t="s">
        <v>7841</v>
      </c>
      <c r="D3187">
        <v>5500</v>
      </c>
      <c r="E3187">
        <v>620</v>
      </c>
      <c r="F3187" t="s">
        <v>8221</v>
      </c>
      <c r="G3187" t="s">
        <v>8224</v>
      </c>
      <c r="H3187" t="s">
        <v>8246</v>
      </c>
      <c r="I3187">
        <v>1420860180</v>
      </c>
      <c r="J3187">
        <v>1418234646</v>
      </c>
      <c r="K3187" t="b">
        <v>0</v>
      </c>
      <c r="L3187">
        <v>12</v>
      </c>
      <c r="M3187" t="b">
        <v>0</v>
      </c>
      <c r="N3187" t="s">
        <v>8271</v>
      </c>
      <c r="O3187" s="5">
        <f t="shared" si="441"/>
        <v>8.870967741935484</v>
      </c>
      <c r="P3187" s="7">
        <f t="shared" si="442"/>
        <v>51.666666666666664</v>
      </c>
      <c r="Q3187" t="str">
        <f t="shared" si="443"/>
        <v>theater</v>
      </c>
      <c r="R3187" t="str">
        <f t="shared" si="444"/>
        <v>plays</v>
      </c>
      <c r="S3187" s="10">
        <f t="shared" si="445"/>
        <v>42013.890972222223</v>
      </c>
      <c r="T3187" s="10">
        <f t="shared" si="446"/>
        <v>41983.502847222218</v>
      </c>
      <c r="U3187">
        <f t="shared" si="447"/>
        <v>2015</v>
      </c>
      <c r="V3187" s="11">
        <f t="shared" si="448"/>
        <v>42013.890972222223</v>
      </c>
      <c r="W3187" s="15">
        <f t="shared" si="449"/>
        <v>30.388125000004948</v>
      </c>
    </row>
    <row r="3188" spans="1:23" ht="43.2" x14ac:dyDescent="0.3">
      <c r="A3188">
        <v>3732</v>
      </c>
      <c r="B3188" s="3" t="s">
        <v>3729</v>
      </c>
      <c r="C3188" s="3" t="s">
        <v>7842</v>
      </c>
      <c r="D3188">
        <v>850</v>
      </c>
      <c r="E3188">
        <v>131</v>
      </c>
      <c r="F3188" t="s">
        <v>8221</v>
      </c>
      <c r="G3188" t="s">
        <v>8233</v>
      </c>
      <c r="H3188" t="s">
        <v>8249</v>
      </c>
      <c r="I3188">
        <v>1422100800</v>
      </c>
      <c r="J3188">
        <v>1416932133</v>
      </c>
      <c r="K3188" t="b">
        <v>0</v>
      </c>
      <c r="L3188">
        <v>4</v>
      </c>
      <c r="M3188" t="b">
        <v>0</v>
      </c>
      <c r="N3188" t="s">
        <v>8271</v>
      </c>
      <c r="O3188" s="5">
        <f t="shared" si="441"/>
        <v>6.4885496183206106</v>
      </c>
      <c r="P3188" s="7">
        <f t="shared" si="442"/>
        <v>32.75</v>
      </c>
      <c r="Q3188" t="str">
        <f t="shared" si="443"/>
        <v>theater</v>
      </c>
      <c r="R3188" t="str">
        <f t="shared" si="444"/>
        <v>plays</v>
      </c>
      <c r="S3188" s="10">
        <f t="shared" si="445"/>
        <v>42028.25</v>
      </c>
      <c r="T3188" s="10">
        <f t="shared" si="446"/>
        <v>41968.427465277782</v>
      </c>
      <c r="U3188">
        <f t="shared" si="447"/>
        <v>2015</v>
      </c>
      <c r="V3188" s="11">
        <f t="shared" si="448"/>
        <v>42028.25</v>
      </c>
      <c r="W3188" s="15">
        <f t="shared" si="449"/>
        <v>59.822534722217824</v>
      </c>
    </row>
    <row r="3189" spans="1:23" ht="43.2" x14ac:dyDescent="0.3">
      <c r="A3189">
        <v>3733</v>
      </c>
      <c r="B3189" s="3" t="s">
        <v>3730</v>
      </c>
      <c r="C3189" s="3" t="s">
        <v>7843</v>
      </c>
      <c r="D3189">
        <v>1500</v>
      </c>
      <c r="E3189">
        <v>0</v>
      </c>
      <c r="F3189" t="s">
        <v>8221</v>
      </c>
      <c r="G3189" t="s">
        <v>8224</v>
      </c>
      <c r="H3189" t="s">
        <v>8246</v>
      </c>
      <c r="I3189">
        <v>1429396200</v>
      </c>
      <c r="J3189">
        <v>1428539708</v>
      </c>
      <c r="K3189" t="b">
        <v>0</v>
      </c>
      <c r="L3189">
        <v>0</v>
      </c>
      <c r="M3189" t="b">
        <v>0</v>
      </c>
      <c r="N3189" t="s">
        <v>8271</v>
      </c>
      <c r="O3189" s="5" t="e">
        <f t="shared" si="441"/>
        <v>#DIV/0!</v>
      </c>
      <c r="P3189" s="7" t="e">
        <f t="shared" si="442"/>
        <v>#DIV/0!</v>
      </c>
      <c r="Q3189" t="str">
        <f t="shared" si="443"/>
        <v>theater</v>
      </c>
      <c r="R3189" t="str">
        <f t="shared" si="444"/>
        <v>plays</v>
      </c>
      <c r="S3189" s="10">
        <f t="shared" si="445"/>
        <v>42112.6875</v>
      </c>
      <c r="T3189" s="10">
        <f t="shared" si="446"/>
        <v>42102.774398148147</v>
      </c>
      <c r="U3189">
        <f t="shared" si="447"/>
        <v>2015</v>
      </c>
      <c r="V3189" s="11">
        <f t="shared" si="448"/>
        <v>42112.6875</v>
      </c>
      <c r="W3189" s="15">
        <f t="shared" si="449"/>
        <v>9.9131018518528435</v>
      </c>
    </row>
    <row r="3190" spans="1:23" ht="57.6" x14ac:dyDescent="0.3">
      <c r="A3190">
        <v>3734</v>
      </c>
      <c r="B3190" s="3" t="s">
        <v>3731</v>
      </c>
      <c r="C3190" s="3" t="s">
        <v>7844</v>
      </c>
      <c r="D3190">
        <v>1500</v>
      </c>
      <c r="E3190">
        <v>427</v>
      </c>
      <c r="F3190" t="s">
        <v>8221</v>
      </c>
      <c r="G3190" t="s">
        <v>8224</v>
      </c>
      <c r="H3190" t="s">
        <v>8246</v>
      </c>
      <c r="I3190">
        <v>1432589896</v>
      </c>
      <c r="J3190">
        <v>1427405896</v>
      </c>
      <c r="K3190" t="b">
        <v>0</v>
      </c>
      <c r="L3190">
        <v>7</v>
      </c>
      <c r="M3190" t="b">
        <v>0</v>
      </c>
      <c r="N3190" t="s">
        <v>8271</v>
      </c>
      <c r="O3190" s="5">
        <f t="shared" si="441"/>
        <v>3.5128805620608898</v>
      </c>
      <c r="P3190" s="7">
        <f t="shared" si="442"/>
        <v>61</v>
      </c>
      <c r="Q3190" t="str">
        <f t="shared" si="443"/>
        <v>theater</v>
      </c>
      <c r="R3190" t="str">
        <f t="shared" si="444"/>
        <v>plays</v>
      </c>
      <c r="S3190" s="10">
        <f t="shared" si="445"/>
        <v>42149.651574074072</v>
      </c>
      <c r="T3190" s="10">
        <f t="shared" si="446"/>
        <v>42089.651574074072</v>
      </c>
      <c r="U3190">
        <f t="shared" si="447"/>
        <v>2015</v>
      </c>
      <c r="V3190" s="11">
        <f t="shared" si="448"/>
        <v>42149.651574074072</v>
      </c>
      <c r="W3190" s="15">
        <f t="shared" si="449"/>
        <v>60</v>
      </c>
    </row>
    <row r="3191" spans="1:23" ht="28.8" x14ac:dyDescent="0.3">
      <c r="A3191">
        <v>3735</v>
      </c>
      <c r="B3191" s="3" t="s">
        <v>3732</v>
      </c>
      <c r="C3191" s="3" t="s">
        <v>7845</v>
      </c>
      <c r="D3191">
        <v>150</v>
      </c>
      <c r="E3191">
        <v>20</v>
      </c>
      <c r="F3191" t="s">
        <v>8221</v>
      </c>
      <c r="G3191" t="s">
        <v>8225</v>
      </c>
      <c r="H3191" t="s">
        <v>8247</v>
      </c>
      <c r="I3191">
        <v>1432831089</v>
      </c>
      <c r="J3191">
        <v>1430239089</v>
      </c>
      <c r="K3191" t="b">
        <v>0</v>
      </c>
      <c r="L3191">
        <v>2</v>
      </c>
      <c r="M3191" t="b">
        <v>0</v>
      </c>
      <c r="N3191" t="s">
        <v>8271</v>
      </c>
      <c r="O3191" s="5">
        <f t="shared" si="441"/>
        <v>7.5</v>
      </c>
      <c r="P3191" s="7">
        <f t="shared" si="442"/>
        <v>10</v>
      </c>
      <c r="Q3191" t="str">
        <f t="shared" si="443"/>
        <v>theater</v>
      </c>
      <c r="R3191" t="str">
        <f t="shared" si="444"/>
        <v>plays</v>
      </c>
      <c r="S3191" s="10">
        <f t="shared" si="445"/>
        <v>42152.443159722221</v>
      </c>
      <c r="T3191" s="10">
        <f t="shared" si="446"/>
        <v>42122.443159722221</v>
      </c>
      <c r="U3191">
        <f t="shared" si="447"/>
        <v>2015</v>
      </c>
      <c r="V3191" s="11">
        <f t="shared" si="448"/>
        <v>42152.443159722221</v>
      </c>
      <c r="W3191" s="15">
        <f t="shared" si="449"/>
        <v>30</v>
      </c>
    </row>
    <row r="3192" spans="1:23" ht="43.2" x14ac:dyDescent="0.3">
      <c r="A3192">
        <v>3736</v>
      </c>
      <c r="B3192" s="3" t="s">
        <v>3733</v>
      </c>
      <c r="C3192" s="3" t="s">
        <v>7846</v>
      </c>
      <c r="D3192">
        <v>1500</v>
      </c>
      <c r="E3192">
        <v>10</v>
      </c>
      <c r="F3192" t="s">
        <v>8221</v>
      </c>
      <c r="G3192" t="s">
        <v>8225</v>
      </c>
      <c r="H3192" t="s">
        <v>8247</v>
      </c>
      <c r="I3192">
        <v>1427133600</v>
      </c>
      <c r="J3192">
        <v>1423847093</v>
      </c>
      <c r="K3192" t="b">
        <v>0</v>
      </c>
      <c r="L3192">
        <v>1</v>
      </c>
      <c r="M3192" t="b">
        <v>0</v>
      </c>
      <c r="N3192" t="s">
        <v>8271</v>
      </c>
      <c r="O3192" s="5">
        <f t="shared" si="441"/>
        <v>150</v>
      </c>
      <c r="P3192" s="7">
        <f t="shared" si="442"/>
        <v>10</v>
      </c>
      <c r="Q3192" t="str">
        <f t="shared" si="443"/>
        <v>theater</v>
      </c>
      <c r="R3192" t="str">
        <f t="shared" si="444"/>
        <v>plays</v>
      </c>
      <c r="S3192" s="10">
        <f t="shared" si="445"/>
        <v>42086.5</v>
      </c>
      <c r="T3192" s="10">
        <f t="shared" si="446"/>
        <v>42048.461724537032</v>
      </c>
      <c r="U3192">
        <f t="shared" si="447"/>
        <v>2015</v>
      </c>
      <c r="V3192" s="11">
        <f t="shared" si="448"/>
        <v>42086.5</v>
      </c>
      <c r="W3192" s="15">
        <f t="shared" si="449"/>
        <v>38.038275462968159</v>
      </c>
    </row>
    <row r="3193" spans="1:23" ht="43.2" x14ac:dyDescent="0.3">
      <c r="A3193">
        <v>3737</v>
      </c>
      <c r="B3193" s="3" t="s">
        <v>3734</v>
      </c>
      <c r="C3193" s="3" t="s">
        <v>7847</v>
      </c>
      <c r="D3193">
        <v>700</v>
      </c>
      <c r="E3193">
        <v>150</v>
      </c>
      <c r="F3193" t="s">
        <v>8221</v>
      </c>
      <c r="G3193" t="s">
        <v>8224</v>
      </c>
      <c r="H3193" t="s">
        <v>8246</v>
      </c>
      <c r="I3193">
        <v>1447311540</v>
      </c>
      <c r="J3193">
        <v>1445358903</v>
      </c>
      <c r="K3193" t="b">
        <v>0</v>
      </c>
      <c r="L3193">
        <v>4</v>
      </c>
      <c r="M3193" t="b">
        <v>0</v>
      </c>
      <c r="N3193" t="s">
        <v>8271</v>
      </c>
      <c r="O3193" s="5">
        <f t="shared" si="441"/>
        <v>4.666666666666667</v>
      </c>
      <c r="P3193" s="7">
        <f t="shared" si="442"/>
        <v>37.5</v>
      </c>
      <c r="Q3193" t="str">
        <f t="shared" si="443"/>
        <v>theater</v>
      </c>
      <c r="R3193" t="str">
        <f t="shared" si="444"/>
        <v>plays</v>
      </c>
      <c r="S3193" s="10">
        <f t="shared" si="445"/>
        <v>42320.040972222225</v>
      </c>
      <c r="T3193" s="10">
        <f t="shared" si="446"/>
        <v>42297.441006944442</v>
      </c>
      <c r="U3193">
        <f t="shared" si="447"/>
        <v>2015</v>
      </c>
      <c r="V3193" s="11">
        <f t="shared" si="448"/>
        <v>42320.040972222225</v>
      </c>
      <c r="W3193" s="15">
        <f t="shared" si="449"/>
        <v>22.599965277782758</v>
      </c>
    </row>
    <row r="3194" spans="1:23" ht="28.8" x14ac:dyDescent="0.3">
      <c r="A3194">
        <v>3738</v>
      </c>
      <c r="B3194" s="3" t="s">
        <v>3735</v>
      </c>
      <c r="C3194" s="3" t="s">
        <v>7848</v>
      </c>
      <c r="D3194">
        <v>1500</v>
      </c>
      <c r="E3194">
        <v>270</v>
      </c>
      <c r="F3194" t="s">
        <v>8221</v>
      </c>
      <c r="G3194" t="s">
        <v>8225</v>
      </c>
      <c r="H3194" t="s">
        <v>8247</v>
      </c>
      <c r="I3194">
        <v>1405461600</v>
      </c>
      <c r="J3194">
        <v>1403562705</v>
      </c>
      <c r="K3194" t="b">
        <v>0</v>
      </c>
      <c r="L3194">
        <v>6</v>
      </c>
      <c r="M3194" t="b">
        <v>0</v>
      </c>
      <c r="N3194" t="s">
        <v>8271</v>
      </c>
      <c r="O3194" s="5">
        <f t="shared" si="441"/>
        <v>5.5555555555555554</v>
      </c>
      <c r="P3194" s="7">
        <f t="shared" si="442"/>
        <v>45</v>
      </c>
      <c r="Q3194" t="str">
        <f t="shared" si="443"/>
        <v>theater</v>
      </c>
      <c r="R3194" t="str">
        <f t="shared" si="444"/>
        <v>plays</v>
      </c>
      <c r="S3194" s="10">
        <f t="shared" si="445"/>
        <v>41835.666666666664</v>
      </c>
      <c r="T3194" s="10">
        <f t="shared" si="446"/>
        <v>41813.688715277778</v>
      </c>
      <c r="U3194">
        <f t="shared" si="447"/>
        <v>2014</v>
      </c>
      <c r="V3194" s="11">
        <f t="shared" si="448"/>
        <v>41835.666666666664</v>
      </c>
      <c r="W3194" s="15">
        <f t="shared" si="449"/>
        <v>21.97795138888614</v>
      </c>
    </row>
    <row r="3195" spans="1:23" ht="43.2" x14ac:dyDescent="0.3">
      <c r="A3195">
        <v>3739</v>
      </c>
      <c r="B3195" s="3" t="s">
        <v>3736</v>
      </c>
      <c r="C3195" s="3" t="s">
        <v>7849</v>
      </c>
      <c r="D3195">
        <v>4000</v>
      </c>
      <c r="E3195">
        <v>805</v>
      </c>
      <c r="F3195" t="s">
        <v>8221</v>
      </c>
      <c r="G3195" t="s">
        <v>8225</v>
      </c>
      <c r="H3195" t="s">
        <v>8247</v>
      </c>
      <c r="I3195">
        <v>1468752468</v>
      </c>
      <c r="J3195">
        <v>1467024468</v>
      </c>
      <c r="K3195" t="b">
        <v>0</v>
      </c>
      <c r="L3195">
        <v>8</v>
      </c>
      <c r="M3195" t="b">
        <v>0</v>
      </c>
      <c r="N3195" t="s">
        <v>8271</v>
      </c>
      <c r="O3195" s="5">
        <f t="shared" si="441"/>
        <v>4.9689440993788816</v>
      </c>
      <c r="P3195" s="7">
        <f t="shared" si="442"/>
        <v>100.625</v>
      </c>
      <c r="Q3195" t="str">
        <f t="shared" si="443"/>
        <v>theater</v>
      </c>
      <c r="R3195" t="str">
        <f t="shared" si="444"/>
        <v>plays</v>
      </c>
      <c r="S3195" s="10">
        <f t="shared" si="445"/>
        <v>42568.199861111112</v>
      </c>
      <c r="T3195" s="10">
        <f t="shared" si="446"/>
        <v>42548.199861111112</v>
      </c>
      <c r="U3195">
        <f t="shared" si="447"/>
        <v>2016</v>
      </c>
      <c r="V3195" s="11">
        <f t="shared" si="448"/>
        <v>42568.199861111112</v>
      </c>
      <c r="W3195" s="15">
        <f t="shared" si="449"/>
        <v>20</v>
      </c>
    </row>
    <row r="3196" spans="1:23" ht="43.2" x14ac:dyDescent="0.3">
      <c r="A3196">
        <v>3740</v>
      </c>
      <c r="B3196" s="3" t="s">
        <v>3737</v>
      </c>
      <c r="C3196" s="3" t="s">
        <v>7850</v>
      </c>
      <c r="D3196">
        <v>2000</v>
      </c>
      <c r="E3196">
        <v>358</v>
      </c>
      <c r="F3196" t="s">
        <v>8221</v>
      </c>
      <c r="G3196" t="s">
        <v>8224</v>
      </c>
      <c r="H3196" t="s">
        <v>8246</v>
      </c>
      <c r="I3196">
        <v>1407808438</v>
      </c>
      <c r="J3196">
        <v>1405217355</v>
      </c>
      <c r="K3196" t="b">
        <v>0</v>
      </c>
      <c r="L3196">
        <v>14</v>
      </c>
      <c r="M3196" t="b">
        <v>0</v>
      </c>
      <c r="N3196" t="s">
        <v>8271</v>
      </c>
      <c r="O3196" s="5">
        <f t="shared" si="441"/>
        <v>5.5865921787709496</v>
      </c>
      <c r="P3196" s="7">
        <f t="shared" si="442"/>
        <v>25.571428571428573</v>
      </c>
      <c r="Q3196" t="str">
        <f t="shared" si="443"/>
        <v>theater</v>
      </c>
      <c r="R3196" t="str">
        <f t="shared" si="444"/>
        <v>plays</v>
      </c>
      <c r="S3196" s="10">
        <f t="shared" si="445"/>
        <v>41862.829143518517</v>
      </c>
      <c r="T3196" s="10">
        <f t="shared" si="446"/>
        <v>41832.839756944442</v>
      </c>
      <c r="U3196">
        <f t="shared" si="447"/>
        <v>2014</v>
      </c>
      <c r="V3196" s="11">
        <f t="shared" si="448"/>
        <v>41862.829143518517</v>
      </c>
      <c r="W3196" s="15">
        <f t="shared" si="449"/>
        <v>29.98938657407416</v>
      </c>
    </row>
    <row r="3197" spans="1:23" ht="43.2" x14ac:dyDescent="0.3">
      <c r="A3197">
        <v>3741</v>
      </c>
      <c r="B3197" s="3" t="s">
        <v>3738</v>
      </c>
      <c r="C3197" s="3" t="s">
        <v>7851</v>
      </c>
      <c r="D3197">
        <v>20000</v>
      </c>
      <c r="E3197">
        <v>0</v>
      </c>
      <c r="F3197" t="s">
        <v>8221</v>
      </c>
      <c r="G3197" t="s">
        <v>8224</v>
      </c>
      <c r="H3197" t="s">
        <v>8246</v>
      </c>
      <c r="I3197">
        <v>1450389950</v>
      </c>
      <c r="J3197">
        <v>1447797950</v>
      </c>
      <c r="K3197" t="b">
        <v>0</v>
      </c>
      <c r="L3197">
        <v>0</v>
      </c>
      <c r="M3197" t="b">
        <v>0</v>
      </c>
      <c r="N3197" t="s">
        <v>8271</v>
      </c>
      <c r="O3197" s="5" t="e">
        <f t="shared" si="441"/>
        <v>#DIV/0!</v>
      </c>
      <c r="P3197" s="7" t="e">
        <f t="shared" si="442"/>
        <v>#DIV/0!</v>
      </c>
      <c r="Q3197" t="str">
        <f t="shared" si="443"/>
        <v>theater</v>
      </c>
      <c r="R3197" t="str">
        <f t="shared" si="444"/>
        <v>plays</v>
      </c>
      <c r="S3197" s="10">
        <f t="shared" si="445"/>
        <v>42355.670717592591</v>
      </c>
      <c r="T3197" s="10">
        <f t="shared" si="446"/>
        <v>42325.670717592591</v>
      </c>
      <c r="U3197">
        <f t="shared" si="447"/>
        <v>2015</v>
      </c>
      <c r="V3197" s="11">
        <f t="shared" si="448"/>
        <v>42355.670717592591</v>
      </c>
      <c r="W3197" s="15">
        <f t="shared" si="449"/>
        <v>30</v>
      </c>
    </row>
    <row r="3198" spans="1:23" ht="43.2" x14ac:dyDescent="0.3">
      <c r="A3198">
        <v>3742</v>
      </c>
      <c r="B3198" s="3" t="s">
        <v>3739</v>
      </c>
      <c r="C3198" s="3" t="s">
        <v>7852</v>
      </c>
      <c r="D3198">
        <v>5000</v>
      </c>
      <c r="E3198">
        <v>100</v>
      </c>
      <c r="F3198" t="s">
        <v>8221</v>
      </c>
      <c r="G3198" t="s">
        <v>8224</v>
      </c>
      <c r="H3198" t="s">
        <v>8246</v>
      </c>
      <c r="I3198">
        <v>1409980144</v>
      </c>
      <c r="J3198">
        <v>1407388144</v>
      </c>
      <c r="K3198" t="b">
        <v>0</v>
      </c>
      <c r="L3198">
        <v>4</v>
      </c>
      <c r="M3198" t="b">
        <v>0</v>
      </c>
      <c r="N3198" t="s">
        <v>8271</v>
      </c>
      <c r="O3198" s="5">
        <f t="shared" si="441"/>
        <v>50</v>
      </c>
      <c r="P3198" s="7">
        <f t="shared" si="442"/>
        <v>25</v>
      </c>
      <c r="Q3198" t="str">
        <f t="shared" si="443"/>
        <v>theater</v>
      </c>
      <c r="R3198" t="str">
        <f t="shared" si="444"/>
        <v>plays</v>
      </c>
      <c r="S3198" s="10">
        <f t="shared" si="445"/>
        <v>41887.964629629627</v>
      </c>
      <c r="T3198" s="10">
        <f t="shared" si="446"/>
        <v>41857.964629629627</v>
      </c>
      <c r="U3198">
        <f t="shared" si="447"/>
        <v>2014</v>
      </c>
      <c r="V3198" s="11">
        <f t="shared" si="448"/>
        <v>41887.964629629627</v>
      </c>
      <c r="W3198" s="15">
        <f t="shared" si="449"/>
        <v>30</v>
      </c>
    </row>
    <row r="3199" spans="1:23" ht="28.8" x14ac:dyDescent="0.3">
      <c r="A3199">
        <v>3743</v>
      </c>
      <c r="B3199" s="3" t="s">
        <v>3740</v>
      </c>
      <c r="C3199" s="3" t="s">
        <v>7853</v>
      </c>
      <c r="D3199">
        <v>2200</v>
      </c>
      <c r="E3199">
        <v>0</v>
      </c>
      <c r="F3199" t="s">
        <v>8221</v>
      </c>
      <c r="G3199" t="s">
        <v>8224</v>
      </c>
      <c r="H3199" t="s">
        <v>8246</v>
      </c>
      <c r="I3199">
        <v>1404406964</v>
      </c>
      <c r="J3199">
        <v>1401814964</v>
      </c>
      <c r="K3199" t="b">
        <v>0</v>
      </c>
      <c r="L3199">
        <v>0</v>
      </c>
      <c r="M3199" t="b">
        <v>0</v>
      </c>
      <c r="N3199" t="s">
        <v>8271</v>
      </c>
      <c r="O3199" s="5" t="e">
        <f t="shared" si="441"/>
        <v>#DIV/0!</v>
      </c>
      <c r="P3199" s="7" t="e">
        <f t="shared" si="442"/>
        <v>#DIV/0!</v>
      </c>
      <c r="Q3199" t="str">
        <f t="shared" si="443"/>
        <v>theater</v>
      </c>
      <c r="R3199" t="str">
        <f t="shared" si="444"/>
        <v>plays</v>
      </c>
      <c r="S3199" s="10">
        <f t="shared" si="445"/>
        <v>41823.460231481484</v>
      </c>
      <c r="T3199" s="10">
        <f t="shared" si="446"/>
        <v>41793.460231481484</v>
      </c>
      <c r="U3199">
        <f t="shared" si="447"/>
        <v>2014</v>
      </c>
      <c r="V3199" s="11">
        <f t="shared" si="448"/>
        <v>41823.460231481484</v>
      </c>
      <c r="W3199" s="15">
        <f t="shared" si="449"/>
        <v>30</v>
      </c>
    </row>
    <row r="3200" spans="1:23" ht="57.6" x14ac:dyDescent="0.3">
      <c r="A3200">
        <v>3744</v>
      </c>
      <c r="B3200" s="3" t="s">
        <v>3741</v>
      </c>
      <c r="C3200" s="3" t="s">
        <v>7854</v>
      </c>
      <c r="D3200">
        <v>1200</v>
      </c>
      <c r="E3200">
        <v>0</v>
      </c>
      <c r="F3200" t="s">
        <v>8221</v>
      </c>
      <c r="G3200" t="s">
        <v>8224</v>
      </c>
      <c r="H3200" t="s">
        <v>8246</v>
      </c>
      <c r="I3200">
        <v>1404532740</v>
      </c>
      <c r="J3200">
        <v>1401823952</v>
      </c>
      <c r="K3200" t="b">
        <v>0</v>
      </c>
      <c r="L3200">
        <v>0</v>
      </c>
      <c r="M3200" t="b">
        <v>0</v>
      </c>
      <c r="N3200" t="s">
        <v>8271</v>
      </c>
      <c r="O3200" s="5" t="e">
        <f t="shared" si="441"/>
        <v>#DIV/0!</v>
      </c>
      <c r="P3200" s="7" t="e">
        <f t="shared" si="442"/>
        <v>#DIV/0!</v>
      </c>
      <c r="Q3200" t="str">
        <f t="shared" si="443"/>
        <v>theater</v>
      </c>
      <c r="R3200" t="str">
        <f t="shared" si="444"/>
        <v>plays</v>
      </c>
      <c r="S3200" s="10">
        <f t="shared" si="445"/>
        <v>41824.915972222225</v>
      </c>
      <c r="T3200" s="10">
        <f t="shared" si="446"/>
        <v>41793.564259259263</v>
      </c>
      <c r="U3200">
        <f t="shared" si="447"/>
        <v>2014</v>
      </c>
      <c r="V3200" s="11">
        <f t="shared" si="448"/>
        <v>41824.915972222225</v>
      </c>
      <c r="W3200" s="15">
        <f t="shared" si="449"/>
        <v>31.351712962961756</v>
      </c>
    </row>
    <row r="3201" spans="1:23" ht="43.2" x14ac:dyDescent="0.3">
      <c r="A3201">
        <v>3745</v>
      </c>
      <c r="B3201" s="3" t="s">
        <v>3742</v>
      </c>
      <c r="C3201" s="3" t="s">
        <v>7855</v>
      </c>
      <c r="D3201">
        <v>100</v>
      </c>
      <c r="E3201">
        <v>10</v>
      </c>
      <c r="F3201" t="s">
        <v>8221</v>
      </c>
      <c r="G3201" t="s">
        <v>8224</v>
      </c>
      <c r="H3201" t="s">
        <v>8246</v>
      </c>
      <c r="I3201">
        <v>1407689102</v>
      </c>
      <c r="J3201">
        <v>1405097102</v>
      </c>
      <c r="K3201" t="b">
        <v>0</v>
      </c>
      <c r="L3201">
        <v>1</v>
      </c>
      <c r="M3201" t="b">
        <v>0</v>
      </c>
      <c r="N3201" t="s">
        <v>8271</v>
      </c>
      <c r="O3201" s="5">
        <f t="shared" si="441"/>
        <v>10</v>
      </c>
      <c r="P3201" s="7">
        <f t="shared" si="442"/>
        <v>10</v>
      </c>
      <c r="Q3201" t="str">
        <f t="shared" si="443"/>
        <v>theater</v>
      </c>
      <c r="R3201" t="str">
        <f t="shared" si="444"/>
        <v>plays</v>
      </c>
      <c r="S3201" s="10">
        <f t="shared" si="445"/>
        <v>41861.447939814818</v>
      </c>
      <c r="T3201" s="10">
        <f t="shared" si="446"/>
        <v>41831.447939814818</v>
      </c>
      <c r="U3201">
        <f t="shared" si="447"/>
        <v>2014</v>
      </c>
      <c r="V3201" s="11">
        <f t="shared" si="448"/>
        <v>41861.447939814818</v>
      </c>
      <c r="W3201" s="15">
        <f t="shared" si="449"/>
        <v>30</v>
      </c>
    </row>
    <row r="3202" spans="1:23" x14ac:dyDescent="0.3">
      <c r="A3202">
        <v>3746</v>
      </c>
      <c r="B3202" s="3" t="s">
        <v>3743</v>
      </c>
      <c r="C3202" s="3" t="s">
        <v>7856</v>
      </c>
      <c r="D3202">
        <v>8500</v>
      </c>
      <c r="E3202">
        <v>202</v>
      </c>
      <c r="F3202" t="s">
        <v>8221</v>
      </c>
      <c r="G3202" t="s">
        <v>8224</v>
      </c>
      <c r="H3202" t="s">
        <v>8246</v>
      </c>
      <c r="I3202">
        <v>1475918439</v>
      </c>
      <c r="J3202">
        <v>1473326439</v>
      </c>
      <c r="K3202" t="b">
        <v>0</v>
      </c>
      <c r="L3202">
        <v>1</v>
      </c>
      <c r="M3202" t="b">
        <v>0</v>
      </c>
      <c r="N3202" t="s">
        <v>8271</v>
      </c>
      <c r="O3202" s="5">
        <f t="shared" ref="O3202:O3265" si="450">$D3202/$E3202</f>
        <v>42.079207920792079</v>
      </c>
      <c r="P3202" s="7">
        <f t="shared" ref="P3202:P3265" si="451">$E3202/$L3202</f>
        <v>202</v>
      </c>
      <c r="Q3202" t="str">
        <f t="shared" ref="Q3202:Q3265" si="452">LEFT($N3202,SEARCH("/",$N3202,1)-1)</f>
        <v>theater</v>
      </c>
      <c r="R3202" t="str">
        <f t="shared" ref="R3202:R3265" si="453">MID($N3202,FIND("/",$N3202)+1,256)</f>
        <v>plays</v>
      </c>
      <c r="S3202" s="10">
        <f t="shared" ref="S3202:S3265" si="454">((($I3202/60)/60)/24)+DATE(1970,1,1)+(-6/24)</f>
        <v>42651.139340277776</v>
      </c>
      <c r="T3202" s="10">
        <f t="shared" ref="T3202:T3265" si="455">((($J3202/60)/60)/24)+DATE(1970,1,1)+(-6/24)</f>
        <v>42621.139340277776</v>
      </c>
      <c r="U3202">
        <f t="shared" ref="U3202:U3265" si="456">YEAR(S3202)</f>
        <v>2016</v>
      </c>
      <c r="V3202" s="11">
        <f t="shared" ref="V3202:V3265" si="457">S3202</f>
        <v>42651.139340277776</v>
      </c>
      <c r="W3202" s="15">
        <f t="shared" si="449"/>
        <v>30</v>
      </c>
    </row>
    <row r="3203" spans="1:23" ht="28.8" x14ac:dyDescent="0.3">
      <c r="A3203">
        <v>3747</v>
      </c>
      <c r="B3203" s="3" t="s">
        <v>3744</v>
      </c>
      <c r="C3203" s="3" t="s">
        <v>7857</v>
      </c>
      <c r="D3203">
        <v>2500</v>
      </c>
      <c r="E3203">
        <v>25</v>
      </c>
      <c r="F3203" t="s">
        <v>8221</v>
      </c>
      <c r="G3203" t="s">
        <v>8225</v>
      </c>
      <c r="H3203" t="s">
        <v>8247</v>
      </c>
      <c r="I3203">
        <v>1436137140</v>
      </c>
      <c r="J3203">
        <v>1433833896</v>
      </c>
      <c r="K3203" t="b">
        <v>0</v>
      </c>
      <c r="L3203">
        <v>1</v>
      </c>
      <c r="M3203" t="b">
        <v>0</v>
      </c>
      <c r="N3203" t="s">
        <v>8271</v>
      </c>
      <c r="O3203" s="5">
        <f t="shared" si="450"/>
        <v>100</v>
      </c>
      <c r="P3203" s="7">
        <f t="shared" si="451"/>
        <v>25</v>
      </c>
      <c r="Q3203" t="str">
        <f t="shared" si="452"/>
        <v>theater</v>
      </c>
      <c r="R3203" t="str">
        <f t="shared" si="453"/>
        <v>plays</v>
      </c>
      <c r="S3203" s="10">
        <f t="shared" si="454"/>
        <v>42190.707638888889</v>
      </c>
      <c r="T3203" s="10">
        <f t="shared" si="455"/>
        <v>42164.049722222218</v>
      </c>
      <c r="U3203">
        <f t="shared" si="456"/>
        <v>2015</v>
      </c>
      <c r="V3203" s="11">
        <f t="shared" si="457"/>
        <v>42190.707638888889</v>
      </c>
      <c r="W3203" s="15">
        <f t="shared" ref="W3203:W3266" si="458">S3203-T3203</f>
        <v>26.657916666670644</v>
      </c>
    </row>
    <row r="3204" spans="1:23" ht="43.2" x14ac:dyDescent="0.3">
      <c r="A3204">
        <v>3748</v>
      </c>
      <c r="B3204" s="3" t="s">
        <v>3745</v>
      </c>
      <c r="C3204" s="3" t="s">
        <v>7858</v>
      </c>
      <c r="D3204">
        <v>5000</v>
      </c>
      <c r="E3204">
        <v>5176</v>
      </c>
      <c r="F3204" t="s">
        <v>8219</v>
      </c>
      <c r="G3204" t="s">
        <v>8224</v>
      </c>
      <c r="H3204" t="s">
        <v>8246</v>
      </c>
      <c r="I3204">
        <v>1455602340</v>
      </c>
      <c r="J3204">
        <v>1453827436</v>
      </c>
      <c r="K3204" t="b">
        <v>0</v>
      </c>
      <c r="L3204">
        <v>52</v>
      </c>
      <c r="M3204" t="b">
        <v>1</v>
      </c>
      <c r="N3204" t="s">
        <v>8305</v>
      </c>
      <c r="O3204" s="5">
        <f t="shared" si="450"/>
        <v>0.96599690880989186</v>
      </c>
      <c r="P3204" s="7">
        <f t="shared" si="451"/>
        <v>99.538461538461533</v>
      </c>
      <c r="Q3204" t="str">
        <f t="shared" si="452"/>
        <v>theater</v>
      </c>
      <c r="R3204" t="str">
        <f t="shared" si="453"/>
        <v>musical</v>
      </c>
      <c r="S3204" s="10">
        <f t="shared" si="454"/>
        <v>42415.999305555553</v>
      </c>
      <c r="T3204" s="10">
        <f t="shared" si="455"/>
        <v>42395.456435185188</v>
      </c>
      <c r="U3204">
        <f t="shared" si="456"/>
        <v>2016</v>
      </c>
      <c r="V3204" s="11">
        <f t="shared" si="457"/>
        <v>42415.999305555553</v>
      </c>
      <c r="W3204" s="15">
        <f t="shared" si="458"/>
        <v>20.542870370365563</v>
      </c>
    </row>
    <row r="3205" spans="1:23" ht="43.2" x14ac:dyDescent="0.3">
      <c r="A3205">
        <v>3749</v>
      </c>
      <c r="B3205" s="3" t="s">
        <v>3746</v>
      </c>
      <c r="C3205" s="3" t="s">
        <v>7859</v>
      </c>
      <c r="D3205">
        <v>500</v>
      </c>
      <c r="E3205">
        <v>525</v>
      </c>
      <c r="F3205" t="s">
        <v>8219</v>
      </c>
      <c r="G3205" t="s">
        <v>8224</v>
      </c>
      <c r="H3205" t="s">
        <v>8246</v>
      </c>
      <c r="I3205">
        <v>1461902340</v>
      </c>
      <c r="J3205">
        <v>1459220588</v>
      </c>
      <c r="K3205" t="b">
        <v>0</v>
      </c>
      <c r="L3205">
        <v>7</v>
      </c>
      <c r="M3205" t="b">
        <v>1</v>
      </c>
      <c r="N3205" t="s">
        <v>8305</v>
      </c>
      <c r="O3205" s="5">
        <f t="shared" si="450"/>
        <v>0.95238095238095233</v>
      </c>
      <c r="P3205" s="7">
        <f t="shared" si="451"/>
        <v>75</v>
      </c>
      <c r="Q3205" t="str">
        <f t="shared" si="452"/>
        <v>theater</v>
      </c>
      <c r="R3205" t="str">
        <f t="shared" si="453"/>
        <v>musical</v>
      </c>
      <c r="S3205" s="10">
        <f t="shared" si="454"/>
        <v>42488.915972222225</v>
      </c>
      <c r="T3205" s="10">
        <f t="shared" si="455"/>
        <v>42457.877175925925</v>
      </c>
      <c r="U3205">
        <f t="shared" si="456"/>
        <v>2016</v>
      </c>
      <c r="V3205" s="11">
        <f t="shared" si="457"/>
        <v>42488.915972222225</v>
      </c>
      <c r="W3205" s="15">
        <f t="shared" si="458"/>
        <v>31.038796296299552</v>
      </c>
    </row>
    <row r="3206" spans="1:23" ht="86.4" x14ac:dyDescent="0.3">
      <c r="A3206">
        <v>3750</v>
      </c>
      <c r="B3206" s="3" t="s">
        <v>3747</v>
      </c>
      <c r="C3206" s="3" t="s">
        <v>7860</v>
      </c>
      <c r="D3206">
        <v>6000</v>
      </c>
      <c r="E3206">
        <v>6027</v>
      </c>
      <c r="F3206" t="s">
        <v>8219</v>
      </c>
      <c r="G3206" t="s">
        <v>8224</v>
      </c>
      <c r="H3206" t="s">
        <v>8246</v>
      </c>
      <c r="I3206">
        <v>1423555140</v>
      </c>
      <c r="J3206">
        <v>1421105608</v>
      </c>
      <c r="K3206" t="b">
        <v>0</v>
      </c>
      <c r="L3206">
        <v>28</v>
      </c>
      <c r="M3206" t="b">
        <v>1</v>
      </c>
      <c r="N3206" t="s">
        <v>8305</v>
      </c>
      <c r="O3206" s="5">
        <f t="shared" si="450"/>
        <v>0.99552015928322546</v>
      </c>
      <c r="P3206" s="7">
        <f t="shared" si="451"/>
        <v>215.25</v>
      </c>
      <c r="Q3206" t="str">
        <f t="shared" si="452"/>
        <v>theater</v>
      </c>
      <c r="R3206" t="str">
        <f t="shared" si="453"/>
        <v>musical</v>
      </c>
      <c r="S3206" s="10">
        <f t="shared" si="454"/>
        <v>42045.082638888889</v>
      </c>
      <c r="T3206" s="10">
        <f t="shared" si="455"/>
        <v>42016.731574074074</v>
      </c>
      <c r="U3206">
        <f t="shared" si="456"/>
        <v>2015</v>
      </c>
      <c r="V3206" s="11">
        <f t="shared" si="457"/>
        <v>42045.082638888889</v>
      </c>
      <c r="W3206" s="15">
        <f t="shared" si="458"/>
        <v>28.35106481481489</v>
      </c>
    </row>
    <row r="3207" spans="1:23" ht="43.2" x14ac:dyDescent="0.3">
      <c r="A3207">
        <v>3751</v>
      </c>
      <c r="B3207" s="3" t="s">
        <v>3748</v>
      </c>
      <c r="C3207" s="3" t="s">
        <v>7861</v>
      </c>
      <c r="D3207">
        <v>1000</v>
      </c>
      <c r="E3207">
        <v>1326</v>
      </c>
      <c r="F3207" t="s">
        <v>8219</v>
      </c>
      <c r="G3207" t="s">
        <v>8224</v>
      </c>
      <c r="H3207" t="s">
        <v>8246</v>
      </c>
      <c r="I3207">
        <v>1459641073</v>
      </c>
      <c r="J3207">
        <v>1454460673</v>
      </c>
      <c r="K3207" t="b">
        <v>0</v>
      </c>
      <c r="L3207">
        <v>11</v>
      </c>
      <c r="M3207" t="b">
        <v>1</v>
      </c>
      <c r="N3207" t="s">
        <v>8305</v>
      </c>
      <c r="O3207" s="5">
        <f t="shared" si="450"/>
        <v>0.75414781297134237</v>
      </c>
      <c r="P3207" s="7">
        <f t="shared" si="451"/>
        <v>120.54545454545455</v>
      </c>
      <c r="Q3207" t="str">
        <f t="shared" si="452"/>
        <v>theater</v>
      </c>
      <c r="R3207" t="str">
        <f t="shared" si="453"/>
        <v>musical</v>
      </c>
      <c r="S3207" s="10">
        <f t="shared" si="454"/>
        <v>42462.743900462956</v>
      </c>
      <c r="T3207" s="10">
        <f t="shared" si="455"/>
        <v>42402.785567129627</v>
      </c>
      <c r="U3207">
        <f t="shared" si="456"/>
        <v>2016</v>
      </c>
      <c r="V3207" s="11">
        <f t="shared" si="457"/>
        <v>42462.743900462956</v>
      </c>
      <c r="W3207" s="15">
        <f t="shared" si="458"/>
        <v>59.958333333328483</v>
      </c>
    </row>
    <row r="3208" spans="1:23" ht="57.6" x14ac:dyDescent="0.3">
      <c r="A3208">
        <v>3752</v>
      </c>
      <c r="B3208" s="3" t="s">
        <v>3749</v>
      </c>
      <c r="C3208" s="3" t="s">
        <v>7862</v>
      </c>
      <c r="D3208">
        <v>500</v>
      </c>
      <c r="E3208">
        <v>565</v>
      </c>
      <c r="F3208" t="s">
        <v>8219</v>
      </c>
      <c r="G3208" t="s">
        <v>8225</v>
      </c>
      <c r="H3208" t="s">
        <v>8247</v>
      </c>
      <c r="I3208">
        <v>1476651600</v>
      </c>
      <c r="J3208">
        <v>1473189335</v>
      </c>
      <c r="K3208" t="b">
        <v>0</v>
      </c>
      <c r="L3208">
        <v>15</v>
      </c>
      <c r="M3208" t="b">
        <v>1</v>
      </c>
      <c r="N3208" t="s">
        <v>8305</v>
      </c>
      <c r="O3208" s="5">
        <f t="shared" si="450"/>
        <v>0.88495575221238942</v>
      </c>
      <c r="P3208" s="7">
        <f t="shared" si="451"/>
        <v>37.666666666666664</v>
      </c>
      <c r="Q3208" t="str">
        <f t="shared" si="452"/>
        <v>theater</v>
      </c>
      <c r="R3208" t="str">
        <f t="shared" si="453"/>
        <v>musical</v>
      </c>
      <c r="S3208" s="10">
        <f t="shared" si="454"/>
        <v>42659.625</v>
      </c>
      <c r="T3208" s="10">
        <f t="shared" si="455"/>
        <v>42619.552488425921</v>
      </c>
      <c r="U3208">
        <f t="shared" si="456"/>
        <v>2016</v>
      </c>
      <c r="V3208" s="11">
        <f t="shared" si="457"/>
        <v>42659.625</v>
      </c>
      <c r="W3208" s="15">
        <f t="shared" si="458"/>
        <v>40.072511574078817</v>
      </c>
    </row>
    <row r="3209" spans="1:23" ht="43.2" x14ac:dyDescent="0.3">
      <c r="A3209">
        <v>3753</v>
      </c>
      <c r="B3209" s="3" t="s">
        <v>3750</v>
      </c>
      <c r="C3209" s="3" t="s">
        <v>7863</v>
      </c>
      <c r="D3209">
        <v>5000</v>
      </c>
      <c r="E3209">
        <v>5167</v>
      </c>
      <c r="F3209" t="s">
        <v>8219</v>
      </c>
      <c r="G3209" t="s">
        <v>8224</v>
      </c>
      <c r="H3209" t="s">
        <v>8246</v>
      </c>
      <c r="I3209">
        <v>1433289600</v>
      </c>
      <c r="J3209">
        <v>1430768800</v>
      </c>
      <c r="K3209" t="b">
        <v>0</v>
      </c>
      <c r="L3209">
        <v>30</v>
      </c>
      <c r="M3209" t="b">
        <v>1</v>
      </c>
      <c r="N3209" t="s">
        <v>8305</v>
      </c>
      <c r="O3209" s="5">
        <f t="shared" si="450"/>
        <v>0.96767950454809371</v>
      </c>
      <c r="P3209" s="7">
        <f t="shared" si="451"/>
        <v>172.23333333333332</v>
      </c>
      <c r="Q3209" t="str">
        <f t="shared" si="452"/>
        <v>theater</v>
      </c>
      <c r="R3209" t="str">
        <f t="shared" si="453"/>
        <v>musical</v>
      </c>
      <c r="S3209" s="10">
        <f t="shared" si="454"/>
        <v>42157.75</v>
      </c>
      <c r="T3209" s="10">
        <f t="shared" si="455"/>
        <v>42128.574074074073</v>
      </c>
      <c r="U3209">
        <f t="shared" si="456"/>
        <v>2015</v>
      </c>
      <c r="V3209" s="11">
        <f t="shared" si="457"/>
        <v>42157.75</v>
      </c>
      <c r="W3209" s="15">
        <f t="shared" si="458"/>
        <v>29.175925925927004</v>
      </c>
    </row>
    <row r="3210" spans="1:23" ht="43.2" x14ac:dyDescent="0.3">
      <c r="A3210">
        <v>3754</v>
      </c>
      <c r="B3210" s="3" t="s">
        <v>3751</v>
      </c>
      <c r="C3210" s="3" t="s">
        <v>7864</v>
      </c>
      <c r="D3210">
        <v>2500</v>
      </c>
      <c r="E3210">
        <v>3000</v>
      </c>
      <c r="F3210" t="s">
        <v>8219</v>
      </c>
      <c r="G3210" t="s">
        <v>8224</v>
      </c>
      <c r="H3210" t="s">
        <v>8246</v>
      </c>
      <c r="I3210">
        <v>1406350740</v>
      </c>
      <c r="J3210">
        <v>1403125737</v>
      </c>
      <c r="K3210" t="b">
        <v>0</v>
      </c>
      <c r="L3210">
        <v>27</v>
      </c>
      <c r="M3210" t="b">
        <v>1</v>
      </c>
      <c r="N3210" t="s">
        <v>8305</v>
      </c>
      <c r="O3210" s="5">
        <f t="shared" si="450"/>
        <v>0.83333333333333337</v>
      </c>
      <c r="P3210" s="7">
        <f t="shared" si="451"/>
        <v>111.11111111111111</v>
      </c>
      <c r="Q3210" t="str">
        <f t="shared" si="452"/>
        <v>theater</v>
      </c>
      <c r="R3210" t="str">
        <f t="shared" si="453"/>
        <v>musical</v>
      </c>
      <c r="S3210" s="10">
        <f t="shared" si="454"/>
        <v>41845.957638888889</v>
      </c>
      <c r="T3210" s="10">
        <f t="shared" si="455"/>
        <v>41808.631215277775</v>
      </c>
      <c r="U3210">
        <f t="shared" si="456"/>
        <v>2014</v>
      </c>
      <c r="V3210" s="11">
        <f t="shared" si="457"/>
        <v>41845.957638888889</v>
      </c>
      <c r="W3210" s="15">
        <f t="shared" si="458"/>
        <v>37.326423611113569</v>
      </c>
    </row>
    <row r="3211" spans="1:23" ht="43.2" x14ac:dyDescent="0.3">
      <c r="A3211">
        <v>3755</v>
      </c>
      <c r="B3211" s="3" t="s">
        <v>3752</v>
      </c>
      <c r="C3211" s="3" t="s">
        <v>7865</v>
      </c>
      <c r="D3211">
        <v>550</v>
      </c>
      <c r="E3211">
        <v>713</v>
      </c>
      <c r="F3211" t="s">
        <v>8219</v>
      </c>
      <c r="G3211" t="s">
        <v>8225</v>
      </c>
      <c r="H3211" t="s">
        <v>8247</v>
      </c>
      <c r="I3211">
        <v>1460753307</v>
      </c>
      <c r="J3211">
        <v>1458161307</v>
      </c>
      <c r="K3211" t="b">
        <v>0</v>
      </c>
      <c r="L3211">
        <v>28</v>
      </c>
      <c r="M3211" t="b">
        <v>1</v>
      </c>
      <c r="N3211" t="s">
        <v>8305</v>
      </c>
      <c r="O3211" s="5">
        <f t="shared" si="450"/>
        <v>0.77138849929873776</v>
      </c>
      <c r="P3211" s="7">
        <f t="shared" si="451"/>
        <v>25.464285714285715</v>
      </c>
      <c r="Q3211" t="str">
        <f t="shared" si="452"/>
        <v>theater</v>
      </c>
      <c r="R3211" t="str">
        <f t="shared" si="453"/>
        <v>musical</v>
      </c>
      <c r="S3211" s="10">
        <f t="shared" si="454"/>
        <v>42475.616979166662</v>
      </c>
      <c r="T3211" s="10">
        <f t="shared" si="455"/>
        <v>42445.616979166662</v>
      </c>
      <c r="U3211">
        <f t="shared" si="456"/>
        <v>2016</v>
      </c>
      <c r="V3211" s="11">
        <f t="shared" si="457"/>
        <v>42475.616979166662</v>
      </c>
      <c r="W3211" s="15">
        <f t="shared" si="458"/>
        <v>30</v>
      </c>
    </row>
    <row r="3212" spans="1:23" ht="43.2" x14ac:dyDescent="0.3">
      <c r="A3212">
        <v>3756</v>
      </c>
      <c r="B3212" s="3" t="s">
        <v>3753</v>
      </c>
      <c r="C3212" s="3" t="s">
        <v>7866</v>
      </c>
      <c r="D3212">
        <v>4500</v>
      </c>
      <c r="E3212">
        <v>4550</v>
      </c>
      <c r="F3212" t="s">
        <v>8219</v>
      </c>
      <c r="G3212" t="s">
        <v>8224</v>
      </c>
      <c r="H3212" t="s">
        <v>8246</v>
      </c>
      <c r="I3212">
        <v>1402515198</v>
      </c>
      <c r="J3212">
        <v>1399923198</v>
      </c>
      <c r="K3212" t="b">
        <v>0</v>
      </c>
      <c r="L3212">
        <v>17</v>
      </c>
      <c r="M3212" t="b">
        <v>1</v>
      </c>
      <c r="N3212" t="s">
        <v>8305</v>
      </c>
      <c r="O3212" s="5">
        <f t="shared" si="450"/>
        <v>0.98901098901098905</v>
      </c>
      <c r="P3212" s="7">
        <f t="shared" si="451"/>
        <v>267.64705882352939</v>
      </c>
      <c r="Q3212" t="str">
        <f t="shared" si="452"/>
        <v>theater</v>
      </c>
      <c r="R3212" t="str">
        <f t="shared" si="453"/>
        <v>musical</v>
      </c>
      <c r="S3212" s="10">
        <f t="shared" si="454"/>
        <v>41801.564791666664</v>
      </c>
      <c r="T3212" s="10">
        <f t="shared" si="455"/>
        <v>41771.564791666664</v>
      </c>
      <c r="U3212">
        <f t="shared" si="456"/>
        <v>2014</v>
      </c>
      <c r="V3212" s="11">
        <f t="shared" si="457"/>
        <v>41801.564791666664</v>
      </c>
      <c r="W3212" s="15">
        <f t="shared" si="458"/>
        <v>30</v>
      </c>
    </row>
    <row r="3213" spans="1:23" ht="43.2" x14ac:dyDescent="0.3">
      <c r="A3213">
        <v>3757</v>
      </c>
      <c r="B3213" s="3" t="s">
        <v>3754</v>
      </c>
      <c r="C3213" s="3" t="s">
        <v>7867</v>
      </c>
      <c r="D3213">
        <v>3500</v>
      </c>
      <c r="E3213">
        <v>3798</v>
      </c>
      <c r="F3213" t="s">
        <v>8219</v>
      </c>
      <c r="G3213" t="s">
        <v>8224</v>
      </c>
      <c r="H3213" t="s">
        <v>8246</v>
      </c>
      <c r="I3213">
        <v>1417465515</v>
      </c>
      <c r="J3213">
        <v>1415737515</v>
      </c>
      <c r="K3213" t="b">
        <v>0</v>
      </c>
      <c r="L3213">
        <v>50</v>
      </c>
      <c r="M3213" t="b">
        <v>1</v>
      </c>
      <c r="N3213" t="s">
        <v>8305</v>
      </c>
      <c r="O3213" s="5">
        <f t="shared" si="450"/>
        <v>0.92153765139547128</v>
      </c>
      <c r="P3213" s="7">
        <f t="shared" si="451"/>
        <v>75.959999999999994</v>
      </c>
      <c r="Q3213" t="str">
        <f t="shared" si="452"/>
        <v>theater</v>
      </c>
      <c r="R3213" t="str">
        <f t="shared" si="453"/>
        <v>musical</v>
      </c>
      <c r="S3213" s="10">
        <f t="shared" si="454"/>
        <v>41974.600868055553</v>
      </c>
      <c r="T3213" s="10">
        <f t="shared" si="455"/>
        <v>41954.600868055553</v>
      </c>
      <c r="U3213">
        <f t="shared" si="456"/>
        <v>2014</v>
      </c>
      <c r="V3213" s="11">
        <f t="shared" si="457"/>
        <v>41974.600868055553</v>
      </c>
      <c r="W3213" s="15">
        <f t="shared" si="458"/>
        <v>20</v>
      </c>
    </row>
    <row r="3214" spans="1:23" ht="28.8" x14ac:dyDescent="0.3">
      <c r="A3214">
        <v>3758</v>
      </c>
      <c r="B3214" s="3" t="s">
        <v>3755</v>
      </c>
      <c r="C3214" s="3" t="s">
        <v>7868</v>
      </c>
      <c r="D3214">
        <v>1500</v>
      </c>
      <c r="E3214">
        <v>1535</v>
      </c>
      <c r="F3214" t="s">
        <v>8219</v>
      </c>
      <c r="G3214" t="s">
        <v>8224</v>
      </c>
      <c r="H3214" t="s">
        <v>8246</v>
      </c>
      <c r="I3214">
        <v>1400475600</v>
      </c>
      <c r="J3214">
        <v>1397819938</v>
      </c>
      <c r="K3214" t="b">
        <v>0</v>
      </c>
      <c r="L3214">
        <v>26</v>
      </c>
      <c r="M3214" t="b">
        <v>1</v>
      </c>
      <c r="N3214" t="s">
        <v>8305</v>
      </c>
      <c r="O3214" s="5">
        <f t="shared" si="450"/>
        <v>0.9771986970684039</v>
      </c>
      <c r="P3214" s="7">
        <f t="shared" si="451"/>
        <v>59.03846153846154</v>
      </c>
      <c r="Q3214" t="str">
        <f t="shared" si="452"/>
        <v>theater</v>
      </c>
      <c r="R3214" t="str">
        <f t="shared" si="453"/>
        <v>musical</v>
      </c>
      <c r="S3214" s="10">
        <f t="shared" si="454"/>
        <v>41777.958333333336</v>
      </c>
      <c r="T3214" s="10">
        <f t="shared" si="455"/>
        <v>41747.221504629626</v>
      </c>
      <c r="U3214">
        <f t="shared" si="456"/>
        <v>2014</v>
      </c>
      <c r="V3214" s="11">
        <f t="shared" si="457"/>
        <v>41777.958333333336</v>
      </c>
      <c r="W3214" s="15">
        <f t="shared" si="458"/>
        <v>30.736828703709762</v>
      </c>
    </row>
    <row r="3215" spans="1:23" ht="28.8" x14ac:dyDescent="0.3">
      <c r="A3215">
        <v>3759</v>
      </c>
      <c r="B3215" s="3" t="s">
        <v>3756</v>
      </c>
      <c r="C3215" s="3" t="s">
        <v>7869</v>
      </c>
      <c r="D3215">
        <v>4000</v>
      </c>
      <c r="E3215">
        <v>4409.7700000000004</v>
      </c>
      <c r="F3215" t="s">
        <v>8219</v>
      </c>
      <c r="G3215" t="s">
        <v>8224</v>
      </c>
      <c r="H3215" t="s">
        <v>8246</v>
      </c>
      <c r="I3215">
        <v>1440556553</v>
      </c>
      <c r="J3215">
        <v>1435372553</v>
      </c>
      <c r="K3215" t="b">
        <v>0</v>
      </c>
      <c r="L3215">
        <v>88</v>
      </c>
      <c r="M3215" t="b">
        <v>1</v>
      </c>
      <c r="N3215" t="s">
        <v>8305</v>
      </c>
      <c r="O3215" s="5">
        <f t="shared" si="450"/>
        <v>0.90707678631765365</v>
      </c>
      <c r="P3215" s="7">
        <f t="shared" si="451"/>
        <v>50.111022727272733</v>
      </c>
      <c r="Q3215" t="str">
        <f t="shared" si="452"/>
        <v>theater</v>
      </c>
      <c r="R3215" t="str">
        <f t="shared" si="453"/>
        <v>musical</v>
      </c>
      <c r="S3215" s="10">
        <f t="shared" si="454"/>
        <v>42241.858252314814</v>
      </c>
      <c r="T3215" s="10">
        <f t="shared" si="455"/>
        <v>42181.858252314814</v>
      </c>
      <c r="U3215">
        <f t="shared" si="456"/>
        <v>2015</v>
      </c>
      <c r="V3215" s="11">
        <f t="shared" si="457"/>
        <v>42241.858252314814</v>
      </c>
      <c r="W3215" s="15">
        <f t="shared" si="458"/>
        <v>60</v>
      </c>
    </row>
    <row r="3216" spans="1:23" ht="43.2" x14ac:dyDescent="0.3">
      <c r="A3216">
        <v>3760</v>
      </c>
      <c r="B3216" s="3" t="s">
        <v>3757</v>
      </c>
      <c r="C3216" s="3" t="s">
        <v>7870</v>
      </c>
      <c r="D3216">
        <v>5000</v>
      </c>
      <c r="E3216">
        <v>5050.7700000000004</v>
      </c>
      <c r="F3216" t="s">
        <v>8219</v>
      </c>
      <c r="G3216" t="s">
        <v>8224</v>
      </c>
      <c r="H3216" t="s">
        <v>8246</v>
      </c>
      <c r="I3216">
        <v>1399293386</v>
      </c>
      <c r="J3216">
        <v>1397133386</v>
      </c>
      <c r="K3216" t="b">
        <v>0</v>
      </c>
      <c r="L3216">
        <v>91</v>
      </c>
      <c r="M3216" t="b">
        <v>1</v>
      </c>
      <c r="N3216" t="s">
        <v>8305</v>
      </c>
      <c r="O3216" s="5">
        <f t="shared" si="450"/>
        <v>0.98994806732438811</v>
      </c>
      <c r="P3216" s="7">
        <f t="shared" si="451"/>
        <v>55.502967032967035</v>
      </c>
      <c r="Q3216" t="str">
        <f t="shared" si="452"/>
        <v>theater</v>
      </c>
      <c r="R3216" t="str">
        <f t="shared" si="453"/>
        <v>musical</v>
      </c>
      <c r="S3216" s="10">
        <f t="shared" si="454"/>
        <v>41764.275300925925</v>
      </c>
      <c r="T3216" s="10">
        <f t="shared" si="455"/>
        <v>41739.275300925925</v>
      </c>
      <c r="U3216">
        <f t="shared" si="456"/>
        <v>2014</v>
      </c>
      <c r="V3216" s="11">
        <f t="shared" si="457"/>
        <v>41764.275300925925</v>
      </c>
      <c r="W3216" s="15">
        <f t="shared" si="458"/>
        <v>25</v>
      </c>
    </row>
    <row r="3217" spans="1:23" ht="57.6" x14ac:dyDescent="0.3">
      <c r="A3217">
        <v>3761</v>
      </c>
      <c r="B3217" s="3" t="s">
        <v>3758</v>
      </c>
      <c r="C3217" s="3" t="s">
        <v>7871</v>
      </c>
      <c r="D3217">
        <v>500</v>
      </c>
      <c r="E3217">
        <v>500</v>
      </c>
      <c r="F3217" t="s">
        <v>8219</v>
      </c>
      <c r="G3217" t="s">
        <v>8225</v>
      </c>
      <c r="H3217" t="s">
        <v>8247</v>
      </c>
      <c r="I3217">
        <v>1439247600</v>
      </c>
      <c r="J3217">
        <v>1434625937</v>
      </c>
      <c r="K3217" t="b">
        <v>0</v>
      </c>
      <c r="L3217">
        <v>3</v>
      </c>
      <c r="M3217" t="b">
        <v>1</v>
      </c>
      <c r="N3217" t="s">
        <v>8305</v>
      </c>
      <c r="O3217" s="5">
        <f t="shared" si="450"/>
        <v>1</v>
      </c>
      <c r="P3217" s="7">
        <f t="shared" si="451"/>
        <v>166.66666666666666</v>
      </c>
      <c r="Q3217" t="str">
        <f t="shared" si="452"/>
        <v>theater</v>
      </c>
      <c r="R3217" t="str">
        <f t="shared" si="453"/>
        <v>musical</v>
      </c>
      <c r="S3217" s="10">
        <f t="shared" si="454"/>
        <v>42226.708333333328</v>
      </c>
      <c r="T3217" s="10">
        <f t="shared" si="455"/>
        <v>42173.216863425929</v>
      </c>
      <c r="U3217">
        <f t="shared" si="456"/>
        <v>2015</v>
      </c>
      <c r="V3217" s="11">
        <f t="shared" si="457"/>
        <v>42226.708333333328</v>
      </c>
      <c r="W3217" s="15">
        <f t="shared" si="458"/>
        <v>53.491469907399733</v>
      </c>
    </row>
    <row r="3218" spans="1:23" ht="43.2" x14ac:dyDescent="0.3">
      <c r="A3218">
        <v>3762</v>
      </c>
      <c r="B3218" s="3" t="s">
        <v>3759</v>
      </c>
      <c r="C3218" s="3" t="s">
        <v>7872</v>
      </c>
      <c r="D3218">
        <v>1250</v>
      </c>
      <c r="E3218">
        <v>1328</v>
      </c>
      <c r="F3218" t="s">
        <v>8219</v>
      </c>
      <c r="G3218" t="s">
        <v>8225</v>
      </c>
      <c r="H3218" t="s">
        <v>8247</v>
      </c>
      <c r="I3218">
        <v>1438543889</v>
      </c>
      <c r="J3218">
        <v>1436383889</v>
      </c>
      <c r="K3218" t="b">
        <v>0</v>
      </c>
      <c r="L3218">
        <v>28</v>
      </c>
      <c r="M3218" t="b">
        <v>1</v>
      </c>
      <c r="N3218" t="s">
        <v>8305</v>
      </c>
      <c r="O3218" s="5">
        <f t="shared" si="450"/>
        <v>0.9412650602409639</v>
      </c>
      <c r="P3218" s="7">
        <f t="shared" si="451"/>
        <v>47.428571428571431</v>
      </c>
      <c r="Q3218" t="str">
        <f t="shared" si="452"/>
        <v>theater</v>
      </c>
      <c r="R3218" t="str">
        <f t="shared" si="453"/>
        <v>musical</v>
      </c>
      <c r="S3218" s="10">
        <f t="shared" si="454"/>
        <v>42218.563530092593</v>
      </c>
      <c r="T3218" s="10">
        <f t="shared" si="455"/>
        <v>42193.563530092593</v>
      </c>
      <c r="U3218">
        <f t="shared" si="456"/>
        <v>2015</v>
      </c>
      <c r="V3218" s="11">
        <f t="shared" si="457"/>
        <v>42218.563530092593</v>
      </c>
      <c r="W3218" s="15">
        <f t="shared" si="458"/>
        <v>25</v>
      </c>
    </row>
    <row r="3219" spans="1:23" ht="28.8" x14ac:dyDescent="0.3">
      <c r="A3219">
        <v>3763</v>
      </c>
      <c r="B3219" s="3" t="s">
        <v>3760</v>
      </c>
      <c r="C3219" s="3" t="s">
        <v>7873</v>
      </c>
      <c r="D3219">
        <v>5000</v>
      </c>
      <c r="E3219">
        <v>5000</v>
      </c>
      <c r="F3219" t="s">
        <v>8219</v>
      </c>
      <c r="G3219" t="s">
        <v>8224</v>
      </c>
      <c r="H3219" t="s">
        <v>8246</v>
      </c>
      <c r="I3219">
        <v>1427907626</v>
      </c>
      <c r="J3219">
        <v>1425319226</v>
      </c>
      <c r="K3219" t="b">
        <v>0</v>
      </c>
      <c r="L3219">
        <v>77</v>
      </c>
      <c r="M3219" t="b">
        <v>1</v>
      </c>
      <c r="N3219" t="s">
        <v>8305</v>
      </c>
      <c r="O3219" s="5">
        <f t="shared" si="450"/>
        <v>1</v>
      </c>
      <c r="P3219" s="7">
        <f t="shared" si="451"/>
        <v>64.935064935064929</v>
      </c>
      <c r="Q3219" t="str">
        <f t="shared" si="452"/>
        <v>theater</v>
      </c>
      <c r="R3219" t="str">
        <f t="shared" si="453"/>
        <v>musical</v>
      </c>
      <c r="S3219" s="10">
        <f t="shared" si="454"/>
        <v>42095.458634259259</v>
      </c>
      <c r="T3219" s="10">
        <f t="shared" si="455"/>
        <v>42065.500300925924</v>
      </c>
      <c r="U3219">
        <f t="shared" si="456"/>
        <v>2015</v>
      </c>
      <c r="V3219" s="11">
        <f t="shared" si="457"/>
        <v>42095.458634259259</v>
      </c>
      <c r="W3219" s="15">
        <f t="shared" si="458"/>
        <v>29.958333333335759</v>
      </c>
    </row>
    <row r="3220" spans="1:23" ht="43.2" x14ac:dyDescent="0.3">
      <c r="A3220">
        <v>3764</v>
      </c>
      <c r="B3220" s="3" t="s">
        <v>3761</v>
      </c>
      <c r="C3220" s="3" t="s">
        <v>7874</v>
      </c>
      <c r="D3220">
        <v>1500</v>
      </c>
      <c r="E3220">
        <v>1500</v>
      </c>
      <c r="F3220" t="s">
        <v>8219</v>
      </c>
      <c r="G3220" t="s">
        <v>8224</v>
      </c>
      <c r="H3220" t="s">
        <v>8246</v>
      </c>
      <c r="I3220">
        <v>1464482160</v>
      </c>
      <c r="J3220">
        <v>1462824832</v>
      </c>
      <c r="K3220" t="b">
        <v>0</v>
      </c>
      <c r="L3220">
        <v>27</v>
      </c>
      <c r="M3220" t="b">
        <v>1</v>
      </c>
      <c r="N3220" t="s">
        <v>8305</v>
      </c>
      <c r="O3220" s="5">
        <f t="shared" si="450"/>
        <v>1</v>
      </c>
      <c r="P3220" s="7">
        <f t="shared" si="451"/>
        <v>55.555555555555557</v>
      </c>
      <c r="Q3220" t="str">
        <f t="shared" si="452"/>
        <v>theater</v>
      </c>
      <c r="R3220" t="str">
        <f t="shared" si="453"/>
        <v>musical</v>
      </c>
      <c r="S3220" s="10">
        <f t="shared" si="454"/>
        <v>42518.774999999994</v>
      </c>
      <c r="T3220" s="10">
        <f t="shared" si="455"/>
        <v>42499.592962962968</v>
      </c>
      <c r="U3220">
        <f t="shared" si="456"/>
        <v>2016</v>
      </c>
      <c r="V3220" s="11">
        <f t="shared" si="457"/>
        <v>42518.774999999994</v>
      </c>
      <c r="W3220" s="15">
        <f t="shared" si="458"/>
        <v>19.182037037026021</v>
      </c>
    </row>
    <row r="3221" spans="1:23" ht="43.2" x14ac:dyDescent="0.3">
      <c r="A3221">
        <v>3765</v>
      </c>
      <c r="B3221" s="3" t="s">
        <v>3762</v>
      </c>
      <c r="C3221" s="3" t="s">
        <v>7875</v>
      </c>
      <c r="D3221">
        <v>7000</v>
      </c>
      <c r="E3221">
        <v>7942</v>
      </c>
      <c r="F3221" t="s">
        <v>8219</v>
      </c>
      <c r="G3221" t="s">
        <v>8224</v>
      </c>
      <c r="H3221" t="s">
        <v>8246</v>
      </c>
      <c r="I3221">
        <v>1406745482</v>
      </c>
      <c r="J3221">
        <v>1404153482</v>
      </c>
      <c r="K3221" t="b">
        <v>0</v>
      </c>
      <c r="L3221">
        <v>107</v>
      </c>
      <c r="M3221" t="b">
        <v>1</v>
      </c>
      <c r="N3221" t="s">
        <v>8305</v>
      </c>
      <c r="O3221" s="5">
        <f t="shared" si="450"/>
        <v>0.88139007806597836</v>
      </c>
      <c r="P3221" s="7">
        <f t="shared" si="451"/>
        <v>74.224299065420567</v>
      </c>
      <c r="Q3221" t="str">
        <f t="shared" si="452"/>
        <v>theater</v>
      </c>
      <c r="R3221" t="str">
        <f t="shared" si="453"/>
        <v>musical</v>
      </c>
      <c r="S3221" s="10">
        <f t="shared" si="454"/>
        <v>41850.526412037041</v>
      </c>
      <c r="T3221" s="10">
        <f t="shared" si="455"/>
        <v>41820.526412037041</v>
      </c>
      <c r="U3221">
        <f t="shared" si="456"/>
        <v>2014</v>
      </c>
      <c r="V3221" s="11">
        <f t="shared" si="457"/>
        <v>41850.526412037041</v>
      </c>
      <c r="W3221" s="15">
        <f t="shared" si="458"/>
        <v>30</v>
      </c>
    </row>
    <row r="3222" spans="1:23" ht="43.2" x14ac:dyDescent="0.3">
      <c r="A3222">
        <v>3766</v>
      </c>
      <c r="B3222" s="3" t="s">
        <v>3763</v>
      </c>
      <c r="C3222" s="3" t="s">
        <v>7876</v>
      </c>
      <c r="D3222">
        <v>10000</v>
      </c>
      <c r="E3222">
        <v>10265.01</v>
      </c>
      <c r="F3222" t="s">
        <v>8219</v>
      </c>
      <c r="G3222" t="s">
        <v>8224</v>
      </c>
      <c r="H3222" t="s">
        <v>8246</v>
      </c>
      <c r="I3222">
        <v>1404360045</v>
      </c>
      <c r="J3222">
        <v>1401336045</v>
      </c>
      <c r="K3222" t="b">
        <v>0</v>
      </c>
      <c r="L3222">
        <v>96</v>
      </c>
      <c r="M3222" t="b">
        <v>1</v>
      </c>
      <c r="N3222" t="s">
        <v>8305</v>
      </c>
      <c r="O3222" s="5">
        <f t="shared" si="450"/>
        <v>0.97418317176505431</v>
      </c>
      <c r="P3222" s="7">
        <f t="shared" si="451"/>
        <v>106.9271875</v>
      </c>
      <c r="Q3222" t="str">
        <f t="shared" si="452"/>
        <v>theater</v>
      </c>
      <c r="R3222" t="str">
        <f t="shared" si="453"/>
        <v>musical</v>
      </c>
      <c r="S3222" s="10">
        <f t="shared" si="454"/>
        <v>41822.917187500003</v>
      </c>
      <c r="T3222" s="10">
        <f t="shared" si="455"/>
        <v>41787.917187500003</v>
      </c>
      <c r="U3222">
        <f t="shared" si="456"/>
        <v>2014</v>
      </c>
      <c r="V3222" s="11">
        <f t="shared" si="457"/>
        <v>41822.917187500003</v>
      </c>
      <c r="W3222" s="15">
        <f t="shared" si="458"/>
        <v>35</v>
      </c>
    </row>
    <row r="3223" spans="1:23" ht="43.2" x14ac:dyDescent="0.3">
      <c r="A3223">
        <v>3767</v>
      </c>
      <c r="B3223" s="3" t="s">
        <v>3764</v>
      </c>
      <c r="C3223" s="3" t="s">
        <v>7877</v>
      </c>
      <c r="D3223">
        <v>2000</v>
      </c>
      <c r="E3223">
        <v>2335</v>
      </c>
      <c r="F3223" t="s">
        <v>8219</v>
      </c>
      <c r="G3223" t="s">
        <v>8224</v>
      </c>
      <c r="H3223" t="s">
        <v>8246</v>
      </c>
      <c r="I3223">
        <v>1425185940</v>
      </c>
      <c r="J3223">
        <v>1423960097</v>
      </c>
      <c r="K3223" t="b">
        <v>0</v>
      </c>
      <c r="L3223">
        <v>56</v>
      </c>
      <c r="M3223" t="b">
        <v>1</v>
      </c>
      <c r="N3223" t="s">
        <v>8305</v>
      </c>
      <c r="O3223" s="5">
        <f t="shared" si="450"/>
        <v>0.85653104925053536</v>
      </c>
      <c r="P3223" s="7">
        <f t="shared" si="451"/>
        <v>41.696428571428569</v>
      </c>
      <c r="Q3223" t="str">
        <f t="shared" si="452"/>
        <v>theater</v>
      </c>
      <c r="R3223" t="str">
        <f t="shared" si="453"/>
        <v>musical</v>
      </c>
      <c r="S3223" s="10">
        <f t="shared" si="454"/>
        <v>42063.957638888889</v>
      </c>
      <c r="T3223" s="10">
        <f t="shared" si="455"/>
        <v>42049.769641203704</v>
      </c>
      <c r="U3223">
        <f t="shared" si="456"/>
        <v>2015</v>
      </c>
      <c r="V3223" s="11">
        <f t="shared" si="457"/>
        <v>42063.957638888889</v>
      </c>
      <c r="W3223" s="15">
        <f t="shared" si="458"/>
        <v>14.18799768518511</v>
      </c>
    </row>
    <row r="3224" spans="1:23" ht="43.2" x14ac:dyDescent="0.3">
      <c r="A3224">
        <v>3768</v>
      </c>
      <c r="B3224" s="3" t="s">
        <v>3765</v>
      </c>
      <c r="C3224" s="3" t="s">
        <v>7878</v>
      </c>
      <c r="D3224">
        <v>4000</v>
      </c>
      <c r="E3224">
        <v>4306.1099999999997</v>
      </c>
      <c r="F3224" t="s">
        <v>8219</v>
      </c>
      <c r="G3224" t="s">
        <v>8224</v>
      </c>
      <c r="H3224" t="s">
        <v>8246</v>
      </c>
      <c r="I3224">
        <v>1402594090</v>
      </c>
      <c r="J3224">
        <v>1400002090</v>
      </c>
      <c r="K3224" t="b">
        <v>0</v>
      </c>
      <c r="L3224">
        <v>58</v>
      </c>
      <c r="M3224" t="b">
        <v>1</v>
      </c>
      <c r="N3224" t="s">
        <v>8305</v>
      </c>
      <c r="O3224" s="5">
        <f t="shared" si="450"/>
        <v>0.92891263808866942</v>
      </c>
      <c r="P3224" s="7">
        <f t="shared" si="451"/>
        <v>74.243275862068955</v>
      </c>
      <c r="Q3224" t="str">
        <f t="shared" si="452"/>
        <v>theater</v>
      </c>
      <c r="R3224" t="str">
        <f t="shared" si="453"/>
        <v>musical</v>
      </c>
      <c r="S3224" s="10">
        <f t="shared" si="454"/>
        <v>41802.477893518517</v>
      </c>
      <c r="T3224" s="10">
        <f t="shared" si="455"/>
        <v>41772.477893518517</v>
      </c>
      <c r="U3224">
        <f t="shared" si="456"/>
        <v>2014</v>
      </c>
      <c r="V3224" s="11">
        <f t="shared" si="457"/>
        <v>41802.477893518517</v>
      </c>
      <c r="W3224" s="15">
        <f t="shared" si="458"/>
        <v>30</v>
      </c>
    </row>
    <row r="3225" spans="1:23" ht="43.2" x14ac:dyDescent="0.3">
      <c r="A3225">
        <v>3769</v>
      </c>
      <c r="B3225" s="3" t="s">
        <v>3766</v>
      </c>
      <c r="C3225" s="3" t="s">
        <v>7879</v>
      </c>
      <c r="D3225">
        <v>1100</v>
      </c>
      <c r="E3225">
        <v>1100</v>
      </c>
      <c r="F3225" t="s">
        <v>8219</v>
      </c>
      <c r="G3225" t="s">
        <v>8224</v>
      </c>
      <c r="H3225" t="s">
        <v>8246</v>
      </c>
      <c r="I3225">
        <v>1460730079</v>
      </c>
      <c r="J3225">
        <v>1458138079</v>
      </c>
      <c r="K3225" t="b">
        <v>0</v>
      </c>
      <c r="L3225">
        <v>15</v>
      </c>
      <c r="M3225" t="b">
        <v>1</v>
      </c>
      <c r="N3225" t="s">
        <v>8305</v>
      </c>
      <c r="O3225" s="5">
        <f t="shared" si="450"/>
        <v>1</v>
      </c>
      <c r="P3225" s="7">
        <f t="shared" si="451"/>
        <v>73.333333333333329</v>
      </c>
      <c r="Q3225" t="str">
        <f t="shared" si="452"/>
        <v>theater</v>
      </c>
      <c r="R3225" t="str">
        <f t="shared" si="453"/>
        <v>musical</v>
      </c>
      <c r="S3225" s="10">
        <f t="shared" si="454"/>
        <v>42475.348136574074</v>
      </c>
      <c r="T3225" s="10">
        <f t="shared" si="455"/>
        <v>42445.348136574074</v>
      </c>
      <c r="U3225">
        <f t="shared" si="456"/>
        <v>2016</v>
      </c>
      <c r="V3225" s="11">
        <f t="shared" si="457"/>
        <v>42475.348136574074</v>
      </c>
      <c r="W3225" s="15">
        <f t="shared" si="458"/>
        <v>30</v>
      </c>
    </row>
    <row r="3226" spans="1:23" ht="43.2" x14ac:dyDescent="0.3">
      <c r="A3226">
        <v>3770</v>
      </c>
      <c r="B3226" s="3" t="s">
        <v>3767</v>
      </c>
      <c r="C3226" s="3" t="s">
        <v>7880</v>
      </c>
      <c r="D3226">
        <v>2000</v>
      </c>
      <c r="E3226">
        <v>2000</v>
      </c>
      <c r="F3226" t="s">
        <v>8219</v>
      </c>
      <c r="G3226" t="s">
        <v>8225</v>
      </c>
      <c r="H3226" t="s">
        <v>8247</v>
      </c>
      <c r="I3226">
        <v>1434234010</v>
      </c>
      <c r="J3226">
        <v>1431642010</v>
      </c>
      <c r="K3226" t="b">
        <v>0</v>
      </c>
      <c r="L3226">
        <v>20</v>
      </c>
      <c r="M3226" t="b">
        <v>1</v>
      </c>
      <c r="N3226" t="s">
        <v>8305</v>
      </c>
      <c r="O3226" s="5">
        <f t="shared" si="450"/>
        <v>1</v>
      </c>
      <c r="P3226" s="7">
        <f t="shared" si="451"/>
        <v>100</v>
      </c>
      <c r="Q3226" t="str">
        <f t="shared" si="452"/>
        <v>theater</v>
      </c>
      <c r="R3226" t="str">
        <f t="shared" si="453"/>
        <v>musical</v>
      </c>
      <c r="S3226" s="10">
        <f t="shared" si="454"/>
        <v>42168.680671296301</v>
      </c>
      <c r="T3226" s="10">
        <f t="shared" si="455"/>
        <v>42138.680671296301</v>
      </c>
      <c r="U3226">
        <f t="shared" si="456"/>
        <v>2015</v>
      </c>
      <c r="V3226" s="11">
        <f t="shared" si="457"/>
        <v>42168.680671296301</v>
      </c>
      <c r="W3226" s="15">
        <f t="shared" si="458"/>
        <v>30</v>
      </c>
    </row>
    <row r="3227" spans="1:23" ht="28.8" x14ac:dyDescent="0.3">
      <c r="A3227">
        <v>3771</v>
      </c>
      <c r="B3227" s="3" t="s">
        <v>3768</v>
      </c>
      <c r="C3227" s="3" t="s">
        <v>7881</v>
      </c>
      <c r="D3227">
        <v>1000</v>
      </c>
      <c r="E3227">
        <v>1460</v>
      </c>
      <c r="F3227" t="s">
        <v>8219</v>
      </c>
      <c r="G3227" t="s">
        <v>8224</v>
      </c>
      <c r="H3227" t="s">
        <v>8246</v>
      </c>
      <c r="I3227">
        <v>1463529600</v>
      </c>
      <c r="J3227">
        <v>1462307652</v>
      </c>
      <c r="K3227" t="b">
        <v>0</v>
      </c>
      <c r="L3227">
        <v>38</v>
      </c>
      <c r="M3227" t="b">
        <v>1</v>
      </c>
      <c r="N3227" t="s">
        <v>8305</v>
      </c>
      <c r="O3227" s="5">
        <f t="shared" si="450"/>
        <v>0.68493150684931503</v>
      </c>
      <c r="P3227" s="7">
        <f t="shared" si="451"/>
        <v>38.421052631578945</v>
      </c>
      <c r="Q3227" t="str">
        <f t="shared" si="452"/>
        <v>theater</v>
      </c>
      <c r="R3227" t="str">
        <f t="shared" si="453"/>
        <v>musical</v>
      </c>
      <c r="S3227" s="10">
        <f t="shared" si="454"/>
        <v>42507.75</v>
      </c>
      <c r="T3227" s="10">
        <f t="shared" si="455"/>
        <v>42493.607083333336</v>
      </c>
      <c r="U3227">
        <f t="shared" si="456"/>
        <v>2016</v>
      </c>
      <c r="V3227" s="11">
        <f t="shared" si="457"/>
        <v>42507.75</v>
      </c>
      <c r="W3227" s="15">
        <f t="shared" si="458"/>
        <v>14.14291666666395</v>
      </c>
    </row>
    <row r="3228" spans="1:23" ht="43.2" x14ac:dyDescent="0.3">
      <c r="A3228">
        <v>3772</v>
      </c>
      <c r="B3228" s="3" t="s">
        <v>3769</v>
      </c>
      <c r="C3228" s="3" t="s">
        <v>7882</v>
      </c>
      <c r="D3228">
        <v>5000</v>
      </c>
      <c r="E3228">
        <v>5510</v>
      </c>
      <c r="F3228" t="s">
        <v>8219</v>
      </c>
      <c r="G3228" t="s">
        <v>8224</v>
      </c>
      <c r="H3228" t="s">
        <v>8246</v>
      </c>
      <c r="I3228">
        <v>1480399200</v>
      </c>
      <c r="J3228">
        <v>1478616506</v>
      </c>
      <c r="K3228" t="b">
        <v>0</v>
      </c>
      <c r="L3228">
        <v>33</v>
      </c>
      <c r="M3228" t="b">
        <v>1</v>
      </c>
      <c r="N3228" t="s">
        <v>8305</v>
      </c>
      <c r="O3228" s="5">
        <f t="shared" si="450"/>
        <v>0.90744101633393826</v>
      </c>
      <c r="P3228" s="7">
        <f t="shared" si="451"/>
        <v>166.96969696969697</v>
      </c>
      <c r="Q3228" t="str">
        <f t="shared" si="452"/>
        <v>theater</v>
      </c>
      <c r="R3228" t="str">
        <f t="shared" si="453"/>
        <v>musical</v>
      </c>
      <c r="S3228" s="10">
        <f t="shared" si="454"/>
        <v>42703</v>
      </c>
      <c r="T3228" s="10">
        <f t="shared" si="455"/>
        <v>42682.366967592592</v>
      </c>
      <c r="U3228">
        <f t="shared" si="456"/>
        <v>2016</v>
      </c>
      <c r="V3228" s="11">
        <f t="shared" si="457"/>
        <v>42703</v>
      </c>
      <c r="W3228" s="15">
        <f t="shared" si="458"/>
        <v>20.633032407407882</v>
      </c>
    </row>
    <row r="3229" spans="1:23" ht="28.8" x14ac:dyDescent="0.3">
      <c r="A3229">
        <v>3773</v>
      </c>
      <c r="B3229" s="3" t="s">
        <v>3770</v>
      </c>
      <c r="C3229" s="3" t="s">
        <v>7883</v>
      </c>
      <c r="D3229">
        <v>5000</v>
      </c>
      <c r="E3229">
        <v>5410</v>
      </c>
      <c r="F3229" t="s">
        <v>8219</v>
      </c>
      <c r="G3229" t="s">
        <v>8224</v>
      </c>
      <c r="H3229" t="s">
        <v>8246</v>
      </c>
      <c r="I3229">
        <v>1479175680</v>
      </c>
      <c r="J3229">
        <v>1476317247</v>
      </c>
      <c r="K3229" t="b">
        <v>0</v>
      </c>
      <c r="L3229">
        <v>57</v>
      </c>
      <c r="M3229" t="b">
        <v>1</v>
      </c>
      <c r="N3229" t="s">
        <v>8305</v>
      </c>
      <c r="O3229" s="5">
        <f t="shared" si="450"/>
        <v>0.92421441774491686</v>
      </c>
      <c r="P3229" s="7">
        <f t="shared" si="451"/>
        <v>94.912280701754383</v>
      </c>
      <c r="Q3229" t="str">
        <f t="shared" si="452"/>
        <v>theater</v>
      </c>
      <c r="R3229" t="str">
        <f t="shared" si="453"/>
        <v>musical</v>
      </c>
      <c r="S3229" s="10">
        <f t="shared" si="454"/>
        <v>42688.838888888888</v>
      </c>
      <c r="T3229" s="10">
        <f t="shared" si="455"/>
        <v>42655.755173611105</v>
      </c>
      <c r="U3229">
        <f t="shared" si="456"/>
        <v>2016</v>
      </c>
      <c r="V3229" s="11">
        <f t="shared" si="457"/>
        <v>42688.838888888888</v>
      </c>
      <c r="W3229" s="15">
        <f t="shared" si="458"/>
        <v>33.083715277782176</v>
      </c>
    </row>
    <row r="3230" spans="1:23" ht="57.6" x14ac:dyDescent="0.3">
      <c r="A3230">
        <v>3774</v>
      </c>
      <c r="B3230" s="3" t="s">
        <v>3771</v>
      </c>
      <c r="C3230" s="3" t="s">
        <v>7884</v>
      </c>
      <c r="D3230">
        <v>2500</v>
      </c>
      <c r="E3230">
        <v>2500</v>
      </c>
      <c r="F3230" t="s">
        <v>8219</v>
      </c>
      <c r="G3230" t="s">
        <v>8229</v>
      </c>
      <c r="H3230" t="s">
        <v>8251</v>
      </c>
      <c r="I3230">
        <v>1428606055</v>
      </c>
      <c r="J3230">
        <v>1427223655</v>
      </c>
      <c r="K3230" t="b">
        <v>0</v>
      </c>
      <c r="L3230">
        <v>25</v>
      </c>
      <c r="M3230" t="b">
        <v>1</v>
      </c>
      <c r="N3230" t="s">
        <v>8305</v>
      </c>
      <c r="O3230" s="5">
        <f t="shared" si="450"/>
        <v>1</v>
      </c>
      <c r="P3230" s="7">
        <f t="shared" si="451"/>
        <v>100</v>
      </c>
      <c r="Q3230" t="str">
        <f t="shared" si="452"/>
        <v>theater</v>
      </c>
      <c r="R3230" t="str">
        <f t="shared" si="453"/>
        <v>musical</v>
      </c>
      <c r="S3230" s="10">
        <f t="shared" si="454"/>
        <v>42103.542303240742</v>
      </c>
      <c r="T3230" s="10">
        <f t="shared" si="455"/>
        <v>42087.542303240742</v>
      </c>
      <c r="U3230">
        <f t="shared" si="456"/>
        <v>2015</v>
      </c>
      <c r="V3230" s="11">
        <f t="shared" si="457"/>
        <v>42103.542303240742</v>
      </c>
      <c r="W3230" s="15">
        <f t="shared" si="458"/>
        <v>16</v>
      </c>
    </row>
    <row r="3231" spans="1:23" ht="43.2" x14ac:dyDescent="0.3">
      <c r="A3231">
        <v>3775</v>
      </c>
      <c r="B3231" s="3" t="s">
        <v>3772</v>
      </c>
      <c r="C3231" s="3" t="s">
        <v>7885</v>
      </c>
      <c r="D3231">
        <v>2000</v>
      </c>
      <c r="E3231">
        <v>2005</v>
      </c>
      <c r="F3231" t="s">
        <v>8219</v>
      </c>
      <c r="G3231" t="s">
        <v>8224</v>
      </c>
      <c r="H3231" t="s">
        <v>8246</v>
      </c>
      <c r="I3231">
        <v>1428552000</v>
      </c>
      <c r="J3231">
        <v>1426199843</v>
      </c>
      <c r="K3231" t="b">
        <v>0</v>
      </c>
      <c r="L3231">
        <v>14</v>
      </c>
      <c r="M3231" t="b">
        <v>1</v>
      </c>
      <c r="N3231" t="s">
        <v>8305</v>
      </c>
      <c r="O3231" s="5">
        <f t="shared" si="450"/>
        <v>0.99750623441396513</v>
      </c>
      <c r="P3231" s="7">
        <f t="shared" si="451"/>
        <v>143.21428571428572</v>
      </c>
      <c r="Q3231" t="str">
        <f t="shared" si="452"/>
        <v>theater</v>
      </c>
      <c r="R3231" t="str">
        <f t="shared" si="453"/>
        <v>musical</v>
      </c>
      <c r="S3231" s="10">
        <f t="shared" si="454"/>
        <v>42102.916666666672</v>
      </c>
      <c r="T3231" s="10">
        <f t="shared" si="455"/>
        <v>42075.692627314813</v>
      </c>
      <c r="U3231">
        <f t="shared" si="456"/>
        <v>2015</v>
      </c>
      <c r="V3231" s="11">
        <f t="shared" si="457"/>
        <v>42102.916666666672</v>
      </c>
      <c r="W3231" s="15">
        <f t="shared" si="458"/>
        <v>27.224039351858664</v>
      </c>
    </row>
    <row r="3232" spans="1:23" ht="57.6" x14ac:dyDescent="0.3">
      <c r="A3232">
        <v>3776</v>
      </c>
      <c r="B3232" s="3" t="s">
        <v>3773</v>
      </c>
      <c r="C3232" s="3" t="s">
        <v>7886</v>
      </c>
      <c r="D3232">
        <v>8000</v>
      </c>
      <c r="E3232">
        <v>8537</v>
      </c>
      <c r="F3232" t="s">
        <v>8219</v>
      </c>
      <c r="G3232" t="s">
        <v>8224</v>
      </c>
      <c r="H3232" t="s">
        <v>8246</v>
      </c>
      <c r="I3232">
        <v>1406854800</v>
      </c>
      <c r="J3232">
        <v>1403599778</v>
      </c>
      <c r="K3232" t="b">
        <v>0</v>
      </c>
      <c r="L3232">
        <v>94</v>
      </c>
      <c r="M3232" t="b">
        <v>1</v>
      </c>
      <c r="N3232" t="s">
        <v>8305</v>
      </c>
      <c r="O3232" s="5">
        <f t="shared" si="450"/>
        <v>0.93709734098629494</v>
      </c>
      <c r="P3232" s="7">
        <f t="shared" si="451"/>
        <v>90.819148936170208</v>
      </c>
      <c r="Q3232" t="str">
        <f t="shared" si="452"/>
        <v>theater</v>
      </c>
      <c r="R3232" t="str">
        <f t="shared" si="453"/>
        <v>musical</v>
      </c>
      <c r="S3232" s="10">
        <f t="shared" si="454"/>
        <v>41851.791666666664</v>
      </c>
      <c r="T3232" s="10">
        <f t="shared" si="455"/>
        <v>41814.117800925924</v>
      </c>
      <c r="U3232">
        <f t="shared" si="456"/>
        <v>2014</v>
      </c>
      <c r="V3232" s="11">
        <f t="shared" si="457"/>
        <v>41851.791666666664</v>
      </c>
      <c r="W3232" s="15">
        <f t="shared" si="458"/>
        <v>37.673865740740439</v>
      </c>
    </row>
    <row r="3233" spans="1:23" ht="43.2" x14ac:dyDescent="0.3">
      <c r="A3233">
        <v>3777</v>
      </c>
      <c r="B3233" s="3" t="s">
        <v>3774</v>
      </c>
      <c r="C3233" s="3" t="s">
        <v>7887</v>
      </c>
      <c r="D3233">
        <v>2000</v>
      </c>
      <c r="E3233">
        <v>2864</v>
      </c>
      <c r="F3233" t="s">
        <v>8219</v>
      </c>
      <c r="G3233" t="s">
        <v>8224</v>
      </c>
      <c r="H3233" t="s">
        <v>8246</v>
      </c>
      <c r="I3233">
        <v>1411790400</v>
      </c>
      <c r="J3233">
        <v>1409884821</v>
      </c>
      <c r="K3233" t="b">
        <v>0</v>
      </c>
      <c r="L3233">
        <v>59</v>
      </c>
      <c r="M3233" t="b">
        <v>1</v>
      </c>
      <c r="N3233" t="s">
        <v>8305</v>
      </c>
      <c r="O3233" s="5">
        <f t="shared" si="450"/>
        <v>0.6983240223463687</v>
      </c>
      <c r="P3233" s="7">
        <f t="shared" si="451"/>
        <v>48.542372881355931</v>
      </c>
      <c r="Q3233" t="str">
        <f t="shared" si="452"/>
        <v>theater</v>
      </c>
      <c r="R3233" t="str">
        <f t="shared" si="453"/>
        <v>musical</v>
      </c>
      <c r="S3233" s="10">
        <f t="shared" si="454"/>
        <v>41908.916666666664</v>
      </c>
      <c r="T3233" s="10">
        <f t="shared" si="455"/>
        <v>41886.861354166671</v>
      </c>
      <c r="U3233">
        <f t="shared" si="456"/>
        <v>2014</v>
      </c>
      <c r="V3233" s="11">
        <f t="shared" si="457"/>
        <v>41908.916666666664</v>
      </c>
      <c r="W3233" s="15">
        <f t="shared" si="458"/>
        <v>22.055312499993306</v>
      </c>
    </row>
    <row r="3234" spans="1:23" ht="28.8" x14ac:dyDescent="0.3">
      <c r="A3234">
        <v>3778</v>
      </c>
      <c r="B3234" s="3" t="s">
        <v>3775</v>
      </c>
      <c r="C3234" s="3" t="s">
        <v>7888</v>
      </c>
      <c r="D3234">
        <v>2400</v>
      </c>
      <c r="E3234">
        <v>2521</v>
      </c>
      <c r="F3234" t="s">
        <v>8219</v>
      </c>
      <c r="G3234" t="s">
        <v>8224</v>
      </c>
      <c r="H3234" t="s">
        <v>8246</v>
      </c>
      <c r="I3234">
        <v>1423942780</v>
      </c>
      <c r="J3234">
        <v>1418758780</v>
      </c>
      <c r="K3234" t="b">
        <v>0</v>
      </c>
      <c r="L3234">
        <v>36</v>
      </c>
      <c r="M3234" t="b">
        <v>1</v>
      </c>
      <c r="N3234" t="s">
        <v>8305</v>
      </c>
      <c r="O3234" s="5">
        <f t="shared" si="450"/>
        <v>0.95200317334391116</v>
      </c>
      <c r="P3234" s="7">
        <f t="shared" si="451"/>
        <v>70.027777777777771</v>
      </c>
      <c r="Q3234" t="str">
        <f t="shared" si="452"/>
        <v>theater</v>
      </c>
      <c r="R3234" t="str">
        <f t="shared" si="453"/>
        <v>musical</v>
      </c>
      <c r="S3234" s="10">
        <f t="shared" si="454"/>
        <v>42049.569212962961</v>
      </c>
      <c r="T3234" s="10">
        <f t="shared" si="455"/>
        <v>41989.569212962961</v>
      </c>
      <c r="U3234">
        <f t="shared" si="456"/>
        <v>2015</v>
      </c>
      <c r="V3234" s="11">
        <f t="shared" si="457"/>
        <v>42049.569212962961</v>
      </c>
      <c r="W3234" s="15">
        <f t="shared" si="458"/>
        <v>60</v>
      </c>
    </row>
    <row r="3235" spans="1:23" ht="28.8" x14ac:dyDescent="0.3">
      <c r="A3235">
        <v>3779</v>
      </c>
      <c r="B3235" s="3" t="s">
        <v>3776</v>
      </c>
      <c r="C3235" s="3" t="s">
        <v>7889</v>
      </c>
      <c r="D3235">
        <v>15000</v>
      </c>
      <c r="E3235">
        <v>15597</v>
      </c>
      <c r="F3235" t="s">
        <v>8219</v>
      </c>
      <c r="G3235" t="s">
        <v>8224</v>
      </c>
      <c r="H3235" t="s">
        <v>8246</v>
      </c>
      <c r="I3235">
        <v>1459010340</v>
      </c>
      <c r="J3235">
        <v>1456421940</v>
      </c>
      <c r="K3235" t="b">
        <v>0</v>
      </c>
      <c r="L3235">
        <v>115</v>
      </c>
      <c r="M3235" t="b">
        <v>1</v>
      </c>
      <c r="N3235" t="s">
        <v>8305</v>
      </c>
      <c r="O3235" s="5">
        <f t="shared" si="450"/>
        <v>0.96172340834775916</v>
      </c>
      <c r="P3235" s="7">
        <f t="shared" si="451"/>
        <v>135.62608695652173</v>
      </c>
      <c r="Q3235" t="str">
        <f t="shared" si="452"/>
        <v>theater</v>
      </c>
      <c r="R3235" t="str">
        <f t="shared" si="453"/>
        <v>musical</v>
      </c>
      <c r="S3235" s="10">
        <f t="shared" si="454"/>
        <v>42455.443750000006</v>
      </c>
      <c r="T3235" s="10">
        <f t="shared" si="455"/>
        <v>42425.485416666663</v>
      </c>
      <c r="U3235">
        <f t="shared" si="456"/>
        <v>2016</v>
      </c>
      <c r="V3235" s="11">
        <f t="shared" si="457"/>
        <v>42455.443750000006</v>
      </c>
      <c r="W3235" s="15">
        <f t="shared" si="458"/>
        <v>29.958333333343035</v>
      </c>
    </row>
    <row r="3236" spans="1:23" ht="43.2" x14ac:dyDescent="0.3">
      <c r="A3236">
        <v>3780</v>
      </c>
      <c r="B3236" s="3" t="s">
        <v>3777</v>
      </c>
      <c r="C3236" s="3" t="s">
        <v>7890</v>
      </c>
      <c r="D3236">
        <v>2500</v>
      </c>
      <c r="E3236">
        <v>3000</v>
      </c>
      <c r="F3236" t="s">
        <v>8219</v>
      </c>
      <c r="G3236" t="s">
        <v>8224</v>
      </c>
      <c r="H3236" t="s">
        <v>8246</v>
      </c>
      <c r="I3236">
        <v>1436817960</v>
      </c>
      <c r="J3236">
        <v>1433999785</v>
      </c>
      <c r="K3236" t="b">
        <v>0</v>
      </c>
      <c r="L3236">
        <v>30</v>
      </c>
      <c r="M3236" t="b">
        <v>1</v>
      </c>
      <c r="N3236" t="s">
        <v>8305</v>
      </c>
      <c r="O3236" s="5">
        <f t="shared" si="450"/>
        <v>0.83333333333333337</v>
      </c>
      <c r="P3236" s="7">
        <f t="shared" si="451"/>
        <v>100</v>
      </c>
      <c r="Q3236" t="str">
        <f t="shared" si="452"/>
        <v>theater</v>
      </c>
      <c r="R3236" t="str">
        <f t="shared" si="453"/>
        <v>musical</v>
      </c>
      <c r="S3236" s="10">
        <f t="shared" si="454"/>
        <v>42198.587499999994</v>
      </c>
      <c r="T3236" s="10">
        <f t="shared" si="455"/>
        <v>42165.969733796301</v>
      </c>
      <c r="U3236">
        <f t="shared" si="456"/>
        <v>2015</v>
      </c>
      <c r="V3236" s="11">
        <f t="shared" si="457"/>
        <v>42198.587499999994</v>
      </c>
      <c r="W3236" s="15">
        <f t="shared" si="458"/>
        <v>32.617766203693463</v>
      </c>
    </row>
    <row r="3237" spans="1:23" ht="57.6" x14ac:dyDescent="0.3">
      <c r="A3237">
        <v>3781</v>
      </c>
      <c r="B3237" s="3" t="s">
        <v>3778</v>
      </c>
      <c r="C3237" s="3" t="s">
        <v>7891</v>
      </c>
      <c r="D3237">
        <v>4500</v>
      </c>
      <c r="E3237">
        <v>4935</v>
      </c>
      <c r="F3237" t="s">
        <v>8219</v>
      </c>
      <c r="G3237" t="s">
        <v>8224</v>
      </c>
      <c r="H3237" t="s">
        <v>8246</v>
      </c>
      <c r="I3237">
        <v>1410210685</v>
      </c>
      <c r="J3237">
        <v>1408050685</v>
      </c>
      <c r="K3237" t="b">
        <v>0</v>
      </c>
      <c r="L3237">
        <v>52</v>
      </c>
      <c r="M3237" t="b">
        <v>1</v>
      </c>
      <c r="N3237" t="s">
        <v>8305</v>
      </c>
      <c r="O3237" s="5">
        <f t="shared" si="450"/>
        <v>0.91185410334346506</v>
      </c>
      <c r="P3237" s="7">
        <f t="shared" si="451"/>
        <v>94.90384615384616</v>
      </c>
      <c r="Q3237" t="str">
        <f t="shared" si="452"/>
        <v>theater</v>
      </c>
      <c r="R3237" t="str">
        <f t="shared" si="453"/>
        <v>musical</v>
      </c>
      <c r="S3237" s="10">
        <f t="shared" si="454"/>
        <v>41890.632928240739</v>
      </c>
      <c r="T3237" s="10">
        <f t="shared" si="455"/>
        <v>41865.632928240739</v>
      </c>
      <c r="U3237">
        <f t="shared" si="456"/>
        <v>2014</v>
      </c>
      <c r="V3237" s="11">
        <f t="shared" si="457"/>
        <v>41890.632928240739</v>
      </c>
      <c r="W3237" s="15">
        <f t="shared" si="458"/>
        <v>25</v>
      </c>
    </row>
    <row r="3238" spans="1:23" ht="43.2" x14ac:dyDescent="0.3">
      <c r="A3238">
        <v>3782</v>
      </c>
      <c r="B3238" s="3" t="s">
        <v>3779</v>
      </c>
      <c r="C3238" s="3" t="s">
        <v>7892</v>
      </c>
      <c r="D3238">
        <v>2000</v>
      </c>
      <c r="E3238">
        <v>2035</v>
      </c>
      <c r="F3238" t="s">
        <v>8219</v>
      </c>
      <c r="G3238" t="s">
        <v>8225</v>
      </c>
      <c r="H3238" t="s">
        <v>8247</v>
      </c>
      <c r="I3238">
        <v>1469401200</v>
      </c>
      <c r="J3238">
        <v>1466887297</v>
      </c>
      <c r="K3238" t="b">
        <v>0</v>
      </c>
      <c r="L3238">
        <v>27</v>
      </c>
      <c r="M3238" t="b">
        <v>1</v>
      </c>
      <c r="N3238" t="s">
        <v>8305</v>
      </c>
      <c r="O3238" s="5">
        <f t="shared" si="450"/>
        <v>0.98280098280098283</v>
      </c>
      <c r="P3238" s="7">
        <f t="shared" si="451"/>
        <v>75.370370370370367</v>
      </c>
      <c r="Q3238" t="str">
        <f t="shared" si="452"/>
        <v>theater</v>
      </c>
      <c r="R3238" t="str">
        <f t="shared" si="453"/>
        <v>musical</v>
      </c>
      <c r="S3238" s="10">
        <f t="shared" si="454"/>
        <v>42575.708333333328</v>
      </c>
      <c r="T3238" s="10">
        <f t="shared" si="455"/>
        <v>42546.612233796302</v>
      </c>
      <c r="U3238">
        <f t="shared" si="456"/>
        <v>2016</v>
      </c>
      <c r="V3238" s="11">
        <f t="shared" si="457"/>
        <v>42575.708333333328</v>
      </c>
      <c r="W3238" s="15">
        <f t="shared" si="458"/>
        <v>29.096099537026021</v>
      </c>
    </row>
    <row r="3239" spans="1:23" ht="43.2" x14ac:dyDescent="0.3">
      <c r="A3239">
        <v>3783</v>
      </c>
      <c r="B3239" s="3" t="s">
        <v>3780</v>
      </c>
      <c r="C3239" s="3" t="s">
        <v>7893</v>
      </c>
      <c r="D3239">
        <v>1200</v>
      </c>
      <c r="E3239">
        <v>1547</v>
      </c>
      <c r="F3239" t="s">
        <v>8219</v>
      </c>
      <c r="G3239" t="s">
        <v>8224</v>
      </c>
      <c r="H3239" t="s">
        <v>8246</v>
      </c>
      <c r="I3239">
        <v>1458057600</v>
      </c>
      <c r="J3239">
        <v>1455938520</v>
      </c>
      <c r="K3239" t="b">
        <v>0</v>
      </c>
      <c r="L3239">
        <v>24</v>
      </c>
      <c r="M3239" t="b">
        <v>1</v>
      </c>
      <c r="N3239" t="s">
        <v>8305</v>
      </c>
      <c r="O3239" s="5">
        <f t="shared" si="450"/>
        <v>0.77569489334195219</v>
      </c>
      <c r="P3239" s="7">
        <f t="shared" si="451"/>
        <v>64.458333333333329</v>
      </c>
      <c r="Q3239" t="str">
        <f t="shared" si="452"/>
        <v>theater</v>
      </c>
      <c r="R3239" t="str">
        <f t="shared" si="453"/>
        <v>musical</v>
      </c>
      <c r="S3239" s="10">
        <f t="shared" si="454"/>
        <v>42444.416666666672</v>
      </c>
      <c r="T3239" s="10">
        <f t="shared" si="455"/>
        <v>42419.890277777777</v>
      </c>
      <c r="U3239">
        <f t="shared" si="456"/>
        <v>2016</v>
      </c>
      <c r="V3239" s="11">
        <f t="shared" si="457"/>
        <v>42444.416666666672</v>
      </c>
      <c r="W3239" s="15">
        <f t="shared" si="458"/>
        <v>24.526388888894871</v>
      </c>
    </row>
    <row r="3240" spans="1:23" ht="43.2" x14ac:dyDescent="0.3">
      <c r="A3240">
        <v>3784</v>
      </c>
      <c r="B3240" s="3" t="s">
        <v>3781</v>
      </c>
      <c r="C3240" s="3" t="s">
        <v>7894</v>
      </c>
      <c r="D3240">
        <v>1000</v>
      </c>
      <c r="E3240">
        <v>1150</v>
      </c>
      <c r="F3240" t="s">
        <v>8219</v>
      </c>
      <c r="G3240" t="s">
        <v>8229</v>
      </c>
      <c r="H3240" t="s">
        <v>8251</v>
      </c>
      <c r="I3240">
        <v>1468193532</v>
      </c>
      <c r="J3240">
        <v>1465601532</v>
      </c>
      <c r="K3240" t="b">
        <v>0</v>
      </c>
      <c r="L3240">
        <v>10</v>
      </c>
      <c r="M3240" t="b">
        <v>1</v>
      </c>
      <c r="N3240" t="s">
        <v>8305</v>
      </c>
      <c r="O3240" s="5">
        <f t="shared" si="450"/>
        <v>0.86956521739130432</v>
      </c>
      <c r="P3240" s="7">
        <f t="shared" si="451"/>
        <v>115</v>
      </c>
      <c r="Q3240" t="str">
        <f t="shared" si="452"/>
        <v>theater</v>
      </c>
      <c r="R3240" t="str">
        <f t="shared" si="453"/>
        <v>musical</v>
      </c>
      <c r="S3240" s="10">
        <f t="shared" si="454"/>
        <v>42561.730694444443</v>
      </c>
      <c r="T3240" s="10">
        <f t="shared" si="455"/>
        <v>42531.730694444443</v>
      </c>
      <c r="U3240">
        <f t="shared" si="456"/>
        <v>2016</v>
      </c>
      <c r="V3240" s="11">
        <f t="shared" si="457"/>
        <v>42561.730694444443</v>
      </c>
      <c r="W3240" s="15">
        <f t="shared" si="458"/>
        <v>30</v>
      </c>
    </row>
    <row r="3241" spans="1:23" ht="43.2" x14ac:dyDescent="0.3">
      <c r="A3241">
        <v>3785</v>
      </c>
      <c r="B3241" s="3" t="s">
        <v>3782</v>
      </c>
      <c r="C3241" s="3" t="s">
        <v>7895</v>
      </c>
      <c r="D3241">
        <v>2000</v>
      </c>
      <c r="E3241">
        <v>3015</v>
      </c>
      <c r="F3241" t="s">
        <v>8219</v>
      </c>
      <c r="G3241" t="s">
        <v>8225</v>
      </c>
      <c r="H3241" t="s">
        <v>8247</v>
      </c>
      <c r="I3241">
        <v>1470132180</v>
      </c>
      <c r="J3241">
        <v>1467040769</v>
      </c>
      <c r="K3241" t="b">
        <v>0</v>
      </c>
      <c r="L3241">
        <v>30</v>
      </c>
      <c r="M3241" t="b">
        <v>1</v>
      </c>
      <c r="N3241" t="s">
        <v>8305</v>
      </c>
      <c r="O3241" s="5">
        <f t="shared" si="450"/>
        <v>0.66334991708126034</v>
      </c>
      <c r="P3241" s="7">
        <f t="shared" si="451"/>
        <v>100.5</v>
      </c>
      <c r="Q3241" t="str">
        <f t="shared" si="452"/>
        <v>theater</v>
      </c>
      <c r="R3241" t="str">
        <f t="shared" si="453"/>
        <v>musical</v>
      </c>
      <c r="S3241" s="10">
        <f t="shared" si="454"/>
        <v>42584.168749999997</v>
      </c>
      <c r="T3241" s="10">
        <f t="shared" si="455"/>
        <v>42548.38853009259</v>
      </c>
      <c r="U3241">
        <f t="shared" si="456"/>
        <v>2016</v>
      </c>
      <c r="V3241" s="11">
        <f t="shared" si="457"/>
        <v>42584.168749999997</v>
      </c>
      <c r="W3241" s="15">
        <f t="shared" si="458"/>
        <v>35.780219907406718</v>
      </c>
    </row>
    <row r="3242" spans="1:23" ht="43.2" x14ac:dyDescent="0.3">
      <c r="A3242">
        <v>3786</v>
      </c>
      <c r="B3242" s="3" t="s">
        <v>3783</v>
      </c>
      <c r="C3242" s="3" t="s">
        <v>7896</v>
      </c>
      <c r="D3242">
        <v>6000</v>
      </c>
      <c r="E3242">
        <v>6658</v>
      </c>
      <c r="F3242" t="s">
        <v>8219</v>
      </c>
      <c r="G3242" t="s">
        <v>8224</v>
      </c>
      <c r="H3242" t="s">
        <v>8246</v>
      </c>
      <c r="I3242">
        <v>1464310475</v>
      </c>
      <c r="J3242">
        <v>1461718475</v>
      </c>
      <c r="K3242" t="b">
        <v>0</v>
      </c>
      <c r="L3242">
        <v>71</v>
      </c>
      <c r="M3242" t="b">
        <v>1</v>
      </c>
      <c r="N3242" t="s">
        <v>8305</v>
      </c>
      <c r="O3242" s="5">
        <f t="shared" si="450"/>
        <v>0.9011715229798738</v>
      </c>
      <c r="P3242" s="7">
        <f t="shared" si="451"/>
        <v>93.774647887323937</v>
      </c>
      <c r="Q3242" t="str">
        <f t="shared" si="452"/>
        <v>theater</v>
      </c>
      <c r="R3242" t="str">
        <f t="shared" si="453"/>
        <v>musical</v>
      </c>
      <c r="S3242" s="10">
        <f t="shared" si="454"/>
        <v>42516.787905092591</v>
      </c>
      <c r="T3242" s="10">
        <f t="shared" si="455"/>
        <v>42486.787905092591</v>
      </c>
      <c r="U3242">
        <f t="shared" si="456"/>
        <v>2016</v>
      </c>
      <c r="V3242" s="11">
        <f t="shared" si="457"/>
        <v>42516.787905092591</v>
      </c>
      <c r="W3242" s="15">
        <f t="shared" si="458"/>
        <v>30</v>
      </c>
    </row>
    <row r="3243" spans="1:23" ht="43.2" x14ac:dyDescent="0.3">
      <c r="A3243">
        <v>3787</v>
      </c>
      <c r="B3243" s="3" t="s">
        <v>3784</v>
      </c>
      <c r="C3243" s="3" t="s">
        <v>7897</v>
      </c>
      <c r="D3243">
        <v>350</v>
      </c>
      <c r="E3243">
        <v>351</v>
      </c>
      <c r="F3243" t="s">
        <v>8219</v>
      </c>
      <c r="G3243" t="s">
        <v>8224</v>
      </c>
      <c r="H3243" t="s">
        <v>8246</v>
      </c>
      <c r="I3243">
        <v>1436587140</v>
      </c>
      <c r="J3243">
        <v>1434113406</v>
      </c>
      <c r="K3243" t="b">
        <v>0</v>
      </c>
      <c r="L3243">
        <v>10</v>
      </c>
      <c r="M3243" t="b">
        <v>1</v>
      </c>
      <c r="N3243" t="s">
        <v>8305</v>
      </c>
      <c r="O3243" s="5">
        <f t="shared" si="450"/>
        <v>0.9971509971509972</v>
      </c>
      <c r="P3243" s="7">
        <f t="shared" si="451"/>
        <v>35.1</v>
      </c>
      <c r="Q3243" t="str">
        <f t="shared" si="452"/>
        <v>theater</v>
      </c>
      <c r="R3243" t="str">
        <f t="shared" si="453"/>
        <v>musical</v>
      </c>
      <c r="S3243" s="10">
        <f t="shared" si="454"/>
        <v>42195.915972222225</v>
      </c>
      <c r="T3243" s="10">
        <f t="shared" si="455"/>
        <v>42167.284791666665</v>
      </c>
      <c r="U3243">
        <f t="shared" si="456"/>
        <v>2015</v>
      </c>
      <c r="V3243" s="11">
        <f t="shared" si="457"/>
        <v>42195.915972222225</v>
      </c>
      <c r="W3243" s="15">
        <f t="shared" si="458"/>
        <v>28.631180555559695</v>
      </c>
    </row>
    <row r="3244" spans="1:23" ht="72" x14ac:dyDescent="0.3">
      <c r="A3244">
        <v>3788</v>
      </c>
      <c r="B3244" s="3" t="s">
        <v>3785</v>
      </c>
      <c r="C3244" s="3" t="s">
        <v>7898</v>
      </c>
      <c r="D3244">
        <v>75000</v>
      </c>
      <c r="E3244">
        <v>500</v>
      </c>
      <c r="F3244" t="s">
        <v>8221</v>
      </c>
      <c r="G3244" t="s">
        <v>8224</v>
      </c>
      <c r="H3244" t="s">
        <v>8246</v>
      </c>
      <c r="I3244">
        <v>1450887480</v>
      </c>
      <c r="J3244">
        <v>1448469719</v>
      </c>
      <c r="K3244" t="b">
        <v>0</v>
      </c>
      <c r="L3244">
        <v>1</v>
      </c>
      <c r="M3244" t="b">
        <v>0</v>
      </c>
      <c r="N3244" t="s">
        <v>8305</v>
      </c>
      <c r="O3244" s="5">
        <f t="shared" si="450"/>
        <v>150</v>
      </c>
      <c r="P3244" s="7">
        <f t="shared" si="451"/>
        <v>500</v>
      </c>
      <c r="Q3244" t="str">
        <f t="shared" si="452"/>
        <v>theater</v>
      </c>
      <c r="R3244" t="str">
        <f t="shared" si="453"/>
        <v>musical</v>
      </c>
      <c r="S3244" s="10">
        <f t="shared" si="454"/>
        <v>42361.429166666669</v>
      </c>
      <c r="T3244" s="10">
        <f t="shared" si="455"/>
        <v>42333.445821759262</v>
      </c>
      <c r="U3244">
        <f t="shared" si="456"/>
        <v>2015</v>
      </c>
      <c r="V3244" s="11">
        <f t="shared" si="457"/>
        <v>42361.429166666669</v>
      </c>
      <c r="W3244" s="15">
        <f t="shared" si="458"/>
        <v>27.983344907406718</v>
      </c>
    </row>
    <row r="3245" spans="1:23" ht="43.2" x14ac:dyDescent="0.3">
      <c r="A3245">
        <v>3789</v>
      </c>
      <c r="B3245" s="3" t="s">
        <v>3786</v>
      </c>
      <c r="C3245" s="3" t="s">
        <v>7899</v>
      </c>
      <c r="D3245">
        <v>3550</v>
      </c>
      <c r="E3245">
        <v>116</v>
      </c>
      <c r="F3245" t="s">
        <v>8221</v>
      </c>
      <c r="G3245" t="s">
        <v>8225</v>
      </c>
      <c r="H3245" t="s">
        <v>8247</v>
      </c>
      <c r="I3245">
        <v>1434395418</v>
      </c>
      <c r="J3245">
        <v>1431630618</v>
      </c>
      <c r="K3245" t="b">
        <v>0</v>
      </c>
      <c r="L3245">
        <v>4</v>
      </c>
      <c r="M3245" t="b">
        <v>0</v>
      </c>
      <c r="N3245" t="s">
        <v>8305</v>
      </c>
      <c r="O3245" s="5">
        <f t="shared" si="450"/>
        <v>30.603448275862068</v>
      </c>
      <c r="P3245" s="7">
        <f t="shared" si="451"/>
        <v>29</v>
      </c>
      <c r="Q3245" t="str">
        <f t="shared" si="452"/>
        <v>theater</v>
      </c>
      <c r="R3245" t="str">
        <f t="shared" si="453"/>
        <v>musical</v>
      </c>
      <c r="S3245" s="10">
        <f t="shared" si="454"/>
        <v>42170.548819444448</v>
      </c>
      <c r="T3245" s="10">
        <f t="shared" si="455"/>
        <v>42138.548819444448</v>
      </c>
      <c r="U3245">
        <f t="shared" si="456"/>
        <v>2015</v>
      </c>
      <c r="V3245" s="11">
        <f t="shared" si="457"/>
        <v>42170.548819444448</v>
      </c>
      <c r="W3245" s="15">
        <f t="shared" si="458"/>
        <v>32</v>
      </c>
    </row>
    <row r="3246" spans="1:23" ht="43.2" x14ac:dyDescent="0.3">
      <c r="A3246">
        <v>3790</v>
      </c>
      <c r="B3246" s="3" t="s">
        <v>3787</v>
      </c>
      <c r="C3246" s="3" t="s">
        <v>7900</v>
      </c>
      <c r="D3246">
        <v>15000</v>
      </c>
      <c r="E3246">
        <v>0</v>
      </c>
      <c r="F3246" t="s">
        <v>8221</v>
      </c>
      <c r="G3246" t="s">
        <v>8224</v>
      </c>
      <c r="H3246" t="s">
        <v>8246</v>
      </c>
      <c r="I3246">
        <v>1479834023</v>
      </c>
      <c r="J3246">
        <v>1477238423</v>
      </c>
      <c r="K3246" t="b">
        <v>0</v>
      </c>
      <c r="L3246">
        <v>0</v>
      </c>
      <c r="M3246" t="b">
        <v>0</v>
      </c>
      <c r="N3246" t="s">
        <v>8305</v>
      </c>
      <c r="O3246" s="5" t="e">
        <f t="shared" si="450"/>
        <v>#DIV/0!</v>
      </c>
      <c r="P3246" s="7" t="e">
        <f t="shared" si="451"/>
        <v>#DIV/0!</v>
      </c>
      <c r="Q3246" t="str">
        <f t="shared" si="452"/>
        <v>theater</v>
      </c>
      <c r="R3246" t="str">
        <f t="shared" si="453"/>
        <v>musical</v>
      </c>
      <c r="S3246" s="10">
        <f t="shared" si="454"/>
        <v>42696.458599537036</v>
      </c>
      <c r="T3246" s="10">
        <f t="shared" si="455"/>
        <v>42666.416932870372</v>
      </c>
      <c r="U3246">
        <f t="shared" si="456"/>
        <v>2016</v>
      </c>
      <c r="V3246" s="11">
        <f t="shared" si="457"/>
        <v>42696.458599537036</v>
      </c>
      <c r="W3246" s="15">
        <f t="shared" si="458"/>
        <v>30.041666666664241</v>
      </c>
    </row>
    <row r="3247" spans="1:23" ht="28.8" x14ac:dyDescent="0.3">
      <c r="A3247">
        <v>3791</v>
      </c>
      <c r="B3247" s="3" t="s">
        <v>3788</v>
      </c>
      <c r="C3247" s="3" t="s">
        <v>7901</v>
      </c>
      <c r="D3247">
        <v>1500</v>
      </c>
      <c r="E3247">
        <v>0</v>
      </c>
      <c r="F3247" t="s">
        <v>8221</v>
      </c>
      <c r="G3247" t="s">
        <v>8224</v>
      </c>
      <c r="H3247" t="s">
        <v>8246</v>
      </c>
      <c r="I3247">
        <v>1404664592</v>
      </c>
      <c r="J3247">
        <v>1399480592</v>
      </c>
      <c r="K3247" t="b">
        <v>0</v>
      </c>
      <c r="L3247">
        <v>0</v>
      </c>
      <c r="M3247" t="b">
        <v>0</v>
      </c>
      <c r="N3247" t="s">
        <v>8305</v>
      </c>
      <c r="O3247" s="5" t="e">
        <f t="shared" si="450"/>
        <v>#DIV/0!</v>
      </c>
      <c r="P3247" s="7" t="e">
        <f t="shared" si="451"/>
        <v>#DIV/0!</v>
      </c>
      <c r="Q3247" t="str">
        <f t="shared" si="452"/>
        <v>theater</v>
      </c>
      <c r="R3247" t="str">
        <f t="shared" si="453"/>
        <v>musical</v>
      </c>
      <c r="S3247" s="10">
        <f t="shared" si="454"/>
        <v>41826.442037037035</v>
      </c>
      <c r="T3247" s="10">
        <f t="shared" si="455"/>
        <v>41766.442037037035</v>
      </c>
      <c r="U3247">
        <f t="shared" si="456"/>
        <v>2014</v>
      </c>
      <c r="V3247" s="11">
        <f t="shared" si="457"/>
        <v>41826.442037037035</v>
      </c>
      <c r="W3247" s="15">
        <f t="shared" si="458"/>
        <v>60</v>
      </c>
    </row>
    <row r="3248" spans="1:23" ht="28.8" x14ac:dyDescent="0.3">
      <c r="A3248">
        <v>3792</v>
      </c>
      <c r="B3248" s="3" t="s">
        <v>3789</v>
      </c>
      <c r="C3248" s="3" t="s">
        <v>7902</v>
      </c>
      <c r="D3248">
        <v>12500</v>
      </c>
      <c r="E3248">
        <v>35</v>
      </c>
      <c r="F3248" t="s">
        <v>8221</v>
      </c>
      <c r="G3248" t="s">
        <v>8224</v>
      </c>
      <c r="H3248" t="s">
        <v>8246</v>
      </c>
      <c r="I3248">
        <v>1436957022</v>
      </c>
      <c r="J3248">
        <v>1434365022</v>
      </c>
      <c r="K3248" t="b">
        <v>0</v>
      </c>
      <c r="L3248">
        <v>2</v>
      </c>
      <c r="M3248" t="b">
        <v>0</v>
      </c>
      <c r="N3248" t="s">
        <v>8305</v>
      </c>
      <c r="O3248" s="5">
        <f t="shared" si="450"/>
        <v>357.14285714285717</v>
      </c>
      <c r="P3248" s="7">
        <f t="shared" si="451"/>
        <v>17.5</v>
      </c>
      <c r="Q3248" t="str">
        <f t="shared" si="452"/>
        <v>theater</v>
      </c>
      <c r="R3248" t="str">
        <f t="shared" si="453"/>
        <v>musical</v>
      </c>
      <c r="S3248" s="10">
        <f t="shared" si="454"/>
        <v>42200.197013888886</v>
      </c>
      <c r="T3248" s="10">
        <f t="shared" si="455"/>
        <v>42170.197013888886</v>
      </c>
      <c r="U3248">
        <f t="shared" si="456"/>
        <v>2015</v>
      </c>
      <c r="V3248" s="11">
        <f t="shared" si="457"/>
        <v>42200.197013888886</v>
      </c>
      <c r="W3248" s="15">
        <f t="shared" si="458"/>
        <v>30</v>
      </c>
    </row>
    <row r="3249" spans="1:23" ht="43.2" x14ac:dyDescent="0.3">
      <c r="A3249">
        <v>3793</v>
      </c>
      <c r="B3249" s="3" t="s">
        <v>3790</v>
      </c>
      <c r="C3249" s="3" t="s">
        <v>7903</v>
      </c>
      <c r="D3249">
        <v>7000</v>
      </c>
      <c r="E3249">
        <v>4176</v>
      </c>
      <c r="F3249" t="s">
        <v>8221</v>
      </c>
      <c r="G3249" t="s">
        <v>8224</v>
      </c>
      <c r="H3249" t="s">
        <v>8246</v>
      </c>
      <c r="I3249">
        <v>1418769129</v>
      </c>
      <c r="J3249">
        <v>1416954729</v>
      </c>
      <c r="K3249" t="b">
        <v>0</v>
      </c>
      <c r="L3249">
        <v>24</v>
      </c>
      <c r="M3249" t="b">
        <v>0</v>
      </c>
      <c r="N3249" t="s">
        <v>8305</v>
      </c>
      <c r="O3249" s="5">
        <f t="shared" si="450"/>
        <v>1.6762452107279693</v>
      </c>
      <c r="P3249" s="7">
        <f t="shared" si="451"/>
        <v>174</v>
      </c>
      <c r="Q3249" t="str">
        <f t="shared" si="452"/>
        <v>theater</v>
      </c>
      <c r="R3249" t="str">
        <f t="shared" si="453"/>
        <v>musical</v>
      </c>
      <c r="S3249" s="10">
        <f t="shared" si="454"/>
        <v>41989.688993055555</v>
      </c>
      <c r="T3249" s="10">
        <f t="shared" si="455"/>
        <v>41968.688993055555</v>
      </c>
      <c r="U3249">
        <f t="shared" si="456"/>
        <v>2014</v>
      </c>
      <c r="V3249" s="11">
        <f t="shared" si="457"/>
        <v>41989.688993055555</v>
      </c>
      <c r="W3249" s="15">
        <f t="shared" si="458"/>
        <v>21</v>
      </c>
    </row>
    <row r="3250" spans="1:23" ht="43.2" x14ac:dyDescent="0.3">
      <c r="A3250">
        <v>3794</v>
      </c>
      <c r="B3250" s="3" t="s">
        <v>3791</v>
      </c>
      <c r="C3250" s="3" t="s">
        <v>7904</v>
      </c>
      <c r="D3250">
        <v>5000</v>
      </c>
      <c r="E3250">
        <v>50</v>
      </c>
      <c r="F3250" t="s">
        <v>8221</v>
      </c>
      <c r="G3250" t="s">
        <v>8225</v>
      </c>
      <c r="H3250" t="s">
        <v>8247</v>
      </c>
      <c r="I3250">
        <v>1433685354</v>
      </c>
      <c r="J3250">
        <v>1431093354</v>
      </c>
      <c r="K3250" t="b">
        <v>0</v>
      </c>
      <c r="L3250">
        <v>1</v>
      </c>
      <c r="M3250" t="b">
        <v>0</v>
      </c>
      <c r="N3250" t="s">
        <v>8305</v>
      </c>
      <c r="O3250" s="5">
        <f t="shared" si="450"/>
        <v>100</v>
      </c>
      <c r="P3250" s="7">
        <f t="shared" si="451"/>
        <v>50</v>
      </c>
      <c r="Q3250" t="str">
        <f t="shared" si="452"/>
        <v>theater</v>
      </c>
      <c r="R3250" t="str">
        <f t="shared" si="453"/>
        <v>musical</v>
      </c>
      <c r="S3250" s="10">
        <f t="shared" si="454"/>
        <v>42162.33048611111</v>
      </c>
      <c r="T3250" s="10">
        <f t="shared" si="455"/>
        <v>42132.33048611111</v>
      </c>
      <c r="U3250">
        <f t="shared" si="456"/>
        <v>2015</v>
      </c>
      <c r="V3250" s="11">
        <f t="shared" si="457"/>
        <v>42162.33048611111</v>
      </c>
      <c r="W3250" s="15">
        <f t="shared" si="458"/>
        <v>30</v>
      </c>
    </row>
    <row r="3251" spans="1:23" ht="43.2" x14ac:dyDescent="0.3">
      <c r="A3251">
        <v>3795</v>
      </c>
      <c r="B3251" s="3" t="s">
        <v>3792</v>
      </c>
      <c r="C3251" s="3" t="s">
        <v>7905</v>
      </c>
      <c r="D3251">
        <v>600</v>
      </c>
      <c r="E3251">
        <v>10</v>
      </c>
      <c r="F3251" t="s">
        <v>8221</v>
      </c>
      <c r="G3251" t="s">
        <v>8225</v>
      </c>
      <c r="H3251" t="s">
        <v>8247</v>
      </c>
      <c r="I3251">
        <v>1440801000</v>
      </c>
      <c r="J3251">
        <v>1437042490</v>
      </c>
      <c r="K3251" t="b">
        <v>0</v>
      </c>
      <c r="L3251">
        <v>2</v>
      </c>
      <c r="M3251" t="b">
        <v>0</v>
      </c>
      <c r="N3251" t="s">
        <v>8305</v>
      </c>
      <c r="O3251" s="5">
        <f t="shared" si="450"/>
        <v>60</v>
      </c>
      <c r="P3251" s="7">
        <f t="shared" si="451"/>
        <v>5</v>
      </c>
      <c r="Q3251" t="str">
        <f t="shared" si="452"/>
        <v>theater</v>
      </c>
      <c r="R3251" t="str">
        <f t="shared" si="453"/>
        <v>musical</v>
      </c>
      <c r="S3251" s="10">
        <f t="shared" si="454"/>
        <v>42244.6875</v>
      </c>
      <c r="T3251" s="10">
        <f t="shared" si="455"/>
        <v>42201.186226851853</v>
      </c>
      <c r="U3251">
        <f t="shared" si="456"/>
        <v>2015</v>
      </c>
      <c r="V3251" s="11">
        <f t="shared" si="457"/>
        <v>42244.6875</v>
      </c>
      <c r="W3251" s="15">
        <f t="shared" si="458"/>
        <v>43.501273148147448</v>
      </c>
    </row>
    <row r="3252" spans="1:23" ht="43.2" x14ac:dyDescent="0.3">
      <c r="A3252">
        <v>3796</v>
      </c>
      <c r="B3252" s="3" t="s">
        <v>3793</v>
      </c>
      <c r="C3252" s="3" t="s">
        <v>7906</v>
      </c>
      <c r="D3252">
        <v>22500</v>
      </c>
      <c r="E3252">
        <v>1</v>
      </c>
      <c r="F3252" t="s">
        <v>8221</v>
      </c>
      <c r="G3252" t="s">
        <v>8224</v>
      </c>
      <c r="H3252" t="s">
        <v>8246</v>
      </c>
      <c r="I3252">
        <v>1484354556</v>
      </c>
      <c r="J3252">
        <v>1479170556</v>
      </c>
      <c r="K3252" t="b">
        <v>0</v>
      </c>
      <c r="L3252">
        <v>1</v>
      </c>
      <c r="M3252" t="b">
        <v>0</v>
      </c>
      <c r="N3252" t="s">
        <v>8305</v>
      </c>
      <c r="O3252" s="5">
        <f t="shared" si="450"/>
        <v>22500</v>
      </c>
      <c r="P3252" s="7">
        <f t="shared" si="451"/>
        <v>1</v>
      </c>
      <c r="Q3252" t="str">
        <f t="shared" si="452"/>
        <v>theater</v>
      </c>
      <c r="R3252" t="str">
        <f t="shared" si="453"/>
        <v>musical</v>
      </c>
      <c r="S3252" s="10">
        <f t="shared" si="454"/>
        <v>42748.779583333337</v>
      </c>
      <c r="T3252" s="10">
        <f t="shared" si="455"/>
        <v>42688.779583333337</v>
      </c>
      <c r="U3252">
        <f t="shared" si="456"/>
        <v>2017</v>
      </c>
      <c r="V3252" s="11">
        <f t="shared" si="457"/>
        <v>42748.779583333337</v>
      </c>
      <c r="W3252" s="15">
        <f t="shared" si="458"/>
        <v>60</v>
      </c>
    </row>
    <row r="3253" spans="1:23" ht="57.6" x14ac:dyDescent="0.3">
      <c r="A3253">
        <v>3797</v>
      </c>
      <c r="B3253" s="3" t="s">
        <v>3794</v>
      </c>
      <c r="C3253" s="3" t="s">
        <v>7907</v>
      </c>
      <c r="D3253">
        <v>6000</v>
      </c>
      <c r="E3253">
        <v>5380</v>
      </c>
      <c r="F3253" t="s">
        <v>8221</v>
      </c>
      <c r="G3253" t="s">
        <v>8224</v>
      </c>
      <c r="H3253" t="s">
        <v>8246</v>
      </c>
      <c r="I3253">
        <v>1429564165</v>
      </c>
      <c r="J3253">
        <v>1426972165</v>
      </c>
      <c r="K3253" t="b">
        <v>0</v>
      </c>
      <c r="L3253">
        <v>37</v>
      </c>
      <c r="M3253" t="b">
        <v>0</v>
      </c>
      <c r="N3253" t="s">
        <v>8305</v>
      </c>
      <c r="O3253" s="5">
        <f t="shared" si="450"/>
        <v>1.1152416356877324</v>
      </c>
      <c r="P3253" s="7">
        <f t="shared" si="451"/>
        <v>145.40540540540542</v>
      </c>
      <c r="Q3253" t="str">
        <f t="shared" si="452"/>
        <v>theater</v>
      </c>
      <c r="R3253" t="str">
        <f t="shared" si="453"/>
        <v>musical</v>
      </c>
      <c r="S3253" s="10">
        <f t="shared" si="454"/>
        <v>42114.631539351853</v>
      </c>
      <c r="T3253" s="10">
        <f t="shared" si="455"/>
        <v>42084.631539351853</v>
      </c>
      <c r="U3253">
        <f t="shared" si="456"/>
        <v>2015</v>
      </c>
      <c r="V3253" s="11">
        <f t="shared" si="457"/>
        <v>42114.631539351853</v>
      </c>
      <c r="W3253" s="15">
        <f t="shared" si="458"/>
        <v>30</v>
      </c>
    </row>
    <row r="3254" spans="1:23" ht="43.2" x14ac:dyDescent="0.3">
      <c r="A3254">
        <v>3798</v>
      </c>
      <c r="B3254" s="3" t="s">
        <v>3795</v>
      </c>
      <c r="C3254" s="3" t="s">
        <v>7908</v>
      </c>
      <c r="D3254">
        <v>70000</v>
      </c>
      <c r="E3254">
        <v>1025</v>
      </c>
      <c r="F3254" t="s">
        <v>8221</v>
      </c>
      <c r="G3254" t="s">
        <v>8224</v>
      </c>
      <c r="H3254" t="s">
        <v>8246</v>
      </c>
      <c r="I3254">
        <v>1407691248</v>
      </c>
      <c r="J3254">
        <v>1405099248</v>
      </c>
      <c r="K3254" t="b">
        <v>0</v>
      </c>
      <c r="L3254">
        <v>5</v>
      </c>
      <c r="M3254" t="b">
        <v>0</v>
      </c>
      <c r="N3254" t="s">
        <v>8305</v>
      </c>
      <c r="O3254" s="5">
        <f t="shared" si="450"/>
        <v>68.292682926829272</v>
      </c>
      <c r="P3254" s="7">
        <f t="shared" si="451"/>
        <v>205</v>
      </c>
      <c r="Q3254" t="str">
        <f t="shared" si="452"/>
        <v>theater</v>
      </c>
      <c r="R3254" t="str">
        <f t="shared" si="453"/>
        <v>musical</v>
      </c>
      <c r="S3254" s="10">
        <f t="shared" si="454"/>
        <v>41861.472777777781</v>
      </c>
      <c r="T3254" s="10">
        <f t="shared" si="455"/>
        <v>41831.472777777781</v>
      </c>
      <c r="U3254">
        <f t="shared" si="456"/>
        <v>2014</v>
      </c>
      <c r="V3254" s="11">
        <f t="shared" si="457"/>
        <v>41861.472777777781</v>
      </c>
      <c r="W3254" s="15">
        <f t="shared" si="458"/>
        <v>30</v>
      </c>
    </row>
    <row r="3255" spans="1:23" ht="43.2" x14ac:dyDescent="0.3">
      <c r="A3255">
        <v>3799</v>
      </c>
      <c r="B3255" s="3" t="s">
        <v>3796</v>
      </c>
      <c r="C3255" s="3" t="s">
        <v>7909</v>
      </c>
      <c r="D3255">
        <v>10000</v>
      </c>
      <c r="E3255">
        <v>402</v>
      </c>
      <c r="F3255" t="s">
        <v>8221</v>
      </c>
      <c r="G3255" t="s">
        <v>8224</v>
      </c>
      <c r="H3255" t="s">
        <v>8246</v>
      </c>
      <c r="I3255">
        <v>1457734843</v>
      </c>
      <c r="J3255">
        <v>1455142843</v>
      </c>
      <c r="K3255" t="b">
        <v>0</v>
      </c>
      <c r="L3255">
        <v>4</v>
      </c>
      <c r="M3255" t="b">
        <v>0</v>
      </c>
      <c r="N3255" t="s">
        <v>8305</v>
      </c>
      <c r="O3255" s="5">
        <f t="shared" si="450"/>
        <v>24.875621890547265</v>
      </c>
      <c r="P3255" s="7">
        <f t="shared" si="451"/>
        <v>100.5</v>
      </c>
      <c r="Q3255" t="str">
        <f t="shared" si="452"/>
        <v>theater</v>
      </c>
      <c r="R3255" t="str">
        <f t="shared" si="453"/>
        <v>musical</v>
      </c>
      <c r="S3255" s="10">
        <f t="shared" si="454"/>
        <v>42440.68105324074</v>
      </c>
      <c r="T3255" s="10">
        <f t="shared" si="455"/>
        <v>42410.68105324074</v>
      </c>
      <c r="U3255">
        <f t="shared" si="456"/>
        <v>2016</v>
      </c>
      <c r="V3255" s="11">
        <f t="shared" si="457"/>
        <v>42440.68105324074</v>
      </c>
      <c r="W3255" s="15">
        <f t="shared" si="458"/>
        <v>30</v>
      </c>
    </row>
    <row r="3256" spans="1:23" ht="43.2" x14ac:dyDescent="0.3">
      <c r="A3256">
        <v>3800</v>
      </c>
      <c r="B3256" s="3" t="s">
        <v>3797</v>
      </c>
      <c r="C3256" s="3" t="s">
        <v>7910</v>
      </c>
      <c r="D3256">
        <v>22000</v>
      </c>
      <c r="E3256">
        <v>881</v>
      </c>
      <c r="F3256" t="s">
        <v>8221</v>
      </c>
      <c r="G3256" t="s">
        <v>8224</v>
      </c>
      <c r="H3256" t="s">
        <v>8246</v>
      </c>
      <c r="I3256">
        <v>1420952340</v>
      </c>
      <c r="J3256">
        <v>1418146883</v>
      </c>
      <c r="K3256" t="b">
        <v>0</v>
      </c>
      <c r="L3256">
        <v>16</v>
      </c>
      <c r="M3256" t="b">
        <v>0</v>
      </c>
      <c r="N3256" t="s">
        <v>8305</v>
      </c>
      <c r="O3256" s="5">
        <f t="shared" si="450"/>
        <v>24.971623155505107</v>
      </c>
      <c r="P3256" s="7">
        <f t="shared" si="451"/>
        <v>55.0625</v>
      </c>
      <c r="Q3256" t="str">
        <f t="shared" si="452"/>
        <v>theater</v>
      </c>
      <c r="R3256" t="str">
        <f t="shared" si="453"/>
        <v>musical</v>
      </c>
      <c r="S3256" s="10">
        <f t="shared" si="454"/>
        <v>42014.957638888889</v>
      </c>
      <c r="T3256" s="10">
        <f t="shared" si="455"/>
        <v>41982.487071759257</v>
      </c>
      <c r="U3256">
        <f t="shared" si="456"/>
        <v>2015</v>
      </c>
      <c r="V3256" s="11">
        <f t="shared" si="457"/>
        <v>42014.957638888889</v>
      </c>
      <c r="W3256" s="15">
        <f t="shared" si="458"/>
        <v>32.4705671296324</v>
      </c>
    </row>
    <row r="3257" spans="1:23" ht="43.2" x14ac:dyDescent="0.3">
      <c r="A3257">
        <v>3801</v>
      </c>
      <c r="B3257" s="3" t="s">
        <v>3798</v>
      </c>
      <c r="C3257" s="3" t="s">
        <v>7911</v>
      </c>
      <c r="D3257">
        <v>5000</v>
      </c>
      <c r="E3257">
        <v>426</v>
      </c>
      <c r="F3257" t="s">
        <v>8221</v>
      </c>
      <c r="G3257" t="s">
        <v>8224</v>
      </c>
      <c r="H3257" t="s">
        <v>8246</v>
      </c>
      <c r="I3257">
        <v>1420215216</v>
      </c>
      <c r="J3257">
        <v>1417536816</v>
      </c>
      <c r="K3257" t="b">
        <v>0</v>
      </c>
      <c r="L3257">
        <v>9</v>
      </c>
      <c r="M3257" t="b">
        <v>0</v>
      </c>
      <c r="N3257" t="s">
        <v>8305</v>
      </c>
      <c r="O3257" s="5">
        <f t="shared" si="450"/>
        <v>11.737089201877934</v>
      </c>
      <c r="P3257" s="7">
        <f t="shared" si="451"/>
        <v>47.333333333333336</v>
      </c>
      <c r="Q3257" t="str">
        <f t="shared" si="452"/>
        <v>theater</v>
      </c>
      <c r="R3257" t="str">
        <f t="shared" si="453"/>
        <v>musical</v>
      </c>
      <c r="S3257" s="10">
        <f t="shared" si="454"/>
        <v>42006.426111111112</v>
      </c>
      <c r="T3257" s="10">
        <f t="shared" si="455"/>
        <v>41975.426111111112</v>
      </c>
      <c r="U3257">
        <f t="shared" si="456"/>
        <v>2015</v>
      </c>
      <c r="V3257" s="11">
        <f t="shared" si="457"/>
        <v>42006.426111111112</v>
      </c>
      <c r="W3257" s="15">
        <f t="shared" si="458"/>
        <v>31</v>
      </c>
    </row>
    <row r="3258" spans="1:23" ht="43.2" x14ac:dyDescent="0.3">
      <c r="A3258">
        <v>3802</v>
      </c>
      <c r="B3258" s="3" t="s">
        <v>3799</v>
      </c>
      <c r="C3258" s="3" t="s">
        <v>7912</v>
      </c>
      <c r="D3258">
        <v>3000</v>
      </c>
      <c r="E3258">
        <v>0</v>
      </c>
      <c r="F3258" t="s">
        <v>8221</v>
      </c>
      <c r="G3258" t="s">
        <v>8224</v>
      </c>
      <c r="H3258" t="s">
        <v>8246</v>
      </c>
      <c r="I3258">
        <v>1445482906</v>
      </c>
      <c r="J3258">
        <v>1442890906</v>
      </c>
      <c r="K3258" t="b">
        <v>0</v>
      </c>
      <c r="L3258">
        <v>0</v>
      </c>
      <c r="M3258" t="b">
        <v>0</v>
      </c>
      <c r="N3258" t="s">
        <v>8305</v>
      </c>
      <c r="O3258" s="5" t="e">
        <f t="shared" si="450"/>
        <v>#DIV/0!</v>
      </c>
      <c r="P3258" s="7" t="e">
        <f t="shared" si="451"/>
        <v>#DIV/0!</v>
      </c>
      <c r="Q3258" t="str">
        <f t="shared" si="452"/>
        <v>theater</v>
      </c>
      <c r="R3258" t="str">
        <f t="shared" si="453"/>
        <v>musical</v>
      </c>
      <c r="S3258" s="10">
        <f t="shared" si="454"/>
        <v>42298.876226851848</v>
      </c>
      <c r="T3258" s="10">
        <f t="shared" si="455"/>
        <v>42268.876226851848</v>
      </c>
      <c r="U3258">
        <f t="shared" si="456"/>
        <v>2015</v>
      </c>
      <c r="V3258" s="11">
        <f t="shared" si="457"/>
        <v>42298.876226851848</v>
      </c>
      <c r="W3258" s="15">
        <f t="shared" si="458"/>
        <v>30</v>
      </c>
    </row>
    <row r="3259" spans="1:23" ht="28.8" x14ac:dyDescent="0.3">
      <c r="A3259">
        <v>3803</v>
      </c>
      <c r="B3259" s="3" t="s">
        <v>3800</v>
      </c>
      <c r="C3259" s="3" t="s">
        <v>7913</v>
      </c>
      <c r="D3259">
        <v>12000</v>
      </c>
      <c r="E3259">
        <v>2358</v>
      </c>
      <c r="F3259" t="s">
        <v>8221</v>
      </c>
      <c r="G3259" t="s">
        <v>8224</v>
      </c>
      <c r="H3259" t="s">
        <v>8246</v>
      </c>
      <c r="I3259">
        <v>1457133568</v>
      </c>
      <c r="J3259">
        <v>1454541568</v>
      </c>
      <c r="K3259" t="b">
        <v>0</v>
      </c>
      <c r="L3259">
        <v>40</v>
      </c>
      <c r="M3259" t="b">
        <v>0</v>
      </c>
      <c r="N3259" t="s">
        <v>8305</v>
      </c>
      <c r="O3259" s="5">
        <f t="shared" si="450"/>
        <v>5.0890585241730282</v>
      </c>
      <c r="P3259" s="7">
        <f t="shared" si="451"/>
        <v>58.95</v>
      </c>
      <c r="Q3259" t="str">
        <f t="shared" si="452"/>
        <v>theater</v>
      </c>
      <c r="R3259" t="str">
        <f t="shared" si="453"/>
        <v>musical</v>
      </c>
      <c r="S3259" s="10">
        <f t="shared" si="454"/>
        <v>42433.721851851849</v>
      </c>
      <c r="T3259" s="10">
        <f t="shared" si="455"/>
        <v>42403.721851851849</v>
      </c>
      <c r="U3259">
        <f t="shared" si="456"/>
        <v>2016</v>
      </c>
      <c r="V3259" s="11">
        <f t="shared" si="457"/>
        <v>42433.721851851849</v>
      </c>
      <c r="W3259" s="15">
        <f t="shared" si="458"/>
        <v>30</v>
      </c>
    </row>
    <row r="3260" spans="1:23" ht="43.2" x14ac:dyDescent="0.3">
      <c r="A3260">
        <v>3804</v>
      </c>
      <c r="B3260" s="3" t="s">
        <v>3801</v>
      </c>
      <c r="C3260" s="3" t="s">
        <v>7914</v>
      </c>
      <c r="D3260">
        <v>8000</v>
      </c>
      <c r="E3260">
        <v>0</v>
      </c>
      <c r="F3260" t="s">
        <v>8221</v>
      </c>
      <c r="G3260" t="s">
        <v>8224</v>
      </c>
      <c r="H3260" t="s">
        <v>8246</v>
      </c>
      <c r="I3260">
        <v>1469948400</v>
      </c>
      <c r="J3260">
        <v>1465172024</v>
      </c>
      <c r="K3260" t="b">
        <v>0</v>
      </c>
      <c r="L3260">
        <v>0</v>
      </c>
      <c r="M3260" t="b">
        <v>0</v>
      </c>
      <c r="N3260" t="s">
        <v>8305</v>
      </c>
      <c r="O3260" s="5" t="e">
        <f t="shared" si="450"/>
        <v>#DIV/0!</v>
      </c>
      <c r="P3260" s="7" t="e">
        <f t="shared" si="451"/>
        <v>#DIV/0!</v>
      </c>
      <c r="Q3260" t="str">
        <f t="shared" si="452"/>
        <v>theater</v>
      </c>
      <c r="R3260" t="str">
        <f t="shared" si="453"/>
        <v>musical</v>
      </c>
      <c r="S3260" s="10">
        <f t="shared" si="454"/>
        <v>42582.041666666672</v>
      </c>
      <c r="T3260" s="10">
        <f t="shared" si="455"/>
        <v>42526.75953703704</v>
      </c>
      <c r="U3260">
        <f t="shared" si="456"/>
        <v>2016</v>
      </c>
      <c r="V3260" s="11">
        <f t="shared" si="457"/>
        <v>42582.041666666672</v>
      </c>
      <c r="W3260" s="15">
        <f t="shared" si="458"/>
        <v>55.282129629631527</v>
      </c>
    </row>
    <row r="3261" spans="1:23" ht="43.2" x14ac:dyDescent="0.3">
      <c r="A3261">
        <v>3805</v>
      </c>
      <c r="B3261" s="3" t="s">
        <v>3802</v>
      </c>
      <c r="C3261" s="3" t="s">
        <v>7915</v>
      </c>
      <c r="D3261">
        <v>150000</v>
      </c>
      <c r="E3261">
        <v>3</v>
      </c>
      <c r="F3261" t="s">
        <v>8221</v>
      </c>
      <c r="G3261" t="s">
        <v>8224</v>
      </c>
      <c r="H3261" t="s">
        <v>8246</v>
      </c>
      <c r="I3261">
        <v>1411852640</v>
      </c>
      <c r="J3261">
        <v>1406668640</v>
      </c>
      <c r="K3261" t="b">
        <v>0</v>
      </c>
      <c r="L3261">
        <v>2</v>
      </c>
      <c r="M3261" t="b">
        <v>0</v>
      </c>
      <c r="N3261" t="s">
        <v>8305</v>
      </c>
      <c r="O3261" s="5">
        <f t="shared" si="450"/>
        <v>50000</v>
      </c>
      <c r="P3261" s="7">
        <f t="shared" si="451"/>
        <v>1.5</v>
      </c>
      <c r="Q3261" t="str">
        <f t="shared" si="452"/>
        <v>theater</v>
      </c>
      <c r="R3261" t="str">
        <f t="shared" si="453"/>
        <v>musical</v>
      </c>
      <c r="S3261" s="10">
        <f t="shared" si="454"/>
        <v>41909.637037037035</v>
      </c>
      <c r="T3261" s="10">
        <f t="shared" si="455"/>
        <v>41849.637037037035</v>
      </c>
      <c r="U3261">
        <f t="shared" si="456"/>
        <v>2014</v>
      </c>
      <c r="V3261" s="11">
        <f t="shared" si="457"/>
        <v>41909.637037037035</v>
      </c>
      <c r="W3261" s="15">
        <f t="shared" si="458"/>
        <v>60</v>
      </c>
    </row>
    <row r="3262" spans="1:23" ht="57.6" x14ac:dyDescent="0.3">
      <c r="A3262">
        <v>3806</v>
      </c>
      <c r="B3262" s="3" t="s">
        <v>3803</v>
      </c>
      <c r="C3262" s="3" t="s">
        <v>7916</v>
      </c>
      <c r="D3262">
        <v>7500</v>
      </c>
      <c r="E3262">
        <v>5</v>
      </c>
      <c r="F3262" t="s">
        <v>8221</v>
      </c>
      <c r="G3262" t="s">
        <v>8226</v>
      </c>
      <c r="H3262" t="s">
        <v>8248</v>
      </c>
      <c r="I3262">
        <v>1404022381</v>
      </c>
      <c r="J3262">
        <v>1402294381</v>
      </c>
      <c r="K3262" t="b">
        <v>0</v>
      </c>
      <c r="L3262">
        <v>1</v>
      </c>
      <c r="M3262" t="b">
        <v>0</v>
      </c>
      <c r="N3262" t="s">
        <v>8305</v>
      </c>
      <c r="O3262" s="5">
        <f t="shared" si="450"/>
        <v>1500</v>
      </c>
      <c r="P3262" s="7">
        <f t="shared" si="451"/>
        <v>5</v>
      </c>
      <c r="Q3262" t="str">
        <f t="shared" si="452"/>
        <v>theater</v>
      </c>
      <c r="R3262" t="str">
        <f t="shared" si="453"/>
        <v>musical</v>
      </c>
      <c r="S3262" s="10">
        <f t="shared" si="454"/>
        <v>41819.009039351848</v>
      </c>
      <c r="T3262" s="10">
        <f t="shared" si="455"/>
        <v>41799.009039351848</v>
      </c>
      <c r="U3262">
        <f t="shared" si="456"/>
        <v>2014</v>
      </c>
      <c r="V3262" s="11">
        <f t="shared" si="457"/>
        <v>41819.009039351848</v>
      </c>
      <c r="W3262" s="15">
        <f t="shared" si="458"/>
        <v>20</v>
      </c>
    </row>
    <row r="3263" spans="1:23" ht="43.2" x14ac:dyDescent="0.3">
      <c r="A3263">
        <v>3807</v>
      </c>
      <c r="B3263" s="3" t="s">
        <v>3804</v>
      </c>
      <c r="C3263" s="3" t="s">
        <v>7917</v>
      </c>
      <c r="D3263">
        <v>1500</v>
      </c>
      <c r="E3263">
        <v>455</v>
      </c>
      <c r="F3263" t="s">
        <v>8221</v>
      </c>
      <c r="G3263" t="s">
        <v>8224</v>
      </c>
      <c r="H3263" t="s">
        <v>8246</v>
      </c>
      <c r="I3263">
        <v>1428097739</v>
      </c>
      <c r="J3263">
        <v>1427492939</v>
      </c>
      <c r="K3263" t="b">
        <v>0</v>
      </c>
      <c r="L3263">
        <v>9</v>
      </c>
      <c r="M3263" t="b">
        <v>0</v>
      </c>
      <c r="N3263" t="s">
        <v>8305</v>
      </c>
      <c r="O3263" s="5">
        <f t="shared" si="450"/>
        <v>3.2967032967032965</v>
      </c>
      <c r="P3263" s="7">
        <f t="shared" si="451"/>
        <v>50.555555555555557</v>
      </c>
      <c r="Q3263" t="str">
        <f t="shared" si="452"/>
        <v>theater</v>
      </c>
      <c r="R3263" t="str">
        <f t="shared" si="453"/>
        <v>musical</v>
      </c>
      <c r="S3263" s="10">
        <f t="shared" si="454"/>
        <v>42097.659016203703</v>
      </c>
      <c r="T3263" s="10">
        <f t="shared" si="455"/>
        <v>42090.659016203703</v>
      </c>
      <c r="U3263">
        <f t="shared" si="456"/>
        <v>2015</v>
      </c>
      <c r="V3263" s="11">
        <f t="shared" si="457"/>
        <v>42097.659016203703</v>
      </c>
      <c r="W3263" s="15">
        <f t="shared" si="458"/>
        <v>7</v>
      </c>
    </row>
    <row r="3264" spans="1:23" ht="43.2" x14ac:dyDescent="0.3">
      <c r="A3264">
        <v>3808</v>
      </c>
      <c r="B3264" s="3" t="s">
        <v>3805</v>
      </c>
      <c r="C3264" s="3" t="s">
        <v>7918</v>
      </c>
      <c r="D3264">
        <v>1000</v>
      </c>
      <c r="E3264">
        <v>1000</v>
      </c>
      <c r="F3264" t="s">
        <v>8219</v>
      </c>
      <c r="G3264" t="s">
        <v>8225</v>
      </c>
      <c r="H3264" t="s">
        <v>8247</v>
      </c>
      <c r="I3264">
        <v>1429955619</v>
      </c>
      <c r="J3264">
        <v>1424775219</v>
      </c>
      <c r="K3264" t="b">
        <v>0</v>
      </c>
      <c r="L3264">
        <v>24</v>
      </c>
      <c r="M3264" t="b">
        <v>1</v>
      </c>
      <c r="N3264" t="s">
        <v>8271</v>
      </c>
      <c r="O3264" s="5">
        <f t="shared" si="450"/>
        <v>1</v>
      </c>
      <c r="P3264" s="7">
        <f t="shared" si="451"/>
        <v>41.666666666666664</v>
      </c>
      <c r="Q3264" t="str">
        <f t="shared" si="452"/>
        <v>theater</v>
      </c>
      <c r="R3264" t="str">
        <f t="shared" si="453"/>
        <v>plays</v>
      </c>
      <c r="S3264" s="10">
        <f t="shared" si="454"/>
        <v>42119.162256944444</v>
      </c>
      <c r="T3264" s="10">
        <f t="shared" si="455"/>
        <v>42059.203923611116</v>
      </c>
      <c r="U3264">
        <f t="shared" si="456"/>
        <v>2015</v>
      </c>
      <c r="V3264" s="11">
        <f t="shared" si="457"/>
        <v>42119.162256944444</v>
      </c>
      <c r="W3264" s="15">
        <f t="shared" si="458"/>
        <v>59.958333333328483</v>
      </c>
    </row>
    <row r="3265" spans="1:23" ht="43.2" x14ac:dyDescent="0.3">
      <c r="A3265">
        <v>3809</v>
      </c>
      <c r="B3265" s="3" t="s">
        <v>3806</v>
      </c>
      <c r="C3265" s="3" t="s">
        <v>7919</v>
      </c>
      <c r="D3265">
        <v>2000</v>
      </c>
      <c r="E3265">
        <v>2025</v>
      </c>
      <c r="F3265" t="s">
        <v>8219</v>
      </c>
      <c r="G3265" t="s">
        <v>8225</v>
      </c>
      <c r="H3265" t="s">
        <v>8247</v>
      </c>
      <c r="I3265">
        <v>1406761200</v>
      </c>
      <c r="J3265">
        <v>1402403907</v>
      </c>
      <c r="K3265" t="b">
        <v>0</v>
      </c>
      <c r="L3265">
        <v>38</v>
      </c>
      <c r="M3265" t="b">
        <v>1</v>
      </c>
      <c r="N3265" t="s">
        <v>8271</v>
      </c>
      <c r="O3265" s="5">
        <f t="shared" si="450"/>
        <v>0.98765432098765427</v>
      </c>
      <c r="P3265" s="7">
        <f t="shared" si="451"/>
        <v>53.289473684210527</v>
      </c>
      <c r="Q3265" t="str">
        <f t="shared" si="452"/>
        <v>theater</v>
      </c>
      <c r="R3265" t="str">
        <f t="shared" si="453"/>
        <v>plays</v>
      </c>
      <c r="S3265" s="10">
        <f t="shared" si="454"/>
        <v>41850.708333333336</v>
      </c>
      <c r="T3265" s="10">
        <f t="shared" si="455"/>
        <v>41800.276701388888</v>
      </c>
      <c r="U3265">
        <f t="shared" si="456"/>
        <v>2014</v>
      </c>
      <c r="V3265" s="11">
        <f t="shared" si="457"/>
        <v>41850.708333333336</v>
      </c>
      <c r="W3265" s="15">
        <f t="shared" si="458"/>
        <v>50.431631944447872</v>
      </c>
    </row>
    <row r="3266" spans="1:23" ht="43.2" x14ac:dyDescent="0.3">
      <c r="A3266">
        <v>3810</v>
      </c>
      <c r="B3266" s="3" t="s">
        <v>3807</v>
      </c>
      <c r="C3266" s="3" t="s">
        <v>7920</v>
      </c>
      <c r="D3266">
        <v>1500</v>
      </c>
      <c r="E3266">
        <v>1826</v>
      </c>
      <c r="F3266" t="s">
        <v>8219</v>
      </c>
      <c r="G3266" t="s">
        <v>8224</v>
      </c>
      <c r="H3266" t="s">
        <v>8246</v>
      </c>
      <c r="I3266">
        <v>1426965758</v>
      </c>
      <c r="J3266">
        <v>1424377358</v>
      </c>
      <c r="K3266" t="b">
        <v>0</v>
      </c>
      <c r="L3266">
        <v>26</v>
      </c>
      <c r="M3266" t="b">
        <v>1</v>
      </c>
      <c r="N3266" t="s">
        <v>8271</v>
      </c>
      <c r="O3266" s="5">
        <f t="shared" ref="O3266:O3329" si="459">$D3266/$E3266</f>
        <v>0.8214676889375685</v>
      </c>
      <c r="P3266" s="7">
        <f t="shared" ref="P3266:P3329" si="460">$E3266/$L3266</f>
        <v>70.230769230769226</v>
      </c>
      <c r="Q3266" t="str">
        <f t="shared" ref="Q3266:Q3329" si="461">LEFT($N3266,SEARCH("/",$N3266,1)-1)</f>
        <v>theater</v>
      </c>
      <c r="R3266" t="str">
        <f t="shared" ref="R3266:R3329" si="462">MID($N3266,FIND("/",$N3266)+1,256)</f>
        <v>plays</v>
      </c>
      <c r="S3266" s="10">
        <f t="shared" ref="S3266:S3329" si="463">((($I3266/60)/60)/24)+DATE(1970,1,1)+(-6/24)</f>
        <v>42084.557384259257</v>
      </c>
      <c r="T3266" s="10">
        <f t="shared" ref="T3266:T3329" si="464">((($J3266/60)/60)/24)+DATE(1970,1,1)+(-6/24)</f>
        <v>42054.599050925928</v>
      </c>
      <c r="U3266">
        <f t="shared" ref="U3266:U3329" si="465">YEAR(S3266)</f>
        <v>2015</v>
      </c>
      <c r="V3266" s="11">
        <f t="shared" ref="V3266:V3329" si="466">S3266</f>
        <v>42084.557384259257</v>
      </c>
      <c r="W3266" s="15">
        <f t="shared" si="458"/>
        <v>29.958333333328483</v>
      </c>
    </row>
    <row r="3267" spans="1:23" ht="43.2" x14ac:dyDescent="0.3">
      <c r="A3267">
        <v>3811</v>
      </c>
      <c r="B3267" s="3" t="s">
        <v>3808</v>
      </c>
      <c r="C3267" s="3" t="s">
        <v>7921</v>
      </c>
      <c r="D3267">
        <v>250</v>
      </c>
      <c r="E3267">
        <v>825</v>
      </c>
      <c r="F3267" t="s">
        <v>8219</v>
      </c>
      <c r="G3267" t="s">
        <v>8225</v>
      </c>
      <c r="H3267" t="s">
        <v>8247</v>
      </c>
      <c r="I3267">
        <v>1464692400</v>
      </c>
      <c r="J3267">
        <v>1461769373</v>
      </c>
      <c r="K3267" t="b">
        <v>0</v>
      </c>
      <c r="L3267">
        <v>19</v>
      </c>
      <c r="M3267" t="b">
        <v>1</v>
      </c>
      <c r="N3267" t="s">
        <v>8271</v>
      </c>
      <c r="O3267" s="5">
        <f t="shared" si="459"/>
        <v>0.30303030303030304</v>
      </c>
      <c r="P3267" s="7">
        <f t="shared" si="460"/>
        <v>43.421052631578945</v>
      </c>
      <c r="Q3267" t="str">
        <f t="shared" si="461"/>
        <v>theater</v>
      </c>
      <c r="R3267" t="str">
        <f t="shared" si="462"/>
        <v>plays</v>
      </c>
      <c r="S3267" s="10">
        <f t="shared" si="463"/>
        <v>42521.208333333328</v>
      </c>
      <c r="T3267" s="10">
        <f t="shared" si="464"/>
        <v>42487.37700231481</v>
      </c>
      <c r="U3267">
        <f t="shared" si="465"/>
        <v>2016</v>
      </c>
      <c r="V3267" s="11">
        <f t="shared" si="466"/>
        <v>42521.208333333328</v>
      </c>
      <c r="W3267" s="15">
        <f t="shared" ref="W3267:W3330" si="467">S3267-T3267</f>
        <v>33.83133101851854</v>
      </c>
    </row>
    <row r="3268" spans="1:23" ht="43.2" x14ac:dyDescent="0.3">
      <c r="A3268">
        <v>3812</v>
      </c>
      <c r="B3268" s="3" t="s">
        <v>3809</v>
      </c>
      <c r="C3268" s="3" t="s">
        <v>7922</v>
      </c>
      <c r="D3268">
        <v>2000</v>
      </c>
      <c r="E3268">
        <v>2191</v>
      </c>
      <c r="F3268" t="s">
        <v>8219</v>
      </c>
      <c r="G3268" t="s">
        <v>8229</v>
      </c>
      <c r="H3268" t="s">
        <v>8251</v>
      </c>
      <c r="I3268">
        <v>1433131140</v>
      </c>
      <c r="J3268">
        <v>1429120908</v>
      </c>
      <c r="K3268" t="b">
        <v>0</v>
      </c>
      <c r="L3268">
        <v>11</v>
      </c>
      <c r="M3268" t="b">
        <v>1</v>
      </c>
      <c r="N3268" t="s">
        <v>8271</v>
      </c>
      <c r="O3268" s="5">
        <f t="shared" si="459"/>
        <v>0.91282519397535367</v>
      </c>
      <c r="P3268" s="7">
        <f t="shared" si="460"/>
        <v>199.18181818181819</v>
      </c>
      <c r="Q3268" t="str">
        <f t="shared" si="461"/>
        <v>theater</v>
      </c>
      <c r="R3268" t="str">
        <f t="shared" si="462"/>
        <v>plays</v>
      </c>
      <c r="S3268" s="10">
        <f t="shared" si="463"/>
        <v>42155.915972222225</v>
      </c>
      <c r="T3268" s="10">
        <f t="shared" si="464"/>
        <v>42109.501250000001</v>
      </c>
      <c r="U3268">
        <f t="shared" si="465"/>
        <v>2015</v>
      </c>
      <c r="V3268" s="11">
        <f t="shared" si="466"/>
        <v>42155.915972222225</v>
      </c>
      <c r="W3268" s="15">
        <f t="shared" si="467"/>
        <v>46.414722222223645</v>
      </c>
    </row>
    <row r="3269" spans="1:23" ht="43.2" x14ac:dyDescent="0.3">
      <c r="A3269">
        <v>3813</v>
      </c>
      <c r="B3269" s="3" t="s">
        <v>3810</v>
      </c>
      <c r="C3269" s="3" t="s">
        <v>7923</v>
      </c>
      <c r="D3269">
        <v>2100</v>
      </c>
      <c r="E3269">
        <v>2119.9899999999998</v>
      </c>
      <c r="F3269" t="s">
        <v>8219</v>
      </c>
      <c r="G3269" t="s">
        <v>8224</v>
      </c>
      <c r="H3269" t="s">
        <v>8246</v>
      </c>
      <c r="I3269">
        <v>1465940580</v>
      </c>
      <c r="J3269">
        <v>1462603021</v>
      </c>
      <c r="K3269" t="b">
        <v>0</v>
      </c>
      <c r="L3269">
        <v>27</v>
      </c>
      <c r="M3269" t="b">
        <v>1</v>
      </c>
      <c r="N3269" t="s">
        <v>8271</v>
      </c>
      <c r="O3269" s="5">
        <f t="shared" si="459"/>
        <v>0.99057071023919929</v>
      </c>
      <c r="P3269" s="7">
        <f t="shared" si="460"/>
        <v>78.518148148148143</v>
      </c>
      <c r="Q3269" t="str">
        <f t="shared" si="461"/>
        <v>theater</v>
      </c>
      <c r="R3269" t="str">
        <f t="shared" si="462"/>
        <v>plays</v>
      </c>
      <c r="S3269" s="10">
        <f t="shared" si="463"/>
        <v>42535.654861111107</v>
      </c>
      <c r="T3269" s="10">
        <f t="shared" si="464"/>
        <v>42497.025706018518</v>
      </c>
      <c r="U3269">
        <f t="shared" si="465"/>
        <v>2016</v>
      </c>
      <c r="V3269" s="11">
        <f t="shared" si="466"/>
        <v>42535.654861111107</v>
      </c>
      <c r="W3269" s="15">
        <f t="shared" si="467"/>
        <v>38.629155092588917</v>
      </c>
    </row>
    <row r="3270" spans="1:23" ht="43.2" x14ac:dyDescent="0.3">
      <c r="A3270">
        <v>3814</v>
      </c>
      <c r="B3270" s="3" t="s">
        <v>3811</v>
      </c>
      <c r="C3270" s="3" t="s">
        <v>7924</v>
      </c>
      <c r="D3270">
        <v>1500</v>
      </c>
      <c r="E3270">
        <v>2102</v>
      </c>
      <c r="F3270" t="s">
        <v>8219</v>
      </c>
      <c r="G3270" t="s">
        <v>8224</v>
      </c>
      <c r="H3270" t="s">
        <v>8246</v>
      </c>
      <c r="I3270">
        <v>1427860740</v>
      </c>
      <c r="J3270">
        <v>1424727712</v>
      </c>
      <c r="K3270" t="b">
        <v>0</v>
      </c>
      <c r="L3270">
        <v>34</v>
      </c>
      <c r="M3270" t="b">
        <v>1</v>
      </c>
      <c r="N3270" t="s">
        <v>8271</v>
      </c>
      <c r="O3270" s="5">
        <f t="shared" si="459"/>
        <v>0.71360608943862991</v>
      </c>
      <c r="P3270" s="7">
        <f t="shared" si="460"/>
        <v>61.823529411764703</v>
      </c>
      <c r="Q3270" t="str">
        <f t="shared" si="461"/>
        <v>theater</v>
      </c>
      <c r="R3270" t="str">
        <f t="shared" si="462"/>
        <v>plays</v>
      </c>
      <c r="S3270" s="10">
        <f t="shared" si="463"/>
        <v>42094.915972222225</v>
      </c>
      <c r="T3270" s="10">
        <f t="shared" si="464"/>
        <v>42058.654074074075</v>
      </c>
      <c r="U3270">
        <f t="shared" si="465"/>
        <v>2015</v>
      </c>
      <c r="V3270" s="11">
        <f t="shared" si="466"/>
        <v>42094.915972222225</v>
      </c>
      <c r="W3270" s="15">
        <f t="shared" si="467"/>
        <v>36.261898148150067</v>
      </c>
    </row>
    <row r="3271" spans="1:23" ht="28.8" x14ac:dyDescent="0.3">
      <c r="A3271">
        <v>3815</v>
      </c>
      <c r="B3271" s="3" t="s">
        <v>3812</v>
      </c>
      <c r="C3271" s="3" t="s">
        <v>7925</v>
      </c>
      <c r="D3271">
        <v>1000</v>
      </c>
      <c r="E3271">
        <v>1000.01</v>
      </c>
      <c r="F3271" t="s">
        <v>8219</v>
      </c>
      <c r="G3271" t="s">
        <v>8225</v>
      </c>
      <c r="H3271" t="s">
        <v>8247</v>
      </c>
      <c r="I3271">
        <v>1440111600</v>
      </c>
      <c r="J3271">
        <v>1437545657</v>
      </c>
      <c r="K3271" t="b">
        <v>0</v>
      </c>
      <c r="L3271">
        <v>20</v>
      </c>
      <c r="M3271" t="b">
        <v>1</v>
      </c>
      <c r="N3271" t="s">
        <v>8271</v>
      </c>
      <c r="O3271" s="5">
        <f t="shared" si="459"/>
        <v>0.99999000009999905</v>
      </c>
      <c r="P3271" s="7">
        <f t="shared" si="460"/>
        <v>50.000500000000002</v>
      </c>
      <c r="Q3271" t="str">
        <f t="shared" si="461"/>
        <v>theater</v>
      </c>
      <c r="R3271" t="str">
        <f t="shared" si="462"/>
        <v>plays</v>
      </c>
      <c r="S3271" s="10">
        <f t="shared" si="463"/>
        <v>42236.708333333328</v>
      </c>
      <c r="T3271" s="10">
        <f t="shared" si="464"/>
        <v>42207.009918981479</v>
      </c>
      <c r="U3271">
        <f t="shared" si="465"/>
        <v>2015</v>
      </c>
      <c r="V3271" s="11">
        <f t="shared" si="466"/>
        <v>42236.708333333328</v>
      </c>
      <c r="W3271" s="15">
        <f t="shared" si="467"/>
        <v>29.698414351849351</v>
      </c>
    </row>
    <row r="3272" spans="1:23" ht="57.6" x14ac:dyDescent="0.3">
      <c r="A3272">
        <v>3816</v>
      </c>
      <c r="B3272" s="3" t="s">
        <v>3813</v>
      </c>
      <c r="C3272" s="3" t="s">
        <v>7926</v>
      </c>
      <c r="D3272">
        <v>1500</v>
      </c>
      <c r="E3272">
        <v>1788.57</v>
      </c>
      <c r="F3272" t="s">
        <v>8219</v>
      </c>
      <c r="G3272" t="s">
        <v>8224</v>
      </c>
      <c r="H3272" t="s">
        <v>8246</v>
      </c>
      <c r="I3272">
        <v>1405614823</v>
      </c>
      <c r="J3272">
        <v>1403022823</v>
      </c>
      <c r="K3272" t="b">
        <v>0</v>
      </c>
      <c r="L3272">
        <v>37</v>
      </c>
      <c r="M3272" t="b">
        <v>1</v>
      </c>
      <c r="N3272" t="s">
        <v>8271</v>
      </c>
      <c r="O3272" s="5">
        <f t="shared" si="459"/>
        <v>0.83865881682014121</v>
      </c>
      <c r="P3272" s="7">
        <f t="shared" si="460"/>
        <v>48.339729729729726</v>
      </c>
      <c r="Q3272" t="str">
        <f t="shared" si="461"/>
        <v>theater</v>
      </c>
      <c r="R3272" t="str">
        <f t="shared" si="462"/>
        <v>plays</v>
      </c>
      <c r="S3272" s="10">
        <f t="shared" si="463"/>
        <v>41837.440081018518</v>
      </c>
      <c r="T3272" s="10">
        <f t="shared" si="464"/>
        <v>41807.440081018518</v>
      </c>
      <c r="U3272">
        <f t="shared" si="465"/>
        <v>2014</v>
      </c>
      <c r="V3272" s="11">
        <f t="shared" si="466"/>
        <v>41837.440081018518</v>
      </c>
      <c r="W3272" s="15">
        <f t="shared" si="467"/>
        <v>30</v>
      </c>
    </row>
    <row r="3273" spans="1:23" ht="43.2" x14ac:dyDescent="0.3">
      <c r="A3273">
        <v>3817</v>
      </c>
      <c r="B3273" s="3" t="s">
        <v>3814</v>
      </c>
      <c r="C3273" s="3" t="s">
        <v>7927</v>
      </c>
      <c r="D3273">
        <v>2000</v>
      </c>
      <c r="E3273">
        <v>2145</v>
      </c>
      <c r="F3273" t="s">
        <v>8219</v>
      </c>
      <c r="G3273" t="s">
        <v>8224</v>
      </c>
      <c r="H3273" t="s">
        <v>8246</v>
      </c>
      <c r="I3273">
        <v>1445659140</v>
      </c>
      <c r="J3273">
        <v>1444236216</v>
      </c>
      <c r="K3273" t="b">
        <v>0</v>
      </c>
      <c r="L3273">
        <v>20</v>
      </c>
      <c r="M3273" t="b">
        <v>1</v>
      </c>
      <c r="N3273" t="s">
        <v>8271</v>
      </c>
      <c r="O3273" s="5">
        <f t="shared" si="459"/>
        <v>0.93240093240093236</v>
      </c>
      <c r="P3273" s="7">
        <f t="shared" si="460"/>
        <v>107.25</v>
      </c>
      <c r="Q3273" t="str">
        <f t="shared" si="461"/>
        <v>theater</v>
      </c>
      <c r="R3273" t="str">
        <f t="shared" si="462"/>
        <v>plays</v>
      </c>
      <c r="S3273" s="10">
        <f t="shared" si="463"/>
        <v>42300.915972222225</v>
      </c>
      <c r="T3273" s="10">
        <f t="shared" si="464"/>
        <v>42284.44694444444</v>
      </c>
      <c r="U3273">
        <f t="shared" si="465"/>
        <v>2015</v>
      </c>
      <c r="V3273" s="11">
        <f t="shared" si="466"/>
        <v>42300.915972222225</v>
      </c>
      <c r="W3273" s="15">
        <f t="shared" si="467"/>
        <v>16.469027777784504</v>
      </c>
    </row>
    <row r="3274" spans="1:23" ht="43.2" x14ac:dyDescent="0.3">
      <c r="A3274">
        <v>3818</v>
      </c>
      <c r="B3274" s="3" t="s">
        <v>3815</v>
      </c>
      <c r="C3274" s="3" t="s">
        <v>7928</v>
      </c>
      <c r="D3274">
        <v>250</v>
      </c>
      <c r="E3274">
        <v>570</v>
      </c>
      <c r="F3274" t="s">
        <v>8219</v>
      </c>
      <c r="G3274" t="s">
        <v>8224</v>
      </c>
      <c r="H3274" t="s">
        <v>8246</v>
      </c>
      <c r="I3274">
        <v>1426187582</v>
      </c>
      <c r="J3274">
        <v>1423599182</v>
      </c>
      <c r="K3274" t="b">
        <v>0</v>
      </c>
      <c r="L3274">
        <v>10</v>
      </c>
      <c r="M3274" t="b">
        <v>1</v>
      </c>
      <c r="N3274" t="s">
        <v>8271</v>
      </c>
      <c r="O3274" s="5">
        <f t="shared" si="459"/>
        <v>0.43859649122807015</v>
      </c>
      <c r="P3274" s="7">
        <f t="shared" si="460"/>
        <v>57</v>
      </c>
      <c r="Q3274" t="str">
        <f t="shared" si="461"/>
        <v>theater</v>
      </c>
      <c r="R3274" t="str">
        <f t="shared" si="462"/>
        <v>plays</v>
      </c>
      <c r="S3274" s="10">
        <f t="shared" si="463"/>
        <v>42075.550717592589</v>
      </c>
      <c r="T3274" s="10">
        <f t="shared" si="464"/>
        <v>42045.59238425926</v>
      </c>
      <c r="U3274">
        <f t="shared" si="465"/>
        <v>2015</v>
      </c>
      <c r="V3274" s="11">
        <f t="shared" si="466"/>
        <v>42075.550717592589</v>
      </c>
      <c r="W3274" s="15">
        <f t="shared" si="467"/>
        <v>29.958333333328483</v>
      </c>
    </row>
    <row r="3275" spans="1:23" ht="43.2" x14ac:dyDescent="0.3">
      <c r="A3275">
        <v>3819</v>
      </c>
      <c r="B3275" s="3" t="s">
        <v>3816</v>
      </c>
      <c r="C3275" s="3" t="s">
        <v>7817</v>
      </c>
      <c r="D3275">
        <v>1000</v>
      </c>
      <c r="E3275">
        <v>1064</v>
      </c>
      <c r="F3275" t="s">
        <v>8219</v>
      </c>
      <c r="G3275" t="s">
        <v>8224</v>
      </c>
      <c r="H3275" t="s">
        <v>8246</v>
      </c>
      <c r="I3275">
        <v>1437166920</v>
      </c>
      <c r="J3275">
        <v>1435554104</v>
      </c>
      <c r="K3275" t="b">
        <v>0</v>
      </c>
      <c r="L3275">
        <v>26</v>
      </c>
      <c r="M3275" t="b">
        <v>1</v>
      </c>
      <c r="N3275" t="s">
        <v>8271</v>
      </c>
      <c r="O3275" s="5">
        <f t="shared" si="459"/>
        <v>0.93984962406015038</v>
      </c>
      <c r="P3275" s="7">
        <f t="shared" si="460"/>
        <v>40.92307692307692</v>
      </c>
      <c r="Q3275" t="str">
        <f t="shared" si="461"/>
        <v>theater</v>
      </c>
      <c r="R3275" t="str">
        <f t="shared" si="462"/>
        <v>plays</v>
      </c>
      <c r="S3275" s="10">
        <f t="shared" si="463"/>
        <v>42202.626388888893</v>
      </c>
      <c r="T3275" s="10">
        <f t="shared" si="464"/>
        <v>42183.959537037037</v>
      </c>
      <c r="U3275">
        <f t="shared" si="465"/>
        <v>2015</v>
      </c>
      <c r="V3275" s="11">
        <f t="shared" si="466"/>
        <v>42202.626388888893</v>
      </c>
      <c r="W3275" s="15">
        <f t="shared" si="467"/>
        <v>18.666851851856336</v>
      </c>
    </row>
    <row r="3276" spans="1:23" ht="43.2" x14ac:dyDescent="0.3">
      <c r="A3276">
        <v>3820</v>
      </c>
      <c r="B3276" s="3" t="s">
        <v>3817</v>
      </c>
      <c r="C3276" s="3" t="s">
        <v>7929</v>
      </c>
      <c r="D3276">
        <v>300</v>
      </c>
      <c r="E3276">
        <v>430</v>
      </c>
      <c r="F3276" t="s">
        <v>8219</v>
      </c>
      <c r="G3276" t="s">
        <v>8225</v>
      </c>
      <c r="H3276" t="s">
        <v>8247</v>
      </c>
      <c r="I3276">
        <v>1436110717</v>
      </c>
      <c r="J3276">
        <v>1433518717</v>
      </c>
      <c r="K3276" t="b">
        <v>0</v>
      </c>
      <c r="L3276">
        <v>20</v>
      </c>
      <c r="M3276" t="b">
        <v>1</v>
      </c>
      <c r="N3276" t="s">
        <v>8271</v>
      </c>
      <c r="O3276" s="5">
        <f t="shared" si="459"/>
        <v>0.69767441860465118</v>
      </c>
      <c r="P3276" s="7">
        <f t="shared" si="460"/>
        <v>21.5</v>
      </c>
      <c r="Q3276" t="str">
        <f t="shared" si="461"/>
        <v>theater</v>
      </c>
      <c r="R3276" t="str">
        <f t="shared" si="462"/>
        <v>plays</v>
      </c>
      <c r="S3276" s="10">
        <f t="shared" si="463"/>
        <v>42190.401817129634</v>
      </c>
      <c r="T3276" s="10">
        <f t="shared" si="464"/>
        <v>42160.401817129634</v>
      </c>
      <c r="U3276">
        <f t="shared" si="465"/>
        <v>2015</v>
      </c>
      <c r="V3276" s="11">
        <f t="shared" si="466"/>
        <v>42190.401817129634</v>
      </c>
      <c r="W3276" s="15">
        <f t="shared" si="467"/>
        <v>30</v>
      </c>
    </row>
    <row r="3277" spans="1:23" ht="43.2" x14ac:dyDescent="0.3">
      <c r="A3277">
        <v>3821</v>
      </c>
      <c r="B3277" s="3" t="s">
        <v>3818</v>
      </c>
      <c r="C3277" s="3" t="s">
        <v>7930</v>
      </c>
      <c r="D3277">
        <v>3500</v>
      </c>
      <c r="E3277">
        <v>3659</v>
      </c>
      <c r="F3277" t="s">
        <v>8219</v>
      </c>
      <c r="G3277" t="s">
        <v>8224</v>
      </c>
      <c r="H3277" t="s">
        <v>8246</v>
      </c>
      <c r="I3277">
        <v>1451881207</v>
      </c>
      <c r="J3277">
        <v>1449116407</v>
      </c>
      <c r="K3277" t="b">
        <v>0</v>
      </c>
      <c r="L3277">
        <v>46</v>
      </c>
      <c r="M3277" t="b">
        <v>1</v>
      </c>
      <c r="N3277" t="s">
        <v>8271</v>
      </c>
      <c r="O3277" s="5">
        <f t="shared" si="459"/>
        <v>0.95654550423613005</v>
      </c>
      <c r="P3277" s="7">
        <f t="shared" si="460"/>
        <v>79.543478260869563</v>
      </c>
      <c r="Q3277" t="str">
        <f t="shared" si="461"/>
        <v>theater</v>
      </c>
      <c r="R3277" t="str">
        <f t="shared" si="462"/>
        <v>plays</v>
      </c>
      <c r="S3277" s="10">
        <f t="shared" si="463"/>
        <v>42372.930636574078</v>
      </c>
      <c r="T3277" s="10">
        <f t="shared" si="464"/>
        <v>42340.930636574078</v>
      </c>
      <c r="U3277">
        <f t="shared" si="465"/>
        <v>2016</v>
      </c>
      <c r="V3277" s="11">
        <f t="shared" si="466"/>
        <v>42372.930636574078</v>
      </c>
      <c r="W3277" s="15">
        <f t="shared" si="467"/>
        <v>32</v>
      </c>
    </row>
    <row r="3278" spans="1:23" ht="57.6" x14ac:dyDescent="0.3">
      <c r="A3278">
        <v>3822</v>
      </c>
      <c r="B3278" s="3" t="s">
        <v>3819</v>
      </c>
      <c r="C3278" s="3" t="s">
        <v>7931</v>
      </c>
      <c r="D3278">
        <v>5000</v>
      </c>
      <c r="E3278">
        <v>5501</v>
      </c>
      <c r="F3278" t="s">
        <v>8219</v>
      </c>
      <c r="G3278" t="s">
        <v>8236</v>
      </c>
      <c r="H3278" t="s">
        <v>8249</v>
      </c>
      <c r="I3278">
        <v>1453244340</v>
      </c>
      <c r="J3278">
        <v>1448136417</v>
      </c>
      <c r="K3278" t="b">
        <v>0</v>
      </c>
      <c r="L3278">
        <v>76</v>
      </c>
      <c r="M3278" t="b">
        <v>1</v>
      </c>
      <c r="N3278" t="s">
        <v>8271</v>
      </c>
      <c r="O3278" s="5">
        <f t="shared" si="459"/>
        <v>0.90892564988183966</v>
      </c>
      <c r="P3278" s="7">
        <f t="shared" si="460"/>
        <v>72.381578947368425</v>
      </c>
      <c r="Q3278" t="str">
        <f t="shared" si="461"/>
        <v>theater</v>
      </c>
      <c r="R3278" t="str">
        <f t="shared" si="462"/>
        <v>plays</v>
      </c>
      <c r="S3278" s="10">
        <f t="shared" si="463"/>
        <v>42388.707638888889</v>
      </c>
      <c r="T3278" s="10">
        <f t="shared" si="464"/>
        <v>42329.588159722218</v>
      </c>
      <c r="U3278">
        <f t="shared" si="465"/>
        <v>2016</v>
      </c>
      <c r="V3278" s="11">
        <f t="shared" si="466"/>
        <v>42388.707638888889</v>
      </c>
      <c r="W3278" s="15">
        <f t="shared" si="467"/>
        <v>59.119479166671226</v>
      </c>
    </row>
    <row r="3279" spans="1:23" ht="43.2" x14ac:dyDescent="0.3">
      <c r="A3279">
        <v>3823</v>
      </c>
      <c r="B3279" s="3" t="s">
        <v>3820</v>
      </c>
      <c r="C3279" s="3" t="s">
        <v>7932</v>
      </c>
      <c r="D3279">
        <v>2500</v>
      </c>
      <c r="E3279">
        <v>2650</v>
      </c>
      <c r="F3279" t="s">
        <v>8219</v>
      </c>
      <c r="G3279" t="s">
        <v>8224</v>
      </c>
      <c r="H3279" t="s">
        <v>8246</v>
      </c>
      <c r="I3279">
        <v>1437364740</v>
      </c>
      <c r="J3279">
        <v>1434405044</v>
      </c>
      <c r="K3279" t="b">
        <v>0</v>
      </c>
      <c r="L3279">
        <v>41</v>
      </c>
      <c r="M3279" t="b">
        <v>1</v>
      </c>
      <c r="N3279" t="s">
        <v>8271</v>
      </c>
      <c r="O3279" s="5">
        <f t="shared" si="459"/>
        <v>0.94339622641509435</v>
      </c>
      <c r="P3279" s="7">
        <f t="shared" si="460"/>
        <v>64.634146341463421</v>
      </c>
      <c r="Q3279" t="str">
        <f t="shared" si="461"/>
        <v>theater</v>
      </c>
      <c r="R3279" t="str">
        <f t="shared" si="462"/>
        <v>plays</v>
      </c>
      <c r="S3279" s="10">
        <f t="shared" si="463"/>
        <v>42204.915972222225</v>
      </c>
      <c r="T3279" s="10">
        <f t="shared" si="464"/>
        <v>42170.660231481481</v>
      </c>
      <c r="U3279">
        <f t="shared" si="465"/>
        <v>2015</v>
      </c>
      <c r="V3279" s="11">
        <f t="shared" si="466"/>
        <v>42204.915972222225</v>
      </c>
      <c r="W3279" s="15">
        <f t="shared" si="467"/>
        <v>34.255740740743931</v>
      </c>
    </row>
    <row r="3280" spans="1:23" ht="43.2" x14ac:dyDescent="0.3">
      <c r="A3280">
        <v>3824</v>
      </c>
      <c r="B3280" s="3" t="s">
        <v>3821</v>
      </c>
      <c r="C3280" s="3" t="s">
        <v>7933</v>
      </c>
      <c r="D3280">
        <v>250</v>
      </c>
      <c r="E3280">
        <v>270</v>
      </c>
      <c r="F3280" t="s">
        <v>8219</v>
      </c>
      <c r="G3280" t="s">
        <v>8225</v>
      </c>
      <c r="H3280" t="s">
        <v>8247</v>
      </c>
      <c r="I3280">
        <v>1470058860</v>
      </c>
      <c r="J3280">
        <v>1469026903</v>
      </c>
      <c r="K3280" t="b">
        <v>0</v>
      </c>
      <c r="L3280">
        <v>7</v>
      </c>
      <c r="M3280" t="b">
        <v>1</v>
      </c>
      <c r="N3280" t="s">
        <v>8271</v>
      </c>
      <c r="O3280" s="5">
        <f t="shared" si="459"/>
        <v>0.92592592592592593</v>
      </c>
      <c r="P3280" s="7">
        <f t="shared" si="460"/>
        <v>38.571428571428569</v>
      </c>
      <c r="Q3280" t="str">
        <f t="shared" si="461"/>
        <v>theater</v>
      </c>
      <c r="R3280" t="str">
        <f t="shared" si="462"/>
        <v>plays</v>
      </c>
      <c r="S3280" s="10">
        <f t="shared" si="463"/>
        <v>42583.320138888885</v>
      </c>
      <c r="T3280" s="10">
        <f t="shared" si="464"/>
        <v>42571.376192129625</v>
      </c>
      <c r="U3280">
        <f t="shared" si="465"/>
        <v>2016</v>
      </c>
      <c r="V3280" s="11">
        <f t="shared" si="466"/>
        <v>42583.320138888885</v>
      </c>
      <c r="W3280" s="15">
        <f t="shared" si="467"/>
        <v>11.943946759260143</v>
      </c>
    </row>
    <row r="3281" spans="1:23" ht="43.2" x14ac:dyDescent="0.3">
      <c r="A3281">
        <v>3825</v>
      </c>
      <c r="B3281" s="3" t="s">
        <v>3822</v>
      </c>
      <c r="C3281" s="3" t="s">
        <v>7934</v>
      </c>
      <c r="D3281">
        <v>5000</v>
      </c>
      <c r="E3281">
        <v>5271</v>
      </c>
      <c r="F3281" t="s">
        <v>8219</v>
      </c>
      <c r="G3281" t="s">
        <v>8224</v>
      </c>
      <c r="H3281" t="s">
        <v>8246</v>
      </c>
      <c r="I3281">
        <v>1434505214</v>
      </c>
      <c r="J3281">
        <v>1432690814</v>
      </c>
      <c r="K3281" t="b">
        <v>0</v>
      </c>
      <c r="L3281">
        <v>49</v>
      </c>
      <c r="M3281" t="b">
        <v>1</v>
      </c>
      <c r="N3281" t="s">
        <v>8271</v>
      </c>
      <c r="O3281" s="5">
        <f t="shared" si="459"/>
        <v>0.94858660595712385</v>
      </c>
      <c r="P3281" s="7">
        <f t="shared" si="460"/>
        <v>107.57142857142857</v>
      </c>
      <c r="Q3281" t="str">
        <f t="shared" si="461"/>
        <v>theater</v>
      </c>
      <c r="R3281" t="str">
        <f t="shared" si="462"/>
        <v>plays</v>
      </c>
      <c r="S3281" s="10">
        <f t="shared" si="463"/>
        <v>42171.819606481484</v>
      </c>
      <c r="T3281" s="10">
        <f t="shared" si="464"/>
        <v>42150.819606481484</v>
      </c>
      <c r="U3281">
        <f t="shared" si="465"/>
        <v>2015</v>
      </c>
      <c r="V3281" s="11">
        <f t="shared" si="466"/>
        <v>42171.819606481484</v>
      </c>
      <c r="W3281" s="15">
        <f t="shared" si="467"/>
        <v>21</v>
      </c>
    </row>
    <row r="3282" spans="1:23" ht="28.8" x14ac:dyDescent="0.3">
      <c r="A3282">
        <v>3826</v>
      </c>
      <c r="B3282" s="3" t="s">
        <v>3823</v>
      </c>
      <c r="C3282" s="3" t="s">
        <v>7935</v>
      </c>
      <c r="D3282">
        <v>600</v>
      </c>
      <c r="E3282">
        <v>715</v>
      </c>
      <c r="F3282" t="s">
        <v>8219</v>
      </c>
      <c r="G3282" t="s">
        <v>8225</v>
      </c>
      <c r="H3282" t="s">
        <v>8247</v>
      </c>
      <c r="I3282">
        <v>1430993394</v>
      </c>
      <c r="J3282">
        <v>1428401394</v>
      </c>
      <c r="K3282" t="b">
        <v>0</v>
      </c>
      <c r="L3282">
        <v>26</v>
      </c>
      <c r="M3282" t="b">
        <v>1</v>
      </c>
      <c r="N3282" t="s">
        <v>8271</v>
      </c>
      <c r="O3282" s="5">
        <f t="shared" si="459"/>
        <v>0.83916083916083917</v>
      </c>
      <c r="P3282" s="7">
        <f t="shared" si="460"/>
        <v>27.5</v>
      </c>
      <c r="Q3282" t="str">
        <f t="shared" si="461"/>
        <v>theater</v>
      </c>
      <c r="R3282" t="str">
        <f t="shared" si="462"/>
        <v>plays</v>
      </c>
      <c r="S3282" s="10">
        <f t="shared" si="463"/>
        <v>42131.173541666663</v>
      </c>
      <c r="T3282" s="10">
        <f t="shared" si="464"/>
        <v>42101.173541666663</v>
      </c>
      <c r="U3282">
        <f t="shared" si="465"/>
        <v>2015</v>
      </c>
      <c r="V3282" s="11">
        <f t="shared" si="466"/>
        <v>42131.173541666663</v>
      </c>
      <c r="W3282" s="15">
        <f t="shared" si="467"/>
        <v>30</v>
      </c>
    </row>
    <row r="3283" spans="1:23" ht="57.6" x14ac:dyDescent="0.3">
      <c r="A3283">
        <v>3827</v>
      </c>
      <c r="B3283" s="3" t="s">
        <v>3824</v>
      </c>
      <c r="C3283" s="3" t="s">
        <v>7936</v>
      </c>
      <c r="D3283">
        <v>3000</v>
      </c>
      <c r="E3283">
        <v>4580</v>
      </c>
      <c r="F3283" t="s">
        <v>8219</v>
      </c>
      <c r="G3283" t="s">
        <v>8225</v>
      </c>
      <c r="H3283" t="s">
        <v>8247</v>
      </c>
      <c r="I3283">
        <v>1427414400</v>
      </c>
      <c r="J3283">
        <v>1422656201</v>
      </c>
      <c r="K3283" t="b">
        <v>0</v>
      </c>
      <c r="L3283">
        <v>65</v>
      </c>
      <c r="M3283" t="b">
        <v>1</v>
      </c>
      <c r="N3283" t="s">
        <v>8271</v>
      </c>
      <c r="O3283" s="5">
        <f t="shared" si="459"/>
        <v>0.65502183406113534</v>
      </c>
      <c r="P3283" s="7">
        <f t="shared" si="460"/>
        <v>70.461538461538467</v>
      </c>
      <c r="Q3283" t="str">
        <f t="shared" si="461"/>
        <v>theater</v>
      </c>
      <c r="R3283" t="str">
        <f t="shared" si="462"/>
        <v>plays</v>
      </c>
      <c r="S3283" s="10">
        <f t="shared" si="463"/>
        <v>42089.75</v>
      </c>
      <c r="T3283" s="10">
        <f t="shared" si="464"/>
        <v>42034.678252314814</v>
      </c>
      <c r="U3283">
        <f t="shared" si="465"/>
        <v>2015</v>
      </c>
      <c r="V3283" s="11">
        <f t="shared" si="466"/>
        <v>42089.75</v>
      </c>
      <c r="W3283" s="15">
        <f t="shared" si="467"/>
        <v>55.071747685185983</v>
      </c>
    </row>
    <row r="3284" spans="1:23" ht="43.2" x14ac:dyDescent="0.3">
      <c r="A3284">
        <v>3828</v>
      </c>
      <c r="B3284" s="3" t="s">
        <v>3825</v>
      </c>
      <c r="C3284" s="3" t="s">
        <v>7937</v>
      </c>
      <c r="D3284">
        <v>5000</v>
      </c>
      <c r="E3284">
        <v>5000</v>
      </c>
      <c r="F3284" t="s">
        <v>8219</v>
      </c>
      <c r="G3284" t="s">
        <v>8224</v>
      </c>
      <c r="H3284" t="s">
        <v>8246</v>
      </c>
      <c r="I3284">
        <v>1420033187</v>
      </c>
      <c r="J3284">
        <v>1414845587</v>
      </c>
      <c r="K3284" t="b">
        <v>0</v>
      </c>
      <c r="L3284">
        <v>28</v>
      </c>
      <c r="M3284" t="b">
        <v>1</v>
      </c>
      <c r="N3284" t="s">
        <v>8271</v>
      </c>
      <c r="O3284" s="5">
        <f t="shared" si="459"/>
        <v>1</v>
      </c>
      <c r="P3284" s="7">
        <f t="shared" si="460"/>
        <v>178.57142857142858</v>
      </c>
      <c r="Q3284" t="str">
        <f t="shared" si="461"/>
        <v>theater</v>
      </c>
      <c r="R3284" t="str">
        <f t="shared" si="462"/>
        <v>plays</v>
      </c>
      <c r="S3284" s="10">
        <f t="shared" si="463"/>
        <v>42004.319293981483</v>
      </c>
      <c r="T3284" s="10">
        <f t="shared" si="464"/>
        <v>41944.277627314819</v>
      </c>
      <c r="U3284">
        <f t="shared" si="465"/>
        <v>2014</v>
      </c>
      <c r="V3284" s="11">
        <f t="shared" si="466"/>
        <v>42004.319293981483</v>
      </c>
      <c r="W3284" s="15">
        <f t="shared" si="467"/>
        <v>60.041666666664241</v>
      </c>
    </row>
    <row r="3285" spans="1:23" ht="43.2" x14ac:dyDescent="0.3">
      <c r="A3285">
        <v>3829</v>
      </c>
      <c r="B3285" s="3" t="s">
        <v>3826</v>
      </c>
      <c r="C3285" s="3" t="s">
        <v>7938</v>
      </c>
      <c r="D3285">
        <v>500</v>
      </c>
      <c r="E3285">
        <v>501</v>
      </c>
      <c r="F3285" t="s">
        <v>8219</v>
      </c>
      <c r="G3285" t="s">
        <v>8224</v>
      </c>
      <c r="H3285" t="s">
        <v>8246</v>
      </c>
      <c r="I3285">
        <v>1472676371</v>
      </c>
      <c r="J3285">
        <v>1470948371</v>
      </c>
      <c r="K3285" t="b">
        <v>0</v>
      </c>
      <c r="L3285">
        <v>8</v>
      </c>
      <c r="M3285" t="b">
        <v>1</v>
      </c>
      <c r="N3285" t="s">
        <v>8271</v>
      </c>
      <c r="O3285" s="5">
        <f t="shared" si="459"/>
        <v>0.99800399201596801</v>
      </c>
      <c r="P3285" s="7">
        <f t="shared" si="460"/>
        <v>62.625</v>
      </c>
      <c r="Q3285" t="str">
        <f t="shared" si="461"/>
        <v>theater</v>
      </c>
      <c r="R3285" t="str">
        <f t="shared" si="462"/>
        <v>plays</v>
      </c>
      <c r="S3285" s="10">
        <f t="shared" si="463"/>
        <v>42613.615405092598</v>
      </c>
      <c r="T3285" s="10">
        <f t="shared" si="464"/>
        <v>42593.615405092598</v>
      </c>
      <c r="U3285">
        <f t="shared" si="465"/>
        <v>2016</v>
      </c>
      <c r="V3285" s="11">
        <f t="shared" si="466"/>
        <v>42613.615405092598</v>
      </c>
      <c r="W3285" s="15">
        <f t="shared" si="467"/>
        <v>20</v>
      </c>
    </row>
    <row r="3286" spans="1:23" ht="43.2" x14ac:dyDescent="0.3">
      <c r="A3286">
        <v>3830</v>
      </c>
      <c r="B3286" s="3" t="s">
        <v>3827</v>
      </c>
      <c r="C3286" s="3" t="s">
        <v>7939</v>
      </c>
      <c r="D3286">
        <v>100</v>
      </c>
      <c r="E3286">
        <v>225</v>
      </c>
      <c r="F3286" t="s">
        <v>8219</v>
      </c>
      <c r="G3286" t="s">
        <v>8224</v>
      </c>
      <c r="H3286" t="s">
        <v>8246</v>
      </c>
      <c r="I3286">
        <v>1464371211</v>
      </c>
      <c r="J3286">
        <v>1463161611</v>
      </c>
      <c r="K3286" t="b">
        <v>0</v>
      </c>
      <c r="L3286">
        <v>3</v>
      </c>
      <c r="M3286" t="b">
        <v>1</v>
      </c>
      <c r="N3286" t="s">
        <v>8271</v>
      </c>
      <c r="O3286" s="5">
        <f t="shared" si="459"/>
        <v>0.44444444444444442</v>
      </c>
      <c r="P3286" s="7">
        <f t="shared" si="460"/>
        <v>75</v>
      </c>
      <c r="Q3286" t="str">
        <f t="shared" si="461"/>
        <v>theater</v>
      </c>
      <c r="R3286" t="str">
        <f t="shared" si="462"/>
        <v>plays</v>
      </c>
      <c r="S3286" s="10">
        <f t="shared" si="463"/>
        <v>42517.490868055553</v>
      </c>
      <c r="T3286" s="10">
        <f t="shared" si="464"/>
        <v>42503.490868055553</v>
      </c>
      <c r="U3286">
        <f t="shared" si="465"/>
        <v>2016</v>
      </c>
      <c r="V3286" s="11">
        <f t="shared" si="466"/>
        <v>42517.490868055553</v>
      </c>
      <c r="W3286" s="15">
        <f t="shared" si="467"/>
        <v>14</v>
      </c>
    </row>
    <row r="3287" spans="1:23" ht="57.6" x14ac:dyDescent="0.3">
      <c r="A3287">
        <v>3831</v>
      </c>
      <c r="B3287" s="3" t="s">
        <v>3828</v>
      </c>
      <c r="C3287" s="3" t="s">
        <v>7940</v>
      </c>
      <c r="D3287">
        <v>500</v>
      </c>
      <c r="E3287">
        <v>530.11</v>
      </c>
      <c r="F3287" t="s">
        <v>8219</v>
      </c>
      <c r="G3287" t="s">
        <v>8224</v>
      </c>
      <c r="H3287" t="s">
        <v>8246</v>
      </c>
      <c r="I3287">
        <v>1415222545</v>
      </c>
      <c r="J3287">
        <v>1413404545</v>
      </c>
      <c r="K3287" t="b">
        <v>0</v>
      </c>
      <c r="L3287">
        <v>9</v>
      </c>
      <c r="M3287" t="b">
        <v>1</v>
      </c>
      <c r="N3287" t="s">
        <v>8271</v>
      </c>
      <c r="O3287" s="5">
        <f t="shared" si="459"/>
        <v>0.94320046782743205</v>
      </c>
      <c r="P3287" s="7">
        <f t="shared" si="460"/>
        <v>58.901111111111113</v>
      </c>
      <c r="Q3287" t="str">
        <f t="shared" si="461"/>
        <v>theater</v>
      </c>
      <c r="R3287" t="str">
        <f t="shared" si="462"/>
        <v>plays</v>
      </c>
      <c r="S3287" s="10">
        <f t="shared" si="463"/>
        <v>41948.640567129631</v>
      </c>
      <c r="T3287" s="10">
        <f t="shared" si="464"/>
        <v>41927.598900462966</v>
      </c>
      <c r="U3287">
        <f t="shared" si="465"/>
        <v>2014</v>
      </c>
      <c r="V3287" s="11">
        <f t="shared" si="466"/>
        <v>41948.640567129631</v>
      </c>
      <c r="W3287" s="15">
        <f t="shared" si="467"/>
        <v>21.041666666664241</v>
      </c>
    </row>
    <row r="3288" spans="1:23" ht="43.2" x14ac:dyDescent="0.3">
      <c r="A3288">
        <v>3832</v>
      </c>
      <c r="B3288" s="3" t="s">
        <v>3829</v>
      </c>
      <c r="C3288" s="3" t="s">
        <v>7941</v>
      </c>
      <c r="D3288">
        <v>1200</v>
      </c>
      <c r="E3288">
        <v>1256</v>
      </c>
      <c r="F3288" t="s">
        <v>8219</v>
      </c>
      <c r="G3288" t="s">
        <v>8224</v>
      </c>
      <c r="H3288" t="s">
        <v>8246</v>
      </c>
      <c r="I3288">
        <v>1455936335</v>
      </c>
      <c r="J3288">
        <v>1452048335</v>
      </c>
      <c r="K3288" t="b">
        <v>0</v>
      </c>
      <c r="L3288">
        <v>9</v>
      </c>
      <c r="M3288" t="b">
        <v>1</v>
      </c>
      <c r="N3288" t="s">
        <v>8271</v>
      </c>
      <c r="O3288" s="5">
        <f t="shared" si="459"/>
        <v>0.95541401273885351</v>
      </c>
      <c r="P3288" s="7">
        <f t="shared" si="460"/>
        <v>139.55555555555554</v>
      </c>
      <c r="Q3288" t="str">
        <f t="shared" si="461"/>
        <v>theater</v>
      </c>
      <c r="R3288" t="str">
        <f t="shared" si="462"/>
        <v>plays</v>
      </c>
      <c r="S3288" s="10">
        <f t="shared" si="463"/>
        <v>42419.864988425921</v>
      </c>
      <c r="T3288" s="10">
        <f t="shared" si="464"/>
        <v>42374.864988425921</v>
      </c>
      <c r="U3288">
        <f t="shared" si="465"/>
        <v>2016</v>
      </c>
      <c r="V3288" s="11">
        <f t="shared" si="466"/>
        <v>42419.864988425921</v>
      </c>
      <c r="W3288" s="15">
        <f t="shared" si="467"/>
        <v>45</v>
      </c>
    </row>
    <row r="3289" spans="1:23" ht="57.6" x14ac:dyDescent="0.3">
      <c r="A3289">
        <v>3833</v>
      </c>
      <c r="B3289" s="3" t="s">
        <v>3830</v>
      </c>
      <c r="C3289" s="3" t="s">
        <v>7942</v>
      </c>
      <c r="D3289">
        <v>1200</v>
      </c>
      <c r="E3289">
        <v>1400</v>
      </c>
      <c r="F3289" t="s">
        <v>8219</v>
      </c>
      <c r="G3289" t="s">
        <v>8229</v>
      </c>
      <c r="H3289" t="s">
        <v>8251</v>
      </c>
      <c r="I3289">
        <v>1417460940</v>
      </c>
      <c r="J3289">
        <v>1416516972</v>
      </c>
      <c r="K3289" t="b">
        <v>0</v>
      </c>
      <c r="L3289">
        <v>20</v>
      </c>
      <c r="M3289" t="b">
        <v>1</v>
      </c>
      <c r="N3289" t="s">
        <v>8271</v>
      </c>
      <c r="O3289" s="5">
        <f t="shared" si="459"/>
        <v>0.8571428571428571</v>
      </c>
      <c r="P3289" s="7">
        <f t="shared" si="460"/>
        <v>70</v>
      </c>
      <c r="Q3289" t="str">
        <f t="shared" si="461"/>
        <v>theater</v>
      </c>
      <c r="R3289" t="str">
        <f t="shared" si="462"/>
        <v>plays</v>
      </c>
      <c r="S3289" s="10">
        <f t="shared" si="463"/>
        <v>41974.547916666663</v>
      </c>
      <c r="T3289" s="10">
        <f t="shared" si="464"/>
        <v>41963.622361111105</v>
      </c>
      <c r="U3289">
        <f t="shared" si="465"/>
        <v>2014</v>
      </c>
      <c r="V3289" s="11">
        <f t="shared" si="466"/>
        <v>41974.547916666663</v>
      </c>
      <c r="W3289" s="15">
        <f t="shared" si="467"/>
        <v>10.925555555557366</v>
      </c>
    </row>
    <row r="3290" spans="1:23" ht="43.2" x14ac:dyDescent="0.3">
      <c r="A3290">
        <v>3834</v>
      </c>
      <c r="B3290" s="3" t="s">
        <v>3831</v>
      </c>
      <c r="C3290" s="3" t="s">
        <v>7943</v>
      </c>
      <c r="D3290">
        <v>3000</v>
      </c>
      <c r="E3290">
        <v>3271</v>
      </c>
      <c r="F3290" t="s">
        <v>8219</v>
      </c>
      <c r="G3290" t="s">
        <v>8225</v>
      </c>
      <c r="H3290" t="s">
        <v>8247</v>
      </c>
      <c r="I3290">
        <v>1434624067</v>
      </c>
      <c r="J3290">
        <v>1432032067</v>
      </c>
      <c r="K3290" t="b">
        <v>0</v>
      </c>
      <c r="L3290">
        <v>57</v>
      </c>
      <c r="M3290" t="b">
        <v>1</v>
      </c>
      <c r="N3290" t="s">
        <v>8271</v>
      </c>
      <c r="O3290" s="5">
        <f t="shared" si="459"/>
        <v>0.9171507184347294</v>
      </c>
      <c r="P3290" s="7">
        <f t="shared" si="460"/>
        <v>57.385964912280699</v>
      </c>
      <c r="Q3290" t="str">
        <f t="shared" si="461"/>
        <v>theater</v>
      </c>
      <c r="R3290" t="str">
        <f t="shared" si="462"/>
        <v>plays</v>
      </c>
      <c r="S3290" s="10">
        <f t="shared" si="463"/>
        <v>42173.195219907408</v>
      </c>
      <c r="T3290" s="10">
        <f t="shared" si="464"/>
        <v>42143.195219907408</v>
      </c>
      <c r="U3290">
        <f t="shared" si="465"/>
        <v>2015</v>
      </c>
      <c r="V3290" s="11">
        <f t="shared" si="466"/>
        <v>42173.195219907408</v>
      </c>
      <c r="W3290" s="15">
        <f t="shared" si="467"/>
        <v>30</v>
      </c>
    </row>
    <row r="3291" spans="1:23" ht="43.2" x14ac:dyDescent="0.3">
      <c r="A3291">
        <v>3835</v>
      </c>
      <c r="B3291" s="3" t="s">
        <v>3832</v>
      </c>
      <c r="C3291" s="3" t="s">
        <v>7944</v>
      </c>
      <c r="D3291">
        <v>200</v>
      </c>
      <c r="E3291">
        <v>320</v>
      </c>
      <c r="F3291" t="s">
        <v>8219</v>
      </c>
      <c r="G3291" t="s">
        <v>8225</v>
      </c>
      <c r="H3291" t="s">
        <v>8247</v>
      </c>
      <c r="I3291">
        <v>1461278208</v>
      </c>
      <c r="J3291">
        <v>1459463808</v>
      </c>
      <c r="K3291" t="b">
        <v>0</v>
      </c>
      <c r="L3291">
        <v>8</v>
      </c>
      <c r="M3291" t="b">
        <v>1</v>
      </c>
      <c r="N3291" t="s">
        <v>8271</v>
      </c>
      <c r="O3291" s="5">
        <f t="shared" si="459"/>
        <v>0.625</v>
      </c>
      <c r="P3291" s="7">
        <f t="shared" si="460"/>
        <v>40</v>
      </c>
      <c r="Q3291" t="str">
        <f t="shared" si="461"/>
        <v>theater</v>
      </c>
      <c r="R3291" t="str">
        <f t="shared" si="462"/>
        <v>plays</v>
      </c>
      <c r="S3291" s="10">
        <f t="shared" si="463"/>
        <v>42481.69222222222</v>
      </c>
      <c r="T3291" s="10">
        <f t="shared" si="464"/>
        <v>42460.69222222222</v>
      </c>
      <c r="U3291">
        <f t="shared" si="465"/>
        <v>2016</v>
      </c>
      <c r="V3291" s="11">
        <f t="shared" si="466"/>
        <v>42481.69222222222</v>
      </c>
      <c r="W3291" s="15">
        <f t="shared" si="467"/>
        <v>21</v>
      </c>
    </row>
    <row r="3292" spans="1:23" ht="43.2" x14ac:dyDescent="0.3">
      <c r="A3292">
        <v>3836</v>
      </c>
      <c r="B3292" s="3" t="s">
        <v>3833</v>
      </c>
      <c r="C3292" s="3" t="s">
        <v>7945</v>
      </c>
      <c r="D3292">
        <v>800</v>
      </c>
      <c r="E3292">
        <v>900</v>
      </c>
      <c r="F3292" t="s">
        <v>8219</v>
      </c>
      <c r="G3292" t="s">
        <v>8224</v>
      </c>
      <c r="H3292" t="s">
        <v>8246</v>
      </c>
      <c r="I3292">
        <v>1470197340</v>
      </c>
      <c r="J3292">
        <v>1467497652</v>
      </c>
      <c r="K3292" t="b">
        <v>0</v>
      </c>
      <c r="L3292">
        <v>14</v>
      </c>
      <c r="M3292" t="b">
        <v>1</v>
      </c>
      <c r="N3292" t="s">
        <v>8271</v>
      </c>
      <c r="O3292" s="5">
        <f t="shared" si="459"/>
        <v>0.88888888888888884</v>
      </c>
      <c r="P3292" s="7">
        <f t="shared" si="460"/>
        <v>64.285714285714292</v>
      </c>
      <c r="Q3292" t="str">
        <f t="shared" si="461"/>
        <v>theater</v>
      </c>
      <c r="R3292" t="str">
        <f t="shared" si="462"/>
        <v>plays</v>
      </c>
      <c r="S3292" s="10">
        <f t="shared" si="463"/>
        <v>42584.922916666663</v>
      </c>
      <c r="T3292" s="10">
        <f t="shared" si="464"/>
        <v>42553.676527777774</v>
      </c>
      <c r="U3292">
        <f t="shared" si="465"/>
        <v>2016</v>
      </c>
      <c r="V3292" s="11">
        <f t="shared" si="466"/>
        <v>42584.922916666663</v>
      </c>
      <c r="W3292" s="15">
        <f t="shared" si="467"/>
        <v>31.24638888888876</v>
      </c>
    </row>
    <row r="3293" spans="1:23" ht="28.8" x14ac:dyDescent="0.3">
      <c r="A3293">
        <v>3837</v>
      </c>
      <c r="B3293" s="3" t="s">
        <v>3834</v>
      </c>
      <c r="C3293" s="3" t="s">
        <v>7946</v>
      </c>
      <c r="D3293">
        <v>2000</v>
      </c>
      <c r="E3293">
        <v>2042</v>
      </c>
      <c r="F3293" t="s">
        <v>8219</v>
      </c>
      <c r="G3293" t="s">
        <v>8225</v>
      </c>
      <c r="H3293" t="s">
        <v>8247</v>
      </c>
      <c r="I3293">
        <v>1435947758</v>
      </c>
      <c r="J3293">
        <v>1432837358</v>
      </c>
      <c r="K3293" t="b">
        <v>0</v>
      </c>
      <c r="L3293">
        <v>17</v>
      </c>
      <c r="M3293" t="b">
        <v>1</v>
      </c>
      <c r="N3293" t="s">
        <v>8271</v>
      </c>
      <c r="O3293" s="5">
        <f t="shared" si="459"/>
        <v>0.97943192948090108</v>
      </c>
      <c r="P3293" s="7">
        <f t="shared" si="460"/>
        <v>120.11764705882354</v>
      </c>
      <c r="Q3293" t="str">
        <f t="shared" si="461"/>
        <v>theater</v>
      </c>
      <c r="R3293" t="str">
        <f t="shared" si="462"/>
        <v>plays</v>
      </c>
      <c r="S3293" s="10">
        <f t="shared" si="463"/>
        <v>42188.515717592592</v>
      </c>
      <c r="T3293" s="10">
        <f t="shared" si="464"/>
        <v>42152.515717592592</v>
      </c>
      <c r="U3293">
        <f t="shared" si="465"/>
        <v>2015</v>
      </c>
      <c r="V3293" s="11">
        <f t="shared" si="466"/>
        <v>42188.515717592592</v>
      </c>
      <c r="W3293" s="15">
        <f t="shared" si="467"/>
        <v>36</v>
      </c>
    </row>
    <row r="3294" spans="1:23" ht="57.6" x14ac:dyDescent="0.3">
      <c r="A3294">
        <v>3838</v>
      </c>
      <c r="B3294" s="3" t="s">
        <v>3835</v>
      </c>
      <c r="C3294" s="3" t="s">
        <v>7947</v>
      </c>
      <c r="D3294">
        <v>100000</v>
      </c>
      <c r="E3294">
        <v>100824</v>
      </c>
      <c r="F3294" t="s">
        <v>8219</v>
      </c>
      <c r="G3294" t="s">
        <v>8235</v>
      </c>
      <c r="H3294" t="s">
        <v>8255</v>
      </c>
      <c r="I3294">
        <v>1432314209</v>
      </c>
      <c r="J3294">
        <v>1429722209</v>
      </c>
      <c r="K3294" t="b">
        <v>0</v>
      </c>
      <c r="L3294">
        <v>100</v>
      </c>
      <c r="M3294" t="b">
        <v>1</v>
      </c>
      <c r="N3294" t="s">
        <v>8271</v>
      </c>
      <c r="O3294" s="5">
        <f t="shared" si="459"/>
        <v>0.99182734269618344</v>
      </c>
      <c r="P3294" s="7">
        <f t="shared" si="460"/>
        <v>1008.24</v>
      </c>
      <c r="Q3294" t="str">
        <f t="shared" si="461"/>
        <v>theater</v>
      </c>
      <c r="R3294" t="str">
        <f t="shared" si="462"/>
        <v>plays</v>
      </c>
      <c r="S3294" s="10">
        <f t="shared" si="463"/>
        <v>42146.460752314815</v>
      </c>
      <c r="T3294" s="10">
        <f t="shared" si="464"/>
        <v>42116.460752314815</v>
      </c>
      <c r="U3294">
        <f t="shared" si="465"/>
        <v>2015</v>
      </c>
      <c r="V3294" s="11">
        <f t="shared" si="466"/>
        <v>42146.460752314815</v>
      </c>
      <c r="W3294" s="15">
        <f t="shared" si="467"/>
        <v>30</v>
      </c>
    </row>
    <row r="3295" spans="1:23" ht="43.2" x14ac:dyDescent="0.3">
      <c r="A3295">
        <v>3839</v>
      </c>
      <c r="B3295" s="3" t="s">
        <v>3836</v>
      </c>
      <c r="C3295" s="3" t="s">
        <v>7948</v>
      </c>
      <c r="D3295">
        <v>2000</v>
      </c>
      <c r="E3295">
        <v>2025</v>
      </c>
      <c r="F3295" t="s">
        <v>8219</v>
      </c>
      <c r="G3295" t="s">
        <v>8224</v>
      </c>
      <c r="H3295" t="s">
        <v>8246</v>
      </c>
      <c r="I3295">
        <v>1438226724</v>
      </c>
      <c r="J3295">
        <v>1433042724</v>
      </c>
      <c r="K3295" t="b">
        <v>0</v>
      </c>
      <c r="L3295">
        <v>32</v>
      </c>
      <c r="M3295" t="b">
        <v>1</v>
      </c>
      <c r="N3295" t="s">
        <v>8271</v>
      </c>
      <c r="O3295" s="5">
        <f t="shared" si="459"/>
        <v>0.98765432098765427</v>
      </c>
      <c r="P3295" s="7">
        <f t="shared" si="460"/>
        <v>63.28125</v>
      </c>
      <c r="Q3295" t="str">
        <f t="shared" si="461"/>
        <v>theater</v>
      </c>
      <c r="R3295" t="str">
        <f t="shared" si="462"/>
        <v>plays</v>
      </c>
      <c r="S3295" s="10">
        <f t="shared" si="463"/>
        <v>42214.892638888887</v>
      </c>
      <c r="T3295" s="10">
        <f t="shared" si="464"/>
        <v>42154.892638888887</v>
      </c>
      <c r="U3295">
        <f t="shared" si="465"/>
        <v>2015</v>
      </c>
      <c r="V3295" s="11">
        <f t="shared" si="466"/>
        <v>42214.892638888887</v>
      </c>
      <c r="W3295" s="15">
        <f t="shared" si="467"/>
        <v>60</v>
      </c>
    </row>
    <row r="3296" spans="1:23" ht="43.2" x14ac:dyDescent="0.3">
      <c r="A3296">
        <v>3840</v>
      </c>
      <c r="B3296" s="3" t="s">
        <v>3837</v>
      </c>
      <c r="C3296" s="3" t="s">
        <v>7949</v>
      </c>
      <c r="D3296">
        <v>1</v>
      </c>
      <c r="E3296">
        <v>65</v>
      </c>
      <c r="F3296" t="s">
        <v>8219</v>
      </c>
      <c r="G3296" t="s">
        <v>8225</v>
      </c>
      <c r="H3296" t="s">
        <v>8247</v>
      </c>
      <c r="I3296">
        <v>1459180229</v>
      </c>
      <c r="J3296">
        <v>1457023829</v>
      </c>
      <c r="K3296" t="b">
        <v>0</v>
      </c>
      <c r="L3296">
        <v>3</v>
      </c>
      <c r="M3296" t="b">
        <v>1</v>
      </c>
      <c r="N3296" t="s">
        <v>8271</v>
      </c>
      <c r="O3296" s="5">
        <f t="shared" si="459"/>
        <v>1.5384615384615385E-2</v>
      </c>
      <c r="P3296" s="7">
        <f t="shared" si="460"/>
        <v>21.666666666666668</v>
      </c>
      <c r="Q3296" t="str">
        <f t="shared" si="461"/>
        <v>theater</v>
      </c>
      <c r="R3296" t="str">
        <f t="shared" si="462"/>
        <v>plays</v>
      </c>
      <c r="S3296" s="10">
        <f t="shared" si="463"/>
        <v>42457.410057870366</v>
      </c>
      <c r="T3296" s="10">
        <f t="shared" si="464"/>
        <v>42432.451724537037</v>
      </c>
      <c r="U3296">
        <f t="shared" si="465"/>
        <v>2016</v>
      </c>
      <c r="V3296" s="11">
        <f t="shared" si="466"/>
        <v>42457.410057870366</v>
      </c>
      <c r="W3296" s="15">
        <f t="shared" si="467"/>
        <v>24.958333333328483</v>
      </c>
    </row>
    <row r="3297" spans="1:23" ht="43.2" x14ac:dyDescent="0.3">
      <c r="A3297">
        <v>3852</v>
      </c>
      <c r="B3297" s="3" t="s">
        <v>3849</v>
      </c>
      <c r="C3297" s="3" t="s">
        <v>7961</v>
      </c>
      <c r="D3297">
        <v>10000</v>
      </c>
      <c r="E3297">
        <v>20</v>
      </c>
      <c r="F3297" t="s">
        <v>8221</v>
      </c>
      <c r="G3297" t="s">
        <v>8224</v>
      </c>
      <c r="H3297" t="s">
        <v>8246</v>
      </c>
      <c r="I3297">
        <v>1427427276</v>
      </c>
      <c r="J3297">
        <v>1425270876</v>
      </c>
      <c r="K3297" t="b">
        <v>0</v>
      </c>
      <c r="L3297">
        <v>2</v>
      </c>
      <c r="M3297" t="b">
        <v>0</v>
      </c>
      <c r="N3297" t="s">
        <v>8271</v>
      </c>
      <c r="O3297" s="5">
        <f t="shared" si="459"/>
        <v>500</v>
      </c>
      <c r="P3297" s="7">
        <f t="shared" si="460"/>
        <v>10</v>
      </c>
      <c r="Q3297" t="str">
        <f t="shared" si="461"/>
        <v>theater</v>
      </c>
      <c r="R3297" t="str">
        <f t="shared" si="462"/>
        <v>plays</v>
      </c>
      <c r="S3297" s="10">
        <f t="shared" si="463"/>
        <v>42089.899027777778</v>
      </c>
      <c r="T3297" s="10">
        <f t="shared" si="464"/>
        <v>42064.940694444449</v>
      </c>
      <c r="U3297">
        <f t="shared" si="465"/>
        <v>2015</v>
      </c>
      <c r="V3297" s="11">
        <f t="shared" si="466"/>
        <v>42089.899027777778</v>
      </c>
      <c r="W3297" s="15">
        <f t="shared" si="467"/>
        <v>24.958333333328483</v>
      </c>
    </row>
    <row r="3298" spans="1:23" ht="43.2" x14ac:dyDescent="0.3">
      <c r="A3298">
        <v>3853</v>
      </c>
      <c r="B3298" s="3" t="s">
        <v>3850</v>
      </c>
      <c r="C3298" s="3" t="s">
        <v>7962</v>
      </c>
      <c r="D3298">
        <v>100000</v>
      </c>
      <c r="E3298">
        <v>26</v>
      </c>
      <c r="F3298" t="s">
        <v>8221</v>
      </c>
      <c r="G3298" t="s">
        <v>8224</v>
      </c>
      <c r="H3298" t="s">
        <v>8246</v>
      </c>
      <c r="I3298">
        <v>1409602178</v>
      </c>
      <c r="J3298">
        <v>1406578178</v>
      </c>
      <c r="K3298" t="b">
        <v>0</v>
      </c>
      <c r="L3298">
        <v>2</v>
      </c>
      <c r="M3298" t="b">
        <v>0</v>
      </c>
      <c r="N3298" t="s">
        <v>8271</v>
      </c>
      <c r="O3298" s="5">
        <f t="shared" si="459"/>
        <v>3846.1538461538462</v>
      </c>
      <c r="P3298" s="7">
        <f t="shared" si="460"/>
        <v>13</v>
      </c>
      <c r="Q3298" t="str">
        <f t="shared" si="461"/>
        <v>theater</v>
      </c>
      <c r="R3298" t="str">
        <f t="shared" si="462"/>
        <v>plays</v>
      </c>
      <c r="S3298" s="10">
        <f t="shared" si="463"/>
        <v>41883.59002314815</v>
      </c>
      <c r="T3298" s="10">
        <f t="shared" si="464"/>
        <v>41848.59002314815</v>
      </c>
      <c r="U3298">
        <f t="shared" si="465"/>
        <v>2014</v>
      </c>
      <c r="V3298" s="11">
        <f t="shared" si="466"/>
        <v>41883.59002314815</v>
      </c>
      <c r="W3298" s="15">
        <f t="shared" si="467"/>
        <v>35</v>
      </c>
    </row>
    <row r="3299" spans="1:23" ht="28.8" x14ac:dyDescent="0.3">
      <c r="A3299">
        <v>3854</v>
      </c>
      <c r="B3299" s="3" t="s">
        <v>3851</v>
      </c>
      <c r="C3299" s="3" t="s">
        <v>7963</v>
      </c>
      <c r="D3299">
        <v>11000</v>
      </c>
      <c r="E3299">
        <v>1788</v>
      </c>
      <c r="F3299" t="s">
        <v>8221</v>
      </c>
      <c r="G3299" t="s">
        <v>8224</v>
      </c>
      <c r="H3299" t="s">
        <v>8246</v>
      </c>
      <c r="I3299">
        <v>1431206058</v>
      </c>
      <c r="J3299">
        <v>1428614058</v>
      </c>
      <c r="K3299" t="b">
        <v>0</v>
      </c>
      <c r="L3299">
        <v>20</v>
      </c>
      <c r="M3299" t="b">
        <v>0</v>
      </c>
      <c r="N3299" t="s">
        <v>8271</v>
      </c>
      <c r="O3299" s="5">
        <f t="shared" si="459"/>
        <v>6.1521252796420578</v>
      </c>
      <c r="P3299" s="7">
        <f t="shared" si="460"/>
        <v>89.4</v>
      </c>
      <c r="Q3299" t="str">
        <f t="shared" si="461"/>
        <v>theater</v>
      </c>
      <c r="R3299" t="str">
        <f t="shared" si="462"/>
        <v>plays</v>
      </c>
      <c r="S3299" s="10">
        <f t="shared" si="463"/>
        <v>42133.634930555556</v>
      </c>
      <c r="T3299" s="10">
        <f t="shared" si="464"/>
        <v>42103.634930555556</v>
      </c>
      <c r="U3299">
        <f t="shared" si="465"/>
        <v>2015</v>
      </c>
      <c r="V3299" s="11">
        <f t="shared" si="466"/>
        <v>42133.634930555556</v>
      </c>
      <c r="W3299" s="15">
        <f t="shared" si="467"/>
        <v>30</v>
      </c>
    </row>
    <row r="3300" spans="1:23" ht="57.6" x14ac:dyDescent="0.3">
      <c r="A3300">
        <v>3855</v>
      </c>
      <c r="B3300" s="3" t="s">
        <v>3852</v>
      </c>
      <c r="C3300" s="3" t="s">
        <v>7964</v>
      </c>
      <c r="D3300">
        <v>1000</v>
      </c>
      <c r="E3300">
        <v>25</v>
      </c>
      <c r="F3300" t="s">
        <v>8221</v>
      </c>
      <c r="G3300" t="s">
        <v>8224</v>
      </c>
      <c r="H3300" t="s">
        <v>8246</v>
      </c>
      <c r="I3300">
        <v>1427408271</v>
      </c>
      <c r="J3300">
        <v>1424819871</v>
      </c>
      <c r="K3300" t="b">
        <v>0</v>
      </c>
      <c r="L3300">
        <v>1</v>
      </c>
      <c r="M3300" t="b">
        <v>0</v>
      </c>
      <c r="N3300" t="s">
        <v>8271</v>
      </c>
      <c r="O3300" s="5">
        <f t="shared" si="459"/>
        <v>40</v>
      </c>
      <c r="P3300" s="7">
        <f t="shared" si="460"/>
        <v>25</v>
      </c>
      <c r="Q3300" t="str">
        <f t="shared" si="461"/>
        <v>theater</v>
      </c>
      <c r="R3300" t="str">
        <f t="shared" si="462"/>
        <v>plays</v>
      </c>
      <c r="S3300" s="10">
        <f t="shared" si="463"/>
        <v>42089.679062499999</v>
      </c>
      <c r="T3300" s="10">
        <f t="shared" si="464"/>
        <v>42059.720729166671</v>
      </c>
      <c r="U3300">
        <f t="shared" si="465"/>
        <v>2015</v>
      </c>
      <c r="V3300" s="11">
        <f t="shared" si="466"/>
        <v>42089.679062499999</v>
      </c>
      <c r="W3300" s="15">
        <f t="shared" si="467"/>
        <v>29.958333333328483</v>
      </c>
    </row>
    <row r="3301" spans="1:23" ht="57.6" x14ac:dyDescent="0.3">
      <c r="A3301">
        <v>3856</v>
      </c>
      <c r="B3301" s="3" t="s">
        <v>3853</v>
      </c>
      <c r="C3301" s="3" t="s">
        <v>7965</v>
      </c>
      <c r="D3301">
        <v>5000</v>
      </c>
      <c r="E3301">
        <v>1</v>
      </c>
      <c r="F3301" t="s">
        <v>8221</v>
      </c>
      <c r="G3301" t="s">
        <v>8224</v>
      </c>
      <c r="H3301" t="s">
        <v>8246</v>
      </c>
      <c r="I3301">
        <v>1425833403</v>
      </c>
      <c r="J3301">
        <v>1423245003</v>
      </c>
      <c r="K3301" t="b">
        <v>0</v>
      </c>
      <c r="L3301">
        <v>1</v>
      </c>
      <c r="M3301" t="b">
        <v>0</v>
      </c>
      <c r="N3301" t="s">
        <v>8271</v>
      </c>
      <c r="O3301" s="5">
        <f t="shared" si="459"/>
        <v>5000</v>
      </c>
      <c r="P3301" s="7">
        <f t="shared" si="460"/>
        <v>1</v>
      </c>
      <c r="Q3301" t="str">
        <f t="shared" si="461"/>
        <v>theater</v>
      </c>
      <c r="R3301" t="str">
        <f t="shared" si="462"/>
        <v>plays</v>
      </c>
      <c r="S3301" s="10">
        <f t="shared" si="463"/>
        <v>42071.451423611114</v>
      </c>
      <c r="T3301" s="10">
        <f t="shared" si="464"/>
        <v>42041.493090277778</v>
      </c>
      <c r="U3301">
        <f t="shared" si="465"/>
        <v>2015</v>
      </c>
      <c r="V3301" s="11">
        <f t="shared" si="466"/>
        <v>42071.451423611114</v>
      </c>
      <c r="W3301" s="15">
        <f t="shared" si="467"/>
        <v>29.958333333335759</v>
      </c>
    </row>
    <row r="3302" spans="1:23" ht="43.2" x14ac:dyDescent="0.3">
      <c r="A3302">
        <v>3857</v>
      </c>
      <c r="B3302" s="3" t="s">
        <v>3854</v>
      </c>
      <c r="C3302" s="3" t="s">
        <v>7966</v>
      </c>
      <c r="D3302">
        <v>5000</v>
      </c>
      <c r="E3302">
        <v>260</v>
      </c>
      <c r="F3302" t="s">
        <v>8221</v>
      </c>
      <c r="G3302" t="s">
        <v>8224</v>
      </c>
      <c r="H3302" t="s">
        <v>8246</v>
      </c>
      <c r="I3302">
        <v>1406913120</v>
      </c>
      <c r="J3302">
        <v>1404927690</v>
      </c>
      <c r="K3302" t="b">
        <v>0</v>
      </c>
      <c r="L3302">
        <v>4</v>
      </c>
      <c r="M3302" t="b">
        <v>0</v>
      </c>
      <c r="N3302" t="s">
        <v>8271</v>
      </c>
      <c r="O3302" s="5">
        <f t="shared" si="459"/>
        <v>19.23076923076923</v>
      </c>
      <c r="P3302" s="7">
        <f t="shared" si="460"/>
        <v>65</v>
      </c>
      <c r="Q3302" t="str">
        <f t="shared" si="461"/>
        <v>theater</v>
      </c>
      <c r="R3302" t="str">
        <f t="shared" si="462"/>
        <v>plays</v>
      </c>
      <c r="S3302" s="10">
        <f t="shared" si="463"/>
        <v>41852.466666666667</v>
      </c>
      <c r="T3302" s="10">
        <f t="shared" si="464"/>
        <v>41829.48715277778</v>
      </c>
      <c r="U3302">
        <f t="shared" si="465"/>
        <v>2014</v>
      </c>
      <c r="V3302" s="11">
        <f t="shared" si="466"/>
        <v>41852.466666666667</v>
      </c>
      <c r="W3302" s="15">
        <f t="shared" si="467"/>
        <v>22.979513888887595</v>
      </c>
    </row>
    <row r="3303" spans="1:23" ht="57.6" x14ac:dyDescent="0.3">
      <c r="A3303">
        <v>3858</v>
      </c>
      <c r="B3303" s="3" t="s">
        <v>3855</v>
      </c>
      <c r="C3303" s="3" t="s">
        <v>7967</v>
      </c>
      <c r="D3303">
        <v>500</v>
      </c>
      <c r="E3303">
        <v>10</v>
      </c>
      <c r="F3303" t="s">
        <v>8221</v>
      </c>
      <c r="G3303" t="s">
        <v>8225</v>
      </c>
      <c r="H3303" t="s">
        <v>8247</v>
      </c>
      <c r="I3303">
        <v>1432328400</v>
      </c>
      <c r="J3303">
        <v>1430734844</v>
      </c>
      <c r="K3303" t="b">
        <v>0</v>
      </c>
      <c r="L3303">
        <v>1</v>
      </c>
      <c r="M3303" t="b">
        <v>0</v>
      </c>
      <c r="N3303" t="s">
        <v>8271</v>
      </c>
      <c r="O3303" s="5">
        <f t="shared" si="459"/>
        <v>50</v>
      </c>
      <c r="P3303" s="7">
        <f t="shared" si="460"/>
        <v>10</v>
      </c>
      <c r="Q3303" t="str">
        <f t="shared" si="461"/>
        <v>theater</v>
      </c>
      <c r="R3303" t="str">
        <f t="shared" si="462"/>
        <v>plays</v>
      </c>
      <c r="S3303" s="10">
        <f t="shared" si="463"/>
        <v>42146.625</v>
      </c>
      <c r="T3303" s="10">
        <f t="shared" si="464"/>
        <v>42128.181064814817</v>
      </c>
      <c r="U3303">
        <f t="shared" si="465"/>
        <v>2015</v>
      </c>
      <c r="V3303" s="11">
        <f t="shared" si="466"/>
        <v>42146.625</v>
      </c>
      <c r="W3303" s="15">
        <f t="shared" si="467"/>
        <v>18.443935185183364</v>
      </c>
    </row>
    <row r="3304" spans="1:23" ht="43.2" x14ac:dyDescent="0.3">
      <c r="A3304">
        <v>3859</v>
      </c>
      <c r="B3304" s="3" t="s">
        <v>3856</v>
      </c>
      <c r="C3304" s="3" t="s">
        <v>7968</v>
      </c>
      <c r="D3304">
        <v>2500</v>
      </c>
      <c r="E3304">
        <v>1</v>
      </c>
      <c r="F3304" t="s">
        <v>8221</v>
      </c>
      <c r="G3304" t="s">
        <v>8224</v>
      </c>
      <c r="H3304" t="s">
        <v>8246</v>
      </c>
      <c r="I3304">
        <v>1403730000</v>
      </c>
      <c r="J3304">
        <v>1401485207</v>
      </c>
      <c r="K3304" t="b">
        <v>0</v>
      </c>
      <c r="L3304">
        <v>1</v>
      </c>
      <c r="M3304" t="b">
        <v>0</v>
      </c>
      <c r="N3304" t="s">
        <v>8271</v>
      </c>
      <c r="O3304" s="5">
        <f t="shared" si="459"/>
        <v>2500</v>
      </c>
      <c r="P3304" s="7">
        <f t="shared" si="460"/>
        <v>1</v>
      </c>
      <c r="Q3304" t="str">
        <f t="shared" si="461"/>
        <v>theater</v>
      </c>
      <c r="R3304" t="str">
        <f t="shared" si="462"/>
        <v>plays</v>
      </c>
      <c r="S3304" s="10">
        <f t="shared" si="463"/>
        <v>41815.625</v>
      </c>
      <c r="T3304" s="10">
        <f t="shared" si="464"/>
        <v>41789.643599537041</v>
      </c>
      <c r="U3304">
        <f t="shared" si="465"/>
        <v>2014</v>
      </c>
      <c r="V3304" s="11">
        <f t="shared" si="466"/>
        <v>41815.625</v>
      </c>
      <c r="W3304" s="15">
        <f t="shared" si="467"/>
        <v>25.981400462958845</v>
      </c>
    </row>
    <row r="3305" spans="1:23" ht="43.2" x14ac:dyDescent="0.3">
      <c r="A3305">
        <v>3860</v>
      </c>
      <c r="B3305" s="3" t="s">
        <v>3857</v>
      </c>
      <c r="C3305" s="3" t="s">
        <v>7969</v>
      </c>
      <c r="D3305">
        <v>6000</v>
      </c>
      <c r="E3305">
        <v>1060</v>
      </c>
      <c r="F3305" t="s">
        <v>8221</v>
      </c>
      <c r="G3305" t="s">
        <v>8224</v>
      </c>
      <c r="H3305" t="s">
        <v>8246</v>
      </c>
      <c r="I3305">
        <v>1407858710</v>
      </c>
      <c r="J3305">
        <v>1405266710</v>
      </c>
      <c r="K3305" t="b">
        <v>0</v>
      </c>
      <c r="L3305">
        <v>13</v>
      </c>
      <c r="M3305" t="b">
        <v>0</v>
      </c>
      <c r="N3305" t="s">
        <v>8271</v>
      </c>
      <c r="O3305" s="5">
        <f t="shared" si="459"/>
        <v>5.6603773584905657</v>
      </c>
      <c r="P3305" s="7">
        <f t="shared" si="460"/>
        <v>81.538461538461533</v>
      </c>
      <c r="Q3305" t="str">
        <f t="shared" si="461"/>
        <v>theater</v>
      </c>
      <c r="R3305" t="str">
        <f t="shared" si="462"/>
        <v>plays</v>
      </c>
      <c r="S3305" s="10">
        <f t="shared" si="463"/>
        <v>41863.410995370366</v>
      </c>
      <c r="T3305" s="10">
        <f t="shared" si="464"/>
        <v>41833.410995370366</v>
      </c>
      <c r="U3305">
        <f t="shared" si="465"/>
        <v>2014</v>
      </c>
      <c r="V3305" s="11">
        <f t="shared" si="466"/>
        <v>41863.410995370366</v>
      </c>
      <c r="W3305" s="15">
        <f t="shared" si="467"/>
        <v>30</v>
      </c>
    </row>
    <row r="3306" spans="1:23" x14ac:dyDescent="0.3">
      <c r="A3306">
        <v>3861</v>
      </c>
      <c r="B3306" s="3" t="s">
        <v>3858</v>
      </c>
      <c r="C3306" s="3" t="s">
        <v>7970</v>
      </c>
      <c r="D3306">
        <v>2000</v>
      </c>
      <c r="E3306">
        <v>100</v>
      </c>
      <c r="F3306" t="s">
        <v>8221</v>
      </c>
      <c r="G3306" t="s">
        <v>8224</v>
      </c>
      <c r="H3306" t="s">
        <v>8246</v>
      </c>
      <c r="I3306">
        <v>1415828820</v>
      </c>
      <c r="J3306">
        <v>1412258977</v>
      </c>
      <c r="K3306" t="b">
        <v>0</v>
      </c>
      <c r="L3306">
        <v>1</v>
      </c>
      <c r="M3306" t="b">
        <v>0</v>
      </c>
      <c r="N3306" t="s">
        <v>8271</v>
      </c>
      <c r="O3306" s="5">
        <f t="shared" si="459"/>
        <v>20</v>
      </c>
      <c r="P3306" s="7">
        <f t="shared" si="460"/>
        <v>100</v>
      </c>
      <c r="Q3306" t="str">
        <f t="shared" si="461"/>
        <v>theater</v>
      </c>
      <c r="R3306" t="str">
        <f t="shared" si="462"/>
        <v>plays</v>
      </c>
      <c r="S3306" s="10">
        <f t="shared" si="463"/>
        <v>41955.657638888893</v>
      </c>
      <c r="T3306" s="10">
        <f t="shared" si="464"/>
        <v>41914.340011574073</v>
      </c>
      <c r="U3306">
        <f t="shared" si="465"/>
        <v>2014</v>
      </c>
      <c r="V3306" s="11">
        <f t="shared" si="466"/>
        <v>41955.657638888893</v>
      </c>
      <c r="W3306" s="15">
        <f t="shared" si="467"/>
        <v>41.317627314820129</v>
      </c>
    </row>
    <row r="3307" spans="1:23" ht="28.8" x14ac:dyDescent="0.3">
      <c r="A3307">
        <v>3862</v>
      </c>
      <c r="B3307" s="3" t="s">
        <v>3859</v>
      </c>
      <c r="C3307" s="3" t="s">
        <v>7971</v>
      </c>
      <c r="D3307">
        <v>7500</v>
      </c>
      <c r="E3307">
        <v>1</v>
      </c>
      <c r="F3307" t="s">
        <v>8221</v>
      </c>
      <c r="G3307" t="s">
        <v>8224</v>
      </c>
      <c r="H3307" t="s">
        <v>8246</v>
      </c>
      <c r="I3307">
        <v>1473699540</v>
      </c>
      <c r="J3307">
        <v>1472451356</v>
      </c>
      <c r="K3307" t="b">
        <v>0</v>
      </c>
      <c r="L3307">
        <v>1</v>
      </c>
      <c r="M3307" t="b">
        <v>0</v>
      </c>
      <c r="N3307" t="s">
        <v>8271</v>
      </c>
      <c r="O3307" s="5">
        <f t="shared" si="459"/>
        <v>7500</v>
      </c>
      <c r="P3307" s="7">
        <f t="shared" si="460"/>
        <v>1</v>
      </c>
      <c r="Q3307" t="str">
        <f t="shared" si="461"/>
        <v>theater</v>
      </c>
      <c r="R3307" t="str">
        <f t="shared" si="462"/>
        <v>plays</v>
      </c>
      <c r="S3307" s="10">
        <f t="shared" si="463"/>
        <v>42625.457638888889</v>
      </c>
      <c r="T3307" s="10">
        <f t="shared" si="464"/>
        <v>42611.011064814811</v>
      </c>
      <c r="U3307">
        <f t="shared" si="465"/>
        <v>2016</v>
      </c>
      <c r="V3307" s="11">
        <f t="shared" si="466"/>
        <v>42625.457638888889</v>
      </c>
      <c r="W3307" s="15">
        <f t="shared" si="467"/>
        <v>14.446574074077944</v>
      </c>
    </row>
    <row r="3308" spans="1:23" ht="43.2" x14ac:dyDescent="0.3">
      <c r="A3308">
        <v>3863</v>
      </c>
      <c r="B3308" s="3" t="s">
        <v>3860</v>
      </c>
      <c r="C3308" s="3" t="s">
        <v>7972</v>
      </c>
      <c r="D3308">
        <v>6000</v>
      </c>
      <c r="E3308">
        <v>0</v>
      </c>
      <c r="F3308" t="s">
        <v>8221</v>
      </c>
      <c r="G3308" t="s">
        <v>8224</v>
      </c>
      <c r="H3308" t="s">
        <v>8246</v>
      </c>
      <c r="I3308">
        <v>1446739905</v>
      </c>
      <c r="J3308">
        <v>1441552305</v>
      </c>
      <c r="K3308" t="b">
        <v>0</v>
      </c>
      <c r="L3308">
        <v>0</v>
      </c>
      <c r="M3308" t="b">
        <v>0</v>
      </c>
      <c r="N3308" t="s">
        <v>8271</v>
      </c>
      <c r="O3308" s="5" t="e">
        <f t="shared" si="459"/>
        <v>#DIV/0!</v>
      </c>
      <c r="P3308" s="7" t="e">
        <f t="shared" si="460"/>
        <v>#DIV/0!</v>
      </c>
      <c r="Q3308" t="str">
        <f t="shared" si="461"/>
        <v>theater</v>
      </c>
      <c r="R3308" t="str">
        <f t="shared" si="462"/>
        <v>plays</v>
      </c>
      <c r="S3308" s="10">
        <f t="shared" si="463"/>
        <v>42313.424826388888</v>
      </c>
      <c r="T3308" s="10">
        <f t="shared" si="464"/>
        <v>42253.383159722223</v>
      </c>
      <c r="U3308">
        <f t="shared" si="465"/>
        <v>2015</v>
      </c>
      <c r="V3308" s="11">
        <f t="shared" si="466"/>
        <v>42313.424826388888</v>
      </c>
      <c r="W3308" s="15">
        <f t="shared" si="467"/>
        <v>60.041666666664241</v>
      </c>
    </row>
    <row r="3309" spans="1:23" ht="43.2" x14ac:dyDescent="0.3">
      <c r="A3309">
        <v>3864</v>
      </c>
      <c r="B3309" s="3" t="s">
        <v>3861</v>
      </c>
      <c r="C3309" s="3" t="s">
        <v>7973</v>
      </c>
      <c r="D3309">
        <v>5000</v>
      </c>
      <c r="E3309">
        <v>60</v>
      </c>
      <c r="F3309" t="s">
        <v>8221</v>
      </c>
      <c r="G3309" t="s">
        <v>8224</v>
      </c>
      <c r="H3309" t="s">
        <v>8246</v>
      </c>
      <c r="I3309">
        <v>1447799054</v>
      </c>
      <c r="J3309">
        <v>1445203454</v>
      </c>
      <c r="K3309" t="b">
        <v>0</v>
      </c>
      <c r="L3309">
        <v>3</v>
      </c>
      <c r="M3309" t="b">
        <v>0</v>
      </c>
      <c r="N3309" t="s">
        <v>8271</v>
      </c>
      <c r="O3309" s="5">
        <f t="shared" si="459"/>
        <v>83.333333333333329</v>
      </c>
      <c r="P3309" s="7">
        <f t="shared" si="460"/>
        <v>20</v>
      </c>
      <c r="Q3309" t="str">
        <f t="shared" si="461"/>
        <v>theater</v>
      </c>
      <c r="R3309" t="str">
        <f t="shared" si="462"/>
        <v>plays</v>
      </c>
      <c r="S3309" s="10">
        <f t="shared" si="463"/>
        <v>42325.683495370366</v>
      </c>
      <c r="T3309" s="10">
        <f t="shared" si="464"/>
        <v>42295.641828703709</v>
      </c>
      <c r="U3309">
        <f t="shared" si="465"/>
        <v>2015</v>
      </c>
      <c r="V3309" s="11">
        <f t="shared" si="466"/>
        <v>42325.683495370366</v>
      </c>
      <c r="W3309" s="15">
        <f t="shared" si="467"/>
        <v>30.041666666656965</v>
      </c>
    </row>
    <row r="3310" spans="1:23" ht="43.2" x14ac:dyDescent="0.3">
      <c r="A3310">
        <v>3865</v>
      </c>
      <c r="B3310" s="3" t="s">
        <v>3862</v>
      </c>
      <c r="C3310" s="3" t="s">
        <v>7974</v>
      </c>
      <c r="D3310">
        <v>2413</v>
      </c>
      <c r="E3310">
        <v>650</v>
      </c>
      <c r="F3310" t="s">
        <v>8221</v>
      </c>
      <c r="G3310" t="s">
        <v>8229</v>
      </c>
      <c r="H3310" t="s">
        <v>8251</v>
      </c>
      <c r="I3310">
        <v>1409376600</v>
      </c>
      <c r="J3310">
        <v>1405957098</v>
      </c>
      <c r="K3310" t="b">
        <v>0</v>
      </c>
      <c r="L3310">
        <v>14</v>
      </c>
      <c r="M3310" t="b">
        <v>0</v>
      </c>
      <c r="N3310" t="s">
        <v>8271</v>
      </c>
      <c r="O3310" s="5">
        <f t="shared" si="459"/>
        <v>3.7123076923076921</v>
      </c>
      <c r="P3310" s="7">
        <f t="shared" si="460"/>
        <v>46.428571428571431</v>
      </c>
      <c r="Q3310" t="str">
        <f t="shared" si="461"/>
        <v>theater</v>
      </c>
      <c r="R3310" t="str">
        <f t="shared" si="462"/>
        <v>plays</v>
      </c>
      <c r="S3310" s="10">
        <f t="shared" si="463"/>
        <v>41880.979166666664</v>
      </c>
      <c r="T3310" s="10">
        <f t="shared" si="464"/>
        <v>41841.401597222226</v>
      </c>
      <c r="U3310">
        <f t="shared" si="465"/>
        <v>2014</v>
      </c>
      <c r="V3310" s="11">
        <f t="shared" si="466"/>
        <v>41880.979166666664</v>
      </c>
      <c r="W3310" s="15">
        <f t="shared" si="467"/>
        <v>39.577569444438268</v>
      </c>
    </row>
    <row r="3311" spans="1:23" ht="28.8" x14ac:dyDescent="0.3">
      <c r="A3311">
        <v>3866</v>
      </c>
      <c r="B3311" s="3" t="s">
        <v>3863</v>
      </c>
      <c r="C3311" s="3" t="s">
        <v>7975</v>
      </c>
      <c r="D3311">
        <v>2000</v>
      </c>
      <c r="E3311">
        <v>11</v>
      </c>
      <c r="F3311" t="s">
        <v>8221</v>
      </c>
      <c r="G3311" t="s">
        <v>8224</v>
      </c>
      <c r="H3311" t="s">
        <v>8246</v>
      </c>
      <c r="I3311">
        <v>1458703740</v>
      </c>
      <c r="J3311">
        <v>1454453021</v>
      </c>
      <c r="K3311" t="b">
        <v>0</v>
      </c>
      <c r="L3311">
        <v>2</v>
      </c>
      <c r="M3311" t="b">
        <v>0</v>
      </c>
      <c r="N3311" t="s">
        <v>8271</v>
      </c>
      <c r="O3311" s="5">
        <f t="shared" si="459"/>
        <v>181.81818181818181</v>
      </c>
      <c r="P3311" s="7">
        <f t="shared" si="460"/>
        <v>5.5</v>
      </c>
      <c r="Q3311" t="str">
        <f t="shared" si="461"/>
        <v>theater</v>
      </c>
      <c r="R3311" t="str">
        <f t="shared" si="462"/>
        <v>plays</v>
      </c>
      <c r="S3311" s="10">
        <f t="shared" si="463"/>
        <v>42451.895138888889</v>
      </c>
      <c r="T3311" s="10">
        <f t="shared" si="464"/>
        <v>42402.697002314817</v>
      </c>
      <c r="U3311">
        <f t="shared" si="465"/>
        <v>2016</v>
      </c>
      <c r="V3311" s="11">
        <f t="shared" si="466"/>
        <v>42451.895138888889</v>
      </c>
      <c r="W3311" s="15">
        <f t="shared" si="467"/>
        <v>49.198136574072123</v>
      </c>
    </row>
    <row r="3312" spans="1:23" ht="43.2" x14ac:dyDescent="0.3">
      <c r="A3312">
        <v>3867</v>
      </c>
      <c r="B3312" s="3" t="s">
        <v>3864</v>
      </c>
      <c r="C3312" s="3" t="s">
        <v>7976</v>
      </c>
      <c r="D3312">
        <v>2000</v>
      </c>
      <c r="E3312">
        <v>251</v>
      </c>
      <c r="F3312" t="s">
        <v>8221</v>
      </c>
      <c r="G3312" t="s">
        <v>8224</v>
      </c>
      <c r="H3312" t="s">
        <v>8246</v>
      </c>
      <c r="I3312">
        <v>1466278339</v>
      </c>
      <c r="J3312">
        <v>1463686339</v>
      </c>
      <c r="K3312" t="b">
        <v>0</v>
      </c>
      <c r="L3312">
        <v>5</v>
      </c>
      <c r="M3312" t="b">
        <v>0</v>
      </c>
      <c r="N3312" t="s">
        <v>8271</v>
      </c>
      <c r="O3312" s="5">
        <f t="shared" si="459"/>
        <v>7.9681274900398407</v>
      </c>
      <c r="P3312" s="7">
        <f t="shared" si="460"/>
        <v>50.2</v>
      </c>
      <c r="Q3312" t="str">
        <f t="shared" si="461"/>
        <v>theater</v>
      </c>
      <c r="R3312" t="str">
        <f t="shared" si="462"/>
        <v>plays</v>
      </c>
      <c r="S3312" s="10">
        <f t="shared" si="463"/>
        <v>42539.564108796301</v>
      </c>
      <c r="T3312" s="10">
        <f t="shared" si="464"/>
        <v>42509.564108796301</v>
      </c>
      <c r="U3312">
        <f t="shared" si="465"/>
        <v>2016</v>
      </c>
      <c r="V3312" s="11">
        <f t="shared" si="466"/>
        <v>42539.564108796301</v>
      </c>
      <c r="W3312" s="15">
        <f t="shared" si="467"/>
        <v>30</v>
      </c>
    </row>
    <row r="3313" spans="1:23" x14ac:dyDescent="0.3">
      <c r="A3313">
        <v>3868</v>
      </c>
      <c r="B3313" s="3" t="s">
        <v>3865</v>
      </c>
      <c r="C3313" s="3" t="s">
        <v>7977</v>
      </c>
      <c r="D3313">
        <v>5000</v>
      </c>
      <c r="E3313">
        <v>10</v>
      </c>
      <c r="F3313" t="s">
        <v>8220</v>
      </c>
      <c r="G3313" t="s">
        <v>8225</v>
      </c>
      <c r="H3313" t="s">
        <v>8247</v>
      </c>
      <c r="I3313">
        <v>1410191405</v>
      </c>
      <c r="J3313">
        <v>1408031405</v>
      </c>
      <c r="K3313" t="b">
        <v>0</v>
      </c>
      <c r="L3313">
        <v>1</v>
      </c>
      <c r="M3313" t="b">
        <v>0</v>
      </c>
      <c r="N3313" t="s">
        <v>8305</v>
      </c>
      <c r="O3313" s="5">
        <f t="shared" si="459"/>
        <v>500</v>
      </c>
      <c r="P3313" s="7">
        <f t="shared" si="460"/>
        <v>10</v>
      </c>
      <c r="Q3313" t="str">
        <f t="shared" si="461"/>
        <v>theater</v>
      </c>
      <c r="R3313" t="str">
        <f t="shared" si="462"/>
        <v>musical</v>
      </c>
      <c r="S3313" s="10">
        <f t="shared" si="463"/>
        <v>41890.409780092588</v>
      </c>
      <c r="T3313" s="10">
        <f t="shared" si="464"/>
        <v>41865.409780092588</v>
      </c>
      <c r="U3313">
        <f t="shared" si="465"/>
        <v>2014</v>
      </c>
      <c r="V3313" s="11">
        <f t="shared" si="466"/>
        <v>41890.409780092588</v>
      </c>
      <c r="W3313" s="15">
        <f t="shared" si="467"/>
        <v>25</v>
      </c>
    </row>
    <row r="3314" spans="1:23" ht="28.8" x14ac:dyDescent="0.3">
      <c r="A3314">
        <v>3869</v>
      </c>
      <c r="B3314" s="3" t="s">
        <v>3866</v>
      </c>
      <c r="C3314" s="3" t="s">
        <v>7978</v>
      </c>
      <c r="D3314">
        <v>13111</v>
      </c>
      <c r="E3314">
        <v>452</v>
      </c>
      <c r="F3314" t="s">
        <v>8220</v>
      </c>
      <c r="G3314" t="s">
        <v>8224</v>
      </c>
      <c r="H3314" t="s">
        <v>8246</v>
      </c>
      <c r="I3314">
        <v>1426302660</v>
      </c>
      <c r="J3314">
        <v>1423761792</v>
      </c>
      <c r="K3314" t="b">
        <v>0</v>
      </c>
      <c r="L3314">
        <v>15</v>
      </c>
      <c r="M3314" t="b">
        <v>0</v>
      </c>
      <c r="N3314" t="s">
        <v>8305</v>
      </c>
      <c r="O3314" s="5">
        <f t="shared" si="459"/>
        <v>29.006637168141594</v>
      </c>
      <c r="P3314" s="7">
        <f t="shared" si="460"/>
        <v>30.133333333333333</v>
      </c>
      <c r="Q3314" t="str">
        <f t="shared" si="461"/>
        <v>theater</v>
      </c>
      <c r="R3314" t="str">
        <f t="shared" si="462"/>
        <v>musical</v>
      </c>
      <c r="S3314" s="10">
        <f t="shared" si="463"/>
        <v>42076.882638888885</v>
      </c>
      <c r="T3314" s="10">
        <f t="shared" si="464"/>
        <v>42047.474444444444</v>
      </c>
      <c r="U3314">
        <f t="shared" si="465"/>
        <v>2015</v>
      </c>
      <c r="V3314" s="11">
        <f t="shared" si="466"/>
        <v>42076.882638888885</v>
      </c>
      <c r="W3314" s="15">
        <f t="shared" si="467"/>
        <v>29.408194444440596</v>
      </c>
    </row>
    <row r="3315" spans="1:23" ht="57.6" x14ac:dyDescent="0.3">
      <c r="A3315">
        <v>3870</v>
      </c>
      <c r="B3315" s="3" t="s">
        <v>3867</v>
      </c>
      <c r="C3315" s="3" t="s">
        <v>7979</v>
      </c>
      <c r="D3315">
        <v>10000</v>
      </c>
      <c r="E3315">
        <v>1500</v>
      </c>
      <c r="F3315" t="s">
        <v>8220</v>
      </c>
      <c r="G3315" t="s">
        <v>8224</v>
      </c>
      <c r="H3315" t="s">
        <v>8246</v>
      </c>
      <c r="I3315">
        <v>1404360478</v>
      </c>
      <c r="J3315">
        <v>1401768478</v>
      </c>
      <c r="K3315" t="b">
        <v>0</v>
      </c>
      <c r="L3315">
        <v>10</v>
      </c>
      <c r="M3315" t="b">
        <v>0</v>
      </c>
      <c r="N3315" t="s">
        <v>8305</v>
      </c>
      <c r="O3315" s="5">
        <f t="shared" si="459"/>
        <v>6.666666666666667</v>
      </c>
      <c r="P3315" s="7">
        <f t="shared" si="460"/>
        <v>150</v>
      </c>
      <c r="Q3315" t="str">
        <f t="shared" si="461"/>
        <v>theater</v>
      </c>
      <c r="R3315" t="str">
        <f t="shared" si="462"/>
        <v>musical</v>
      </c>
      <c r="S3315" s="10">
        <f t="shared" si="463"/>
        <v>41822.92219907407</v>
      </c>
      <c r="T3315" s="10">
        <f t="shared" si="464"/>
        <v>41792.92219907407</v>
      </c>
      <c r="U3315">
        <f t="shared" si="465"/>
        <v>2014</v>
      </c>
      <c r="V3315" s="11">
        <f t="shared" si="466"/>
        <v>41822.92219907407</v>
      </c>
      <c r="W3315" s="15">
        <f t="shared" si="467"/>
        <v>30</v>
      </c>
    </row>
    <row r="3316" spans="1:23" ht="28.8" x14ac:dyDescent="0.3">
      <c r="A3316">
        <v>3871</v>
      </c>
      <c r="B3316" s="3" t="s">
        <v>3868</v>
      </c>
      <c r="C3316" s="3" t="s">
        <v>7980</v>
      </c>
      <c r="D3316">
        <v>1500</v>
      </c>
      <c r="E3316">
        <v>40</v>
      </c>
      <c r="F3316" t="s">
        <v>8220</v>
      </c>
      <c r="G3316" t="s">
        <v>8224</v>
      </c>
      <c r="H3316" t="s">
        <v>8246</v>
      </c>
      <c r="I3316">
        <v>1490809450</v>
      </c>
      <c r="J3316">
        <v>1485629050</v>
      </c>
      <c r="K3316" t="b">
        <v>0</v>
      </c>
      <c r="L3316">
        <v>3</v>
      </c>
      <c r="M3316" t="b">
        <v>0</v>
      </c>
      <c r="N3316" t="s">
        <v>8305</v>
      </c>
      <c r="O3316" s="5">
        <f t="shared" si="459"/>
        <v>37.5</v>
      </c>
      <c r="P3316" s="7">
        <f t="shared" si="460"/>
        <v>13.333333333333334</v>
      </c>
      <c r="Q3316" t="str">
        <f t="shared" si="461"/>
        <v>theater</v>
      </c>
      <c r="R3316" t="str">
        <f t="shared" si="462"/>
        <v>musical</v>
      </c>
      <c r="S3316" s="10">
        <f t="shared" si="463"/>
        <v>42823.489004629635</v>
      </c>
      <c r="T3316" s="10">
        <f t="shared" si="464"/>
        <v>42763.530671296292</v>
      </c>
      <c r="U3316">
        <f t="shared" si="465"/>
        <v>2017</v>
      </c>
      <c r="V3316" s="11">
        <f t="shared" si="466"/>
        <v>42823.489004629635</v>
      </c>
      <c r="W3316" s="15">
        <f t="shared" si="467"/>
        <v>59.958333333343035</v>
      </c>
    </row>
    <row r="3317" spans="1:23" ht="43.2" x14ac:dyDescent="0.3">
      <c r="A3317">
        <v>3872</v>
      </c>
      <c r="B3317" s="3" t="s">
        <v>3869</v>
      </c>
      <c r="C3317" s="3" t="s">
        <v>7981</v>
      </c>
      <c r="D3317">
        <v>15000</v>
      </c>
      <c r="E3317">
        <v>0</v>
      </c>
      <c r="F3317" t="s">
        <v>8220</v>
      </c>
      <c r="G3317" t="s">
        <v>8224</v>
      </c>
      <c r="H3317" t="s">
        <v>8246</v>
      </c>
      <c r="I3317">
        <v>1439522996</v>
      </c>
      <c r="J3317">
        <v>1435202996</v>
      </c>
      <c r="K3317" t="b">
        <v>0</v>
      </c>
      <c r="L3317">
        <v>0</v>
      </c>
      <c r="M3317" t="b">
        <v>0</v>
      </c>
      <c r="N3317" t="s">
        <v>8305</v>
      </c>
      <c r="O3317" s="5" t="e">
        <f t="shared" si="459"/>
        <v>#DIV/0!</v>
      </c>
      <c r="P3317" s="7" t="e">
        <f t="shared" si="460"/>
        <v>#DIV/0!</v>
      </c>
      <c r="Q3317" t="str">
        <f t="shared" si="461"/>
        <v>theater</v>
      </c>
      <c r="R3317" t="str">
        <f t="shared" si="462"/>
        <v>musical</v>
      </c>
      <c r="S3317" s="10">
        <f t="shared" si="463"/>
        <v>42229.895787037036</v>
      </c>
      <c r="T3317" s="10">
        <f t="shared" si="464"/>
        <v>42179.895787037036</v>
      </c>
      <c r="U3317">
        <f t="shared" si="465"/>
        <v>2015</v>
      </c>
      <c r="V3317" s="11">
        <f t="shared" si="466"/>
        <v>42229.895787037036</v>
      </c>
      <c r="W3317" s="15">
        <f t="shared" si="467"/>
        <v>50</v>
      </c>
    </row>
    <row r="3318" spans="1:23" ht="43.2" x14ac:dyDescent="0.3">
      <c r="A3318">
        <v>3873</v>
      </c>
      <c r="B3318" s="3" t="s">
        <v>3870</v>
      </c>
      <c r="C3318" s="3" t="s">
        <v>7982</v>
      </c>
      <c r="D3318">
        <v>5500</v>
      </c>
      <c r="E3318">
        <v>0</v>
      </c>
      <c r="F3318" t="s">
        <v>8220</v>
      </c>
      <c r="G3318" t="s">
        <v>8224</v>
      </c>
      <c r="H3318" t="s">
        <v>8246</v>
      </c>
      <c r="I3318">
        <v>1444322535</v>
      </c>
      <c r="J3318">
        <v>1441730535</v>
      </c>
      <c r="K3318" t="b">
        <v>0</v>
      </c>
      <c r="L3318">
        <v>0</v>
      </c>
      <c r="M3318" t="b">
        <v>0</v>
      </c>
      <c r="N3318" t="s">
        <v>8305</v>
      </c>
      <c r="O3318" s="5" t="e">
        <f t="shared" si="459"/>
        <v>#DIV/0!</v>
      </c>
      <c r="P3318" s="7" t="e">
        <f t="shared" si="460"/>
        <v>#DIV/0!</v>
      </c>
      <c r="Q3318" t="str">
        <f t="shared" si="461"/>
        <v>theater</v>
      </c>
      <c r="R3318" t="str">
        <f t="shared" si="462"/>
        <v>musical</v>
      </c>
      <c r="S3318" s="10">
        <f t="shared" si="463"/>
        <v>42285.446006944447</v>
      </c>
      <c r="T3318" s="10">
        <f t="shared" si="464"/>
        <v>42255.446006944447</v>
      </c>
      <c r="U3318">
        <f t="shared" si="465"/>
        <v>2015</v>
      </c>
      <c r="V3318" s="11">
        <f t="shared" si="466"/>
        <v>42285.446006944447</v>
      </c>
      <c r="W3318" s="15">
        <f t="shared" si="467"/>
        <v>30</v>
      </c>
    </row>
    <row r="3319" spans="1:23" ht="57.6" x14ac:dyDescent="0.3">
      <c r="A3319">
        <v>3874</v>
      </c>
      <c r="B3319" s="3" t="s">
        <v>3871</v>
      </c>
      <c r="C3319" s="3" t="s">
        <v>7983</v>
      </c>
      <c r="D3319">
        <v>620</v>
      </c>
      <c r="E3319">
        <v>0</v>
      </c>
      <c r="F3319" t="s">
        <v>8220</v>
      </c>
      <c r="G3319" t="s">
        <v>8228</v>
      </c>
      <c r="H3319" t="s">
        <v>8250</v>
      </c>
      <c r="I3319">
        <v>1422061200</v>
      </c>
      <c r="J3319">
        <v>1420244622</v>
      </c>
      <c r="K3319" t="b">
        <v>0</v>
      </c>
      <c r="L3319">
        <v>0</v>
      </c>
      <c r="M3319" t="b">
        <v>0</v>
      </c>
      <c r="N3319" t="s">
        <v>8305</v>
      </c>
      <c r="O3319" s="5" t="e">
        <f t="shared" si="459"/>
        <v>#DIV/0!</v>
      </c>
      <c r="P3319" s="7" t="e">
        <f t="shared" si="460"/>
        <v>#DIV/0!</v>
      </c>
      <c r="Q3319" t="str">
        <f t="shared" si="461"/>
        <v>theater</v>
      </c>
      <c r="R3319" t="str">
        <f t="shared" si="462"/>
        <v>musical</v>
      </c>
      <c r="S3319" s="10">
        <f t="shared" si="463"/>
        <v>42027.791666666672</v>
      </c>
      <c r="T3319" s="10">
        <f t="shared" si="464"/>
        <v>42006.766458333332</v>
      </c>
      <c r="U3319">
        <f t="shared" si="465"/>
        <v>2015</v>
      </c>
      <c r="V3319" s="11">
        <f t="shared" si="466"/>
        <v>42027.791666666672</v>
      </c>
      <c r="W3319" s="15">
        <f t="shared" si="467"/>
        <v>21.025208333339833</v>
      </c>
    </row>
    <row r="3320" spans="1:23" ht="43.2" x14ac:dyDescent="0.3">
      <c r="A3320">
        <v>3875</v>
      </c>
      <c r="B3320" s="3" t="s">
        <v>3872</v>
      </c>
      <c r="C3320" s="3" t="s">
        <v>7984</v>
      </c>
      <c r="D3320">
        <v>30000</v>
      </c>
      <c r="E3320">
        <v>0</v>
      </c>
      <c r="F3320" t="s">
        <v>8220</v>
      </c>
      <c r="G3320" t="s">
        <v>8232</v>
      </c>
      <c r="H3320" t="s">
        <v>8253</v>
      </c>
      <c r="I3320">
        <v>1472896800</v>
      </c>
      <c r="J3320">
        <v>1472804365</v>
      </c>
      <c r="K3320" t="b">
        <v>0</v>
      </c>
      <c r="L3320">
        <v>0</v>
      </c>
      <c r="M3320" t="b">
        <v>0</v>
      </c>
      <c r="N3320" t="s">
        <v>8305</v>
      </c>
      <c r="O3320" s="5" t="e">
        <f t="shared" si="459"/>
        <v>#DIV/0!</v>
      </c>
      <c r="P3320" s="7" t="e">
        <f t="shared" si="460"/>
        <v>#DIV/0!</v>
      </c>
      <c r="Q3320" t="str">
        <f t="shared" si="461"/>
        <v>theater</v>
      </c>
      <c r="R3320" t="str">
        <f t="shared" si="462"/>
        <v>musical</v>
      </c>
      <c r="S3320" s="10">
        <f t="shared" si="463"/>
        <v>42616.166666666672</v>
      </c>
      <c r="T3320" s="10">
        <f t="shared" si="464"/>
        <v>42615.096817129626</v>
      </c>
      <c r="U3320">
        <f t="shared" si="465"/>
        <v>2016</v>
      </c>
      <c r="V3320" s="11">
        <f t="shared" si="466"/>
        <v>42616.166666666672</v>
      </c>
      <c r="W3320" s="15">
        <f t="shared" si="467"/>
        <v>1.0698495370452292</v>
      </c>
    </row>
    <row r="3321" spans="1:23" ht="57.6" x14ac:dyDescent="0.3">
      <c r="A3321">
        <v>3876</v>
      </c>
      <c r="B3321" s="3" t="s">
        <v>3873</v>
      </c>
      <c r="C3321" s="3" t="s">
        <v>7985</v>
      </c>
      <c r="D3321">
        <v>3900</v>
      </c>
      <c r="E3321">
        <v>2059</v>
      </c>
      <c r="F3321" t="s">
        <v>8220</v>
      </c>
      <c r="G3321" t="s">
        <v>8225</v>
      </c>
      <c r="H3321" t="s">
        <v>8247</v>
      </c>
      <c r="I3321">
        <v>1454425128</v>
      </c>
      <c r="J3321">
        <v>1451833128</v>
      </c>
      <c r="K3321" t="b">
        <v>0</v>
      </c>
      <c r="L3321">
        <v>46</v>
      </c>
      <c r="M3321" t="b">
        <v>0</v>
      </c>
      <c r="N3321" t="s">
        <v>8305</v>
      </c>
      <c r="O3321" s="5">
        <f t="shared" si="459"/>
        <v>1.8941233608547838</v>
      </c>
      <c r="P3321" s="7">
        <f t="shared" si="460"/>
        <v>44.760869565217391</v>
      </c>
      <c r="Q3321" t="str">
        <f t="shared" si="461"/>
        <v>theater</v>
      </c>
      <c r="R3321" t="str">
        <f t="shared" si="462"/>
        <v>musical</v>
      </c>
      <c r="S3321" s="10">
        <f t="shared" si="463"/>
        <v>42402.374166666668</v>
      </c>
      <c r="T3321" s="10">
        <f t="shared" si="464"/>
        <v>42372.374166666668</v>
      </c>
      <c r="U3321">
        <f t="shared" si="465"/>
        <v>2016</v>
      </c>
      <c r="V3321" s="11">
        <f t="shared" si="466"/>
        <v>42402.374166666668</v>
      </c>
      <c r="W3321" s="15">
        <f t="shared" si="467"/>
        <v>30</v>
      </c>
    </row>
    <row r="3322" spans="1:23" ht="43.2" x14ac:dyDescent="0.3">
      <c r="A3322">
        <v>3877</v>
      </c>
      <c r="B3322" s="3" t="s">
        <v>3874</v>
      </c>
      <c r="C3322" s="3" t="s">
        <v>7986</v>
      </c>
      <c r="D3322">
        <v>25000</v>
      </c>
      <c r="E3322">
        <v>1241</v>
      </c>
      <c r="F3322" t="s">
        <v>8220</v>
      </c>
      <c r="G3322" t="s">
        <v>8224</v>
      </c>
      <c r="H3322" t="s">
        <v>8246</v>
      </c>
      <c r="I3322">
        <v>1481213752</v>
      </c>
      <c r="J3322">
        <v>1478621752</v>
      </c>
      <c r="K3322" t="b">
        <v>0</v>
      </c>
      <c r="L3322">
        <v>14</v>
      </c>
      <c r="M3322" t="b">
        <v>0</v>
      </c>
      <c r="N3322" t="s">
        <v>8305</v>
      </c>
      <c r="O3322" s="5">
        <f t="shared" si="459"/>
        <v>20.145044319097501</v>
      </c>
      <c r="P3322" s="7">
        <f t="shared" si="460"/>
        <v>88.642857142857139</v>
      </c>
      <c r="Q3322" t="str">
        <f t="shared" si="461"/>
        <v>theater</v>
      </c>
      <c r="R3322" t="str">
        <f t="shared" si="462"/>
        <v>musical</v>
      </c>
      <c r="S3322" s="10">
        <f t="shared" si="463"/>
        <v>42712.42768518519</v>
      </c>
      <c r="T3322" s="10">
        <f t="shared" si="464"/>
        <v>42682.42768518519</v>
      </c>
      <c r="U3322">
        <f t="shared" si="465"/>
        <v>2016</v>
      </c>
      <c r="V3322" s="11">
        <f t="shared" si="466"/>
        <v>42712.42768518519</v>
      </c>
      <c r="W3322" s="15">
        <f t="shared" si="467"/>
        <v>30</v>
      </c>
    </row>
    <row r="3323" spans="1:23" ht="43.2" x14ac:dyDescent="0.3">
      <c r="A3323">
        <v>3878</v>
      </c>
      <c r="B3323" s="3" t="s">
        <v>3875</v>
      </c>
      <c r="C3323" s="3" t="s">
        <v>7987</v>
      </c>
      <c r="D3323">
        <v>18000</v>
      </c>
      <c r="E3323">
        <v>10</v>
      </c>
      <c r="F3323" t="s">
        <v>8220</v>
      </c>
      <c r="G3323" t="s">
        <v>8224</v>
      </c>
      <c r="H3323" t="s">
        <v>8246</v>
      </c>
      <c r="I3323">
        <v>1435636740</v>
      </c>
      <c r="J3323">
        <v>1433014746</v>
      </c>
      <c r="K3323" t="b">
        <v>0</v>
      </c>
      <c r="L3323">
        <v>1</v>
      </c>
      <c r="M3323" t="b">
        <v>0</v>
      </c>
      <c r="N3323" t="s">
        <v>8305</v>
      </c>
      <c r="O3323" s="5">
        <f t="shared" si="459"/>
        <v>1800</v>
      </c>
      <c r="P3323" s="7">
        <f t="shared" si="460"/>
        <v>10</v>
      </c>
      <c r="Q3323" t="str">
        <f t="shared" si="461"/>
        <v>theater</v>
      </c>
      <c r="R3323" t="str">
        <f t="shared" si="462"/>
        <v>musical</v>
      </c>
      <c r="S3323" s="10">
        <f t="shared" si="463"/>
        <v>42184.915972222225</v>
      </c>
      <c r="T3323" s="10">
        <f t="shared" si="464"/>
        <v>42154.568819444445</v>
      </c>
      <c r="U3323">
        <f t="shared" si="465"/>
        <v>2015</v>
      </c>
      <c r="V3323" s="11">
        <f t="shared" si="466"/>
        <v>42184.915972222225</v>
      </c>
      <c r="W3323" s="15">
        <f t="shared" si="467"/>
        <v>30.347152777780138</v>
      </c>
    </row>
    <row r="3324" spans="1:23" ht="43.2" x14ac:dyDescent="0.3">
      <c r="A3324">
        <v>3879</v>
      </c>
      <c r="B3324" s="3" t="s">
        <v>3876</v>
      </c>
      <c r="C3324" s="3" t="s">
        <v>7988</v>
      </c>
      <c r="D3324">
        <v>15000</v>
      </c>
      <c r="E3324">
        <v>0</v>
      </c>
      <c r="F3324" t="s">
        <v>8220</v>
      </c>
      <c r="G3324" t="s">
        <v>8225</v>
      </c>
      <c r="H3324" t="s">
        <v>8247</v>
      </c>
      <c r="I3324">
        <v>1422218396</v>
      </c>
      <c r="J3324">
        <v>1419626396</v>
      </c>
      <c r="K3324" t="b">
        <v>0</v>
      </c>
      <c r="L3324">
        <v>0</v>
      </c>
      <c r="M3324" t="b">
        <v>0</v>
      </c>
      <c r="N3324" t="s">
        <v>8305</v>
      </c>
      <c r="O3324" s="5" t="e">
        <f t="shared" si="459"/>
        <v>#DIV/0!</v>
      </c>
      <c r="P3324" s="7" t="e">
        <f t="shared" si="460"/>
        <v>#DIV/0!</v>
      </c>
      <c r="Q3324" t="str">
        <f t="shared" si="461"/>
        <v>theater</v>
      </c>
      <c r="R3324" t="str">
        <f t="shared" si="462"/>
        <v>musical</v>
      </c>
      <c r="S3324" s="10">
        <f t="shared" si="463"/>
        <v>42029.611064814817</v>
      </c>
      <c r="T3324" s="10">
        <f t="shared" si="464"/>
        <v>41999.611064814817</v>
      </c>
      <c r="U3324">
        <f t="shared" si="465"/>
        <v>2015</v>
      </c>
      <c r="V3324" s="11">
        <f t="shared" si="466"/>
        <v>42029.611064814817</v>
      </c>
      <c r="W3324" s="15">
        <f t="shared" si="467"/>
        <v>30</v>
      </c>
    </row>
    <row r="3325" spans="1:23" ht="43.2" x14ac:dyDescent="0.3">
      <c r="A3325">
        <v>3880</v>
      </c>
      <c r="B3325" s="3" t="s">
        <v>3877</v>
      </c>
      <c r="C3325" s="3" t="s">
        <v>7989</v>
      </c>
      <c r="D3325">
        <v>7500</v>
      </c>
      <c r="E3325">
        <v>980</v>
      </c>
      <c r="F3325" t="s">
        <v>8220</v>
      </c>
      <c r="G3325" t="s">
        <v>8225</v>
      </c>
      <c r="H3325" t="s">
        <v>8247</v>
      </c>
      <c r="I3325">
        <v>1406761200</v>
      </c>
      <c r="J3325">
        <v>1403724820</v>
      </c>
      <c r="K3325" t="b">
        <v>0</v>
      </c>
      <c r="L3325">
        <v>17</v>
      </c>
      <c r="M3325" t="b">
        <v>0</v>
      </c>
      <c r="N3325" t="s">
        <v>8305</v>
      </c>
      <c r="O3325" s="5">
        <f t="shared" si="459"/>
        <v>7.6530612244897958</v>
      </c>
      <c r="P3325" s="7">
        <f t="shared" si="460"/>
        <v>57.647058823529413</v>
      </c>
      <c r="Q3325" t="str">
        <f t="shared" si="461"/>
        <v>theater</v>
      </c>
      <c r="R3325" t="str">
        <f t="shared" si="462"/>
        <v>musical</v>
      </c>
      <c r="S3325" s="10">
        <f t="shared" si="463"/>
        <v>41850.708333333336</v>
      </c>
      <c r="T3325" s="10">
        <f t="shared" si="464"/>
        <v>41815.565046296295</v>
      </c>
      <c r="U3325">
        <f t="shared" si="465"/>
        <v>2014</v>
      </c>
      <c r="V3325" s="11">
        <f t="shared" si="466"/>
        <v>41850.708333333336</v>
      </c>
      <c r="W3325" s="15">
        <f t="shared" si="467"/>
        <v>35.143287037040864</v>
      </c>
    </row>
    <row r="3326" spans="1:23" ht="28.8" x14ac:dyDescent="0.3">
      <c r="A3326">
        <v>3881</v>
      </c>
      <c r="B3326" s="3" t="s">
        <v>3878</v>
      </c>
      <c r="C3326" s="3" t="s">
        <v>7990</v>
      </c>
      <c r="D3326">
        <v>500</v>
      </c>
      <c r="E3326">
        <v>25</v>
      </c>
      <c r="F3326" t="s">
        <v>8220</v>
      </c>
      <c r="G3326" t="s">
        <v>8224</v>
      </c>
      <c r="H3326" t="s">
        <v>8246</v>
      </c>
      <c r="I3326">
        <v>1487550399</v>
      </c>
      <c r="J3326">
        <v>1484958399</v>
      </c>
      <c r="K3326" t="b">
        <v>0</v>
      </c>
      <c r="L3326">
        <v>1</v>
      </c>
      <c r="M3326" t="b">
        <v>0</v>
      </c>
      <c r="N3326" t="s">
        <v>8305</v>
      </c>
      <c r="O3326" s="5">
        <f t="shared" si="459"/>
        <v>20</v>
      </c>
      <c r="P3326" s="7">
        <f t="shared" si="460"/>
        <v>25</v>
      </c>
      <c r="Q3326" t="str">
        <f t="shared" si="461"/>
        <v>theater</v>
      </c>
      <c r="R3326" t="str">
        <f t="shared" si="462"/>
        <v>musical</v>
      </c>
      <c r="S3326" s="10">
        <f t="shared" si="463"/>
        <v>42785.768506944441</v>
      </c>
      <c r="T3326" s="10">
        <f t="shared" si="464"/>
        <v>42755.768506944441</v>
      </c>
      <c r="U3326">
        <f t="shared" si="465"/>
        <v>2017</v>
      </c>
      <c r="V3326" s="11">
        <f t="shared" si="466"/>
        <v>42785.768506944441</v>
      </c>
      <c r="W3326" s="15">
        <f t="shared" si="467"/>
        <v>30</v>
      </c>
    </row>
    <row r="3327" spans="1:23" ht="43.2" x14ac:dyDescent="0.3">
      <c r="A3327">
        <v>3882</v>
      </c>
      <c r="B3327" s="3" t="s">
        <v>3879</v>
      </c>
      <c r="C3327" s="3" t="s">
        <v>7991</v>
      </c>
      <c r="D3327">
        <v>30000</v>
      </c>
      <c r="E3327">
        <v>0</v>
      </c>
      <c r="F3327" t="s">
        <v>8220</v>
      </c>
      <c r="G3327" t="s">
        <v>8226</v>
      </c>
      <c r="H3327" t="s">
        <v>8248</v>
      </c>
      <c r="I3327">
        <v>1454281380</v>
      </c>
      <c r="J3327">
        <v>1451950570</v>
      </c>
      <c r="K3327" t="b">
        <v>0</v>
      </c>
      <c r="L3327">
        <v>0</v>
      </c>
      <c r="M3327" t="b">
        <v>0</v>
      </c>
      <c r="N3327" t="s">
        <v>8305</v>
      </c>
      <c r="O3327" s="5" t="e">
        <f t="shared" si="459"/>
        <v>#DIV/0!</v>
      </c>
      <c r="P3327" s="7" t="e">
        <f t="shared" si="460"/>
        <v>#DIV/0!</v>
      </c>
      <c r="Q3327" t="str">
        <f t="shared" si="461"/>
        <v>theater</v>
      </c>
      <c r="R3327" t="str">
        <f t="shared" si="462"/>
        <v>musical</v>
      </c>
      <c r="S3327" s="10">
        <f t="shared" si="463"/>
        <v>42400.710416666669</v>
      </c>
      <c r="T3327" s="10">
        <f t="shared" si="464"/>
        <v>42373.733449074076</v>
      </c>
      <c r="U3327">
        <f t="shared" si="465"/>
        <v>2016</v>
      </c>
      <c r="V3327" s="11">
        <f t="shared" si="466"/>
        <v>42400.710416666669</v>
      </c>
      <c r="W3327" s="15">
        <f t="shared" si="467"/>
        <v>26.9769675925927</v>
      </c>
    </row>
    <row r="3328" spans="1:23" ht="57.6" x14ac:dyDescent="0.3">
      <c r="A3328">
        <v>3883</v>
      </c>
      <c r="B3328" s="3" t="s">
        <v>3880</v>
      </c>
      <c r="C3328" s="3" t="s">
        <v>7992</v>
      </c>
      <c r="D3328">
        <v>15000</v>
      </c>
      <c r="E3328">
        <v>0</v>
      </c>
      <c r="F3328" t="s">
        <v>8220</v>
      </c>
      <c r="G3328" t="s">
        <v>8225</v>
      </c>
      <c r="H3328" t="s">
        <v>8247</v>
      </c>
      <c r="I3328">
        <v>1409668069</v>
      </c>
      <c r="J3328">
        <v>1407076069</v>
      </c>
      <c r="K3328" t="b">
        <v>0</v>
      </c>
      <c r="L3328">
        <v>0</v>
      </c>
      <c r="M3328" t="b">
        <v>0</v>
      </c>
      <c r="N3328" t="s">
        <v>8305</v>
      </c>
      <c r="O3328" s="5" t="e">
        <f t="shared" si="459"/>
        <v>#DIV/0!</v>
      </c>
      <c r="P3328" s="7" t="e">
        <f t="shared" si="460"/>
        <v>#DIV/0!</v>
      </c>
      <c r="Q3328" t="str">
        <f t="shared" si="461"/>
        <v>theater</v>
      </c>
      <c r="R3328" t="str">
        <f t="shared" si="462"/>
        <v>musical</v>
      </c>
      <c r="S3328" s="10">
        <f t="shared" si="463"/>
        <v>41884.352650462963</v>
      </c>
      <c r="T3328" s="10">
        <f t="shared" si="464"/>
        <v>41854.352650462963</v>
      </c>
      <c r="U3328">
        <f t="shared" si="465"/>
        <v>2014</v>
      </c>
      <c r="V3328" s="11">
        <f t="shared" si="466"/>
        <v>41884.352650462963</v>
      </c>
      <c r="W3328" s="15">
        <f t="shared" si="467"/>
        <v>30</v>
      </c>
    </row>
    <row r="3329" spans="1:23" ht="43.2" x14ac:dyDescent="0.3">
      <c r="A3329">
        <v>3884</v>
      </c>
      <c r="B3329" s="3" t="s">
        <v>3881</v>
      </c>
      <c r="C3329" s="3" t="s">
        <v>7993</v>
      </c>
      <c r="D3329">
        <v>10000</v>
      </c>
      <c r="E3329">
        <v>0</v>
      </c>
      <c r="F3329" t="s">
        <v>8220</v>
      </c>
      <c r="G3329" t="s">
        <v>8224</v>
      </c>
      <c r="H3329" t="s">
        <v>8246</v>
      </c>
      <c r="I3329">
        <v>1427479192</v>
      </c>
      <c r="J3329">
        <v>1425322792</v>
      </c>
      <c r="K3329" t="b">
        <v>0</v>
      </c>
      <c r="L3329">
        <v>0</v>
      </c>
      <c r="M3329" t="b">
        <v>0</v>
      </c>
      <c r="N3329" t="s">
        <v>8305</v>
      </c>
      <c r="O3329" s="5" t="e">
        <f t="shared" si="459"/>
        <v>#DIV/0!</v>
      </c>
      <c r="P3329" s="7" t="e">
        <f t="shared" si="460"/>
        <v>#DIV/0!</v>
      </c>
      <c r="Q3329" t="str">
        <f t="shared" si="461"/>
        <v>theater</v>
      </c>
      <c r="R3329" t="str">
        <f t="shared" si="462"/>
        <v>musical</v>
      </c>
      <c r="S3329" s="10">
        <f t="shared" si="463"/>
        <v>42090.499907407408</v>
      </c>
      <c r="T3329" s="10">
        <f t="shared" si="464"/>
        <v>42065.541574074072</v>
      </c>
      <c r="U3329">
        <f t="shared" si="465"/>
        <v>2015</v>
      </c>
      <c r="V3329" s="11">
        <f t="shared" si="466"/>
        <v>42090.499907407408</v>
      </c>
      <c r="W3329" s="15">
        <f t="shared" si="467"/>
        <v>24.958333333335759</v>
      </c>
    </row>
    <row r="3330" spans="1:23" ht="43.2" x14ac:dyDescent="0.3">
      <c r="A3330">
        <v>3885</v>
      </c>
      <c r="B3330" s="3" t="s">
        <v>3882</v>
      </c>
      <c r="C3330" s="3" t="s">
        <v>7994</v>
      </c>
      <c r="D3330">
        <v>375000</v>
      </c>
      <c r="E3330">
        <v>0</v>
      </c>
      <c r="F3330" t="s">
        <v>8220</v>
      </c>
      <c r="G3330" t="s">
        <v>8224</v>
      </c>
      <c r="H3330" t="s">
        <v>8246</v>
      </c>
      <c r="I3330">
        <v>1462834191</v>
      </c>
      <c r="J3330">
        <v>1460242191</v>
      </c>
      <c r="K3330" t="b">
        <v>0</v>
      </c>
      <c r="L3330">
        <v>0</v>
      </c>
      <c r="M3330" t="b">
        <v>0</v>
      </c>
      <c r="N3330" t="s">
        <v>8305</v>
      </c>
      <c r="O3330" s="5" t="e">
        <f t="shared" ref="O3330:O3393" si="468">$D3330/$E3330</f>
        <v>#DIV/0!</v>
      </c>
      <c r="P3330" s="7" t="e">
        <f t="shared" ref="P3330:P3393" si="469">$E3330/$L3330</f>
        <v>#DIV/0!</v>
      </c>
      <c r="Q3330" t="str">
        <f t="shared" ref="Q3330:Q3393" si="470">LEFT($N3330,SEARCH("/",$N3330,1)-1)</f>
        <v>theater</v>
      </c>
      <c r="R3330" t="str">
        <f t="shared" ref="R3330:R3393" si="471">MID($N3330,FIND("/",$N3330)+1,256)</f>
        <v>musical</v>
      </c>
      <c r="S3330" s="10">
        <f t="shared" ref="S3330:S3393" si="472">((($I3330/60)/60)/24)+DATE(1970,1,1)+(-6/24)</f>
        <v>42499.701284722221</v>
      </c>
      <c r="T3330" s="10">
        <f t="shared" ref="T3330:T3393" si="473">((($J3330/60)/60)/24)+DATE(1970,1,1)+(-6/24)</f>
        <v>42469.701284722221</v>
      </c>
      <c r="U3330">
        <f t="shared" ref="U3330:U3393" si="474">YEAR(S3330)</f>
        <v>2016</v>
      </c>
      <c r="V3330" s="11">
        <f t="shared" ref="V3330:V3393" si="475">S3330</f>
        <v>42499.701284722221</v>
      </c>
      <c r="W3330" s="15">
        <f t="shared" si="467"/>
        <v>30</v>
      </c>
    </row>
    <row r="3331" spans="1:23" x14ac:dyDescent="0.3">
      <c r="A3331">
        <v>3886</v>
      </c>
      <c r="B3331" s="3" t="s">
        <v>3883</v>
      </c>
      <c r="C3331" s="3">
        <v>1</v>
      </c>
      <c r="D3331">
        <v>10000</v>
      </c>
      <c r="E3331">
        <v>0</v>
      </c>
      <c r="F3331" t="s">
        <v>8220</v>
      </c>
      <c r="G3331" t="s">
        <v>8226</v>
      </c>
      <c r="H3331" t="s">
        <v>8248</v>
      </c>
      <c r="I3331">
        <v>1418275702</v>
      </c>
      <c r="J3331">
        <v>1415683702</v>
      </c>
      <c r="K3331" t="b">
        <v>0</v>
      </c>
      <c r="L3331">
        <v>0</v>
      </c>
      <c r="M3331" t="b">
        <v>0</v>
      </c>
      <c r="N3331" t="s">
        <v>8305</v>
      </c>
      <c r="O3331" s="5" t="e">
        <f t="shared" si="468"/>
        <v>#DIV/0!</v>
      </c>
      <c r="P3331" s="7" t="e">
        <f t="shared" si="469"/>
        <v>#DIV/0!</v>
      </c>
      <c r="Q3331" t="str">
        <f t="shared" si="470"/>
        <v>theater</v>
      </c>
      <c r="R3331" t="str">
        <f t="shared" si="471"/>
        <v>musical</v>
      </c>
      <c r="S3331" s="10">
        <f t="shared" si="472"/>
        <v>41983.978032407409</v>
      </c>
      <c r="T3331" s="10">
        <f t="shared" si="473"/>
        <v>41953.978032407409</v>
      </c>
      <c r="U3331">
        <f t="shared" si="474"/>
        <v>2014</v>
      </c>
      <c r="V3331" s="11">
        <f t="shared" si="475"/>
        <v>41983.978032407409</v>
      </c>
      <c r="W3331" s="15">
        <f t="shared" ref="W3331:W3394" si="476">S3331-T3331</f>
        <v>30</v>
      </c>
    </row>
    <row r="3332" spans="1:23" ht="43.2" x14ac:dyDescent="0.3">
      <c r="A3332">
        <v>3887</v>
      </c>
      <c r="B3332" s="3" t="s">
        <v>3884</v>
      </c>
      <c r="C3332" s="3" t="s">
        <v>7995</v>
      </c>
      <c r="D3332">
        <v>2000</v>
      </c>
      <c r="E3332">
        <v>35</v>
      </c>
      <c r="F3332" t="s">
        <v>8220</v>
      </c>
      <c r="G3332" t="s">
        <v>8224</v>
      </c>
      <c r="H3332" t="s">
        <v>8246</v>
      </c>
      <c r="I3332">
        <v>1430517600</v>
      </c>
      <c r="J3332">
        <v>1426538129</v>
      </c>
      <c r="K3332" t="b">
        <v>0</v>
      </c>
      <c r="L3332">
        <v>2</v>
      </c>
      <c r="M3332" t="b">
        <v>0</v>
      </c>
      <c r="N3332" t="s">
        <v>8305</v>
      </c>
      <c r="O3332" s="5">
        <f t="shared" si="468"/>
        <v>57.142857142857146</v>
      </c>
      <c r="P3332" s="7">
        <f t="shared" si="469"/>
        <v>17.5</v>
      </c>
      <c r="Q3332" t="str">
        <f t="shared" si="470"/>
        <v>theater</v>
      </c>
      <c r="R3332" t="str">
        <f t="shared" si="471"/>
        <v>musical</v>
      </c>
      <c r="S3332" s="10">
        <f t="shared" si="472"/>
        <v>42125.666666666672</v>
      </c>
      <c r="T3332" s="10">
        <f t="shared" si="473"/>
        <v>42079.607974537037</v>
      </c>
      <c r="U3332">
        <f t="shared" si="474"/>
        <v>2015</v>
      </c>
      <c r="V3332" s="11">
        <f t="shared" si="475"/>
        <v>42125.666666666672</v>
      </c>
      <c r="W3332" s="15">
        <f t="shared" si="476"/>
        <v>46.058692129634437</v>
      </c>
    </row>
    <row r="3333" spans="1:23" ht="43.2" x14ac:dyDescent="0.3">
      <c r="A3333">
        <v>3888</v>
      </c>
      <c r="B3333" s="3" t="s">
        <v>3885</v>
      </c>
      <c r="C3333" s="3" t="s">
        <v>7996</v>
      </c>
      <c r="D3333">
        <v>2000</v>
      </c>
      <c r="E3333">
        <v>542</v>
      </c>
      <c r="F3333" t="s">
        <v>8221</v>
      </c>
      <c r="G3333" t="s">
        <v>8225</v>
      </c>
      <c r="H3333" t="s">
        <v>8247</v>
      </c>
      <c r="I3333">
        <v>1488114358</v>
      </c>
      <c r="J3333">
        <v>1485522358</v>
      </c>
      <c r="K3333" t="b">
        <v>0</v>
      </c>
      <c r="L3333">
        <v>14</v>
      </c>
      <c r="M3333" t="b">
        <v>0</v>
      </c>
      <c r="N3333" t="s">
        <v>8271</v>
      </c>
      <c r="O3333" s="5">
        <f t="shared" si="468"/>
        <v>3.6900369003690039</v>
      </c>
      <c r="P3333" s="7">
        <f t="shared" si="469"/>
        <v>38.714285714285715</v>
      </c>
      <c r="Q3333" t="str">
        <f t="shared" si="470"/>
        <v>theater</v>
      </c>
      <c r="R3333" t="str">
        <f t="shared" si="471"/>
        <v>plays</v>
      </c>
      <c r="S3333" s="10">
        <f t="shared" si="472"/>
        <v>42792.295810185184</v>
      </c>
      <c r="T3333" s="10">
        <f t="shared" si="473"/>
        <v>42762.295810185184</v>
      </c>
      <c r="U3333">
        <f t="shared" si="474"/>
        <v>2017</v>
      </c>
      <c r="V3333" s="11">
        <f t="shared" si="475"/>
        <v>42792.295810185184</v>
      </c>
      <c r="W3333" s="15">
        <f t="shared" si="476"/>
        <v>30</v>
      </c>
    </row>
    <row r="3334" spans="1:23" ht="43.2" x14ac:dyDescent="0.3">
      <c r="A3334">
        <v>3889</v>
      </c>
      <c r="B3334" s="3" t="s">
        <v>3886</v>
      </c>
      <c r="C3334" s="3" t="s">
        <v>7997</v>
      </c>
      <c r="D3334">
        <v>8000</v>
      </c>
      <c r="E3334">
        <v>118</v>
      </c>
      <c r="F3334" t="s">
        <v>8221</v>
      </c>
      <c r="G3334" t="s">
        <v>8224</v>
      </c>
      <c r="H3334" t="s">
        <v>8246</v>
      </c>
      <c r="I3334">
        <v>1420413960</v>
      </c>
      <c r="J3334">
        <v>1417651630</v>
      </c>
      <c r="K3334" t="b">
        <v>0</v>
      </c>
      <c r="L3334">
        <v>9</v>
      </c>
      <c r="M3334" t="b">
        <v>0</v>
      </c>
      <c r="N3334" t="s">
        <v>8271</v>
      </c>
      <c r="O3334" s="5">
        <f t="shared" si="468"/>
        <v>67.79661016949153</v>
      </c>
      <c r="P3334" s="7">
        <f t="shared" si="469"/>
        <v>13.111111111111111</v>
      </c>
      <c r="Q3334" t="str">
        <f t="shared" si="470"/>
        <v>theater</v>
      </c>
      <c r="R3334" t="str">
        <f t="shared" si="471"/>
        <v>plays</v>
      </c>
      <c r="S3334" s="10">
        <f t="shared" si="472"/>
        <v>42008.726388888885</v>
      </c>
      <c r="T3334" s="10">
        <f t="shared" si="473"/>
        <v>41976.754976851851</v>
      </c>
      <c r="U3334">
        <f t="shared" si="474"/>
        <v>2015</v>
      </c>
      <c r="V3334" s="11">
        <f t="shared" si="475"/>
        <v>42008.726388888885</v>
      </c>
      <c r="W3334" s="15">
        <f t="shared" si="476"/>
        <v>31.971412037033588</v>
      </c>
    </row>
    <row r="3335" spans="1:23" ht="43.2" x14ac:dyDescent="0.3">
      <c r="A3335">
        <v>3890</v>
      </c>
      <c r="B3335" s="3" t="s">
        <v>3887</v>
      </c>
      <c r="C3335" s="3" t="s">
        <v>7998</v>
      </c>
      <c r="D3335">
        <v>15000</v>
      </c>
      <c r="E3335">
        <v>2524</v>
      </c>
      <c r="F3335" t="s">
        <v>8221</v>
      </c>
      <c r="G3335" t="s">
        <v>8224</v>
      </c>
      <c r="H3335" t="s">
        <v>8246</v>
      </c>
      <c r="I3335">
        <v>1439662344</v>
      </c>
      <c r="J3335">
        <v>1434478344</v>
      </c>
      <c r="K3335" t="b">
        <v>0</v>
      </c>
      <c r="L3335">
        <v>8</v>
      </c>
      <c r="M3335" t="b">
        <v>0</v>
      </c>
      <c r="N3335" t="s">
        <v>8271</v>
      </c>
      <c r="O3335" s="5">
        <f t="shared" si="468"/>
        <v>5.9429477020602217</v>
      </c>
      <c r="P3335" s="7">
        <f t="shared" si="469"/>
        <v>315.5</v>
      </c>
      <c r="Q3335" t="str">
        <f t="shared" si="470"/>
        <v>theater</v>
      </c>
      <c r="R3335" t="str">
        <f t="shared" si="471"/>
        <v>plays</v>
      </c>
      <c r="S3335" s="10">
        <f t="shared" si="472"/>
        <v>42231.508611111116</v>
      </c>
      <c r="T3335" s="10">
        <f t="shared" si="473"/>
        <v>42171.508611111116</v>
      </c>
      <c r="U3335">
        <f t="shared" si="474"/>
        <v>2015</v>
      </c>
      <c r="V3335" s="11">
        <f t="shared" si="475"/>
        <v>42231.508611111116</v>
      </c>
      <c r="W3335" s="15">
        <f t="shared" si="476"/>
        <v>60</v>
      </c>
    </row>
    <row r="3336" spans="1:23" ht="28.8" x14ac:dyDescent="0.3">
      <c r="A3336">
        <v>3891</v>
      </c>
      <c r="B3336" s="3" t="s">
        <v>3888</v>
      </c>
      <c r="C3336" s="3" t="s">
        <v>7999</v>
      </c>
      <c r="D3336">
        <v>800</v>
      </c>
      <c r="E3336">
        <v>260</v>
      </c>
      <c r="F3336" t="s">
        <v>8221</v>
      </c>
      <c r="G3336" t="s">
        <v>8224</v>
      </c>
      <c r="H3336" t="s">
        <v>8246</v>
      </c>
      <c r="I3336">
        <v>1427086740</v>
      </c>
      <c r="J3336">
        <v>1424488244</v>
      </c>
      <c r="K3336" t="b">
        <v>0</v>
      </c>
      <c r="L3336">
        <v>7</v>
      </c>
      <c r="M3336" t="b">
        <v>0</v>
      </c>
      <c r="N3336" t="s">
        <v>8271</v>
      </c>
      <c r="O3336" s="5">
        <f t="shared" si="468"/>
        <v>3.0769230769230771</v>
      </c>
      <c r="P3336" s="7">
        <f t="shared" si="469"/>
        <v>37.142857142857146</v>
      </c>
      <c r="Q3336" t="str">
        <f t="shared" si="470"/>
        <v>theater</v>
      </c>
      <c r="R3336" t="str">
        <f t="shared" si="471"/>
        <v>plays</v>
      </c>
      <c r="S3336" s="10">
        <f t="shared" si="472"/>
        <v>42085.957638888889</v>
      </c>
      <c r="T3336" s="10">
        <f t="shared" si="473"/>
        <v>42055.8824537037</v>
      </c>
      <c r="U3336">
        <f t="shared" si="474"/>
        <v>2015</v>
      </c>
      <c r="V3336" s="11">
        <f t="shared" si="475"/>
        <v>42085.957638888889</v>
      </c>
      <c r="W3336" s="15">
        <f t="shared" si="476"/>
        <v>30.075185185189184</v>
      </c>
    </row>
    <row r="3337" spans="1:23" ht="57.6" x14ac:dyDescent="0.3">
      <c r="A3337">
        <v>3892</v>
      </c>
      <c r="B3337" s="3" t="s">
        <v>3889</v>
      </c>
      <c r="C3337" s="3" t="s">
        <v>8000</v>
      </c>
      <c r="D3337">
        <v>1000</v>
      </c>
      <c r="E3337">
        <v>0</v>
      </c>
      <c r="F3337" t="s">
        <v>8221</v>
      </c>
      <c r="G3337" t="s">
        <v>8224</v>
      </c>
      <c r="H3337" t="s">
        <v>8246</v>
      </c>
      <c r="I3337">
        <v>1408863600</v>
      </c>
      <c r="J3337">
        <v>1408203557</v>
      </c>
      <c r="K3337" t="b">
        <v>0</v>
      </c>
      <c r="L3337">
        <v>0</v>
      </c>
      <c r="M3337" t="b">
        <v>0</v>
      </c>
      <c r="N3337" t="s">
        <v>8271</v>
      </c>
      <c r="O3337" s="5" t="e">
        <f t="shared" si="468"/>
        <v>#DIV/0!</v>
      </c>
      <c r="P3337" s="7" t="e">
        <f t="shared" si="469"/>
        <v>#DIV/0!</v>
      </c>
      <c r="Q3337" t="str">
        <f t="shared" si="470"/>
        <v>theater</v>
      </c>
      <c r="R3337" t="str">
        <f t="shared" si="471"/>
        <v>plays</v>
      </c>
      <c r="S3337" s="10">
        <f t="shared" si="472"/>
        <v>41875.041666666664</v>
      </c>
      <c r="T3337" s="10">
        <f t="shared" si="473"/>
        <v>41867.402280092596</v>
      </c>
      <c r="U3337">
        <f t="shared" si="474"/>
        <v>2014</v>
      </c>
      <c r="V3337" s="11">
        <f t="shared" si="475"/>
        <v>41875.041666666664</v>
      </c>
      <c r="W3337" s="15">
        <f t="shared" si="476"/>
        <v>7.6393865740683395</v>
      </c>
    </row>
    <row r="3338" spans="1:23" ht="57.6" x14ac:dyDescent="0.3">
      <c r="A3338">
        <v>3893</v>
      </c>
      <c r="B3338" s="3" t="s">
        <v>3890</v>
      </c>
      <c r="C3338" s="3" t="s">
        <v>8001</v>
      </c>
      <c r="D3338">
        <v>50000</v>
      </c>
      <c r="E3338">
        <v>10775</v>
      </c>
      <c r="F3338" t="s">
        <v>8221</v>
      </c>
      <c r="G3338" t="s">
        <v>8224</v>
      </c>
      <c r="H3338" t="s">
        <v>8246</v>
      </c>
      <c r="I3338">
        <v>1404194400</v>
      </c>
      <c r="J3338">
        <v>1400600840</v>
      </c>
      <c r="K3338" t="b">
        <v>0</v>
      </c>
      <c r="L3338">
        <v>84</v>
      </c>
      <c r="M3338" t="b">
        <v>0</v>
      </c>
      <c r="N3338" t="s">
        <v>8271</v>
      </c>
      <c r="O3338" s="5">
        <f t="shared" si="468"/>
        <v>4.6403712296983759</v>
      </c>
      <c r="P3338" s="7">
        <f t="shared" si="469"/>
        <v>128.27380952380952</v>
      </c>
      <c r="Q3338" t="str">
        <f t="shared" si="470"/>
        <v>theater</v>
      </c>
      <c r="R3338" t="str">
        <f t="shared" si="471"/>
        <v>plays</v>
      </c>
      <c r="S3338" s="10">
        <f t="shared" si="472"/>
        <v>41821</v>
      </c>
      <c r="T3338" s="10">
        <f t="shared" si="473"/>
        <v>41779.407870370371</v>
      </c>
      <c r="U3338">
        <f t="shared" si="474"/>
        <v>2014</v>
      </c>
      <c r="V3338" s="11">
        <f t="shared" si="475"/>
        <v>41821</v>
      </c>
      <c r="W3338" s="15">
        <f t="shared" si="476"/>
        <v>41.592129629629198</v>
      </c>
    </row>
    <row r="3339" spans="1:23" ht="43.2" x14ac:dyDescent="0.3">
      <c r="A3339">
        <v>3894</v>
      </c>
      <c r="B3339" s="3" t="s">
        <v>3891</v>
      </c>
      <c r="C3339" s="3" t="s">
        <v>8002</v>
      </c>
      <c r="D3339">
        <v>15000</v>
      </c>
      <c r="E3339">
        <v>520</v>
      </c>
      <c r="F3339" t="s">
        <v>8221</v>
      </c>
      <c r="G3339" t="s">
        <v>8224</v>
      </c>
      <c r="H3339" t="s">
        <v>8246</v>
      </c>
      <c r="I3339">
        <v>1481000340</v>
      </c>
      <c r="J3339">
        <v>1478386812</v>
      </c>
      <c r="K3339" t="b">
        <v>0</v>
      </c>
      <c r="L3339">
        <v>11</v>
      </c>
      <c r="M3339" t="b">
        <v>0</v>
      </c>
      <c r="N3339" t="s">
        <v>8271</v>
      </c>
      <c r="O3339" s="5">
        <f t="shared" si="468"/>
        <v>28.846153846153847</v>
      </c>
      <c r="P3339" s="7">
        <f t="shared" si="469"/>
        <v>47.272727272727273</v>
      </c>
      <c r="Q3339" t="str">
        <f t="shared" si="470"/>
        <v>theater</v>
      </c>
      <c r="R3339" t="str">
        <f t="shared" si="471"/>
        <v>plays</v>
      </c>
      <c r="S3339" s="10">
        <f t="shared" si="472"/>
        <v>42709.957638888889</v>
      </c>
      <c r="T3339" s="10">
        <f t="shared" si="473"/>
        <v>42679.708472222221</v>
      </c>
      <c r="U3339">
        <f t="shared" si="474"/>
        <v>2016</v>
      </c>
      <c r="V3339" s="11">
        <f t="shared" si="475"/>
        <v>42709.957638888889</v>
      </c>
      <c r="W3339" s="15">
        <f t="shared" si="476"/>
        <v>30.249166666668316</v>
      </c>
    </row>
    <row r="3340" spans="1:23" ht="43.2" x14ac:dyDescent="0.3">
      <c r="A3340">
        <v>3895</v>
      </c>
      <c r="B3340" s="3" t="s">
        <v>3892</v>
      </c>
      <c r="C3340" s="3" t="s">
        <v>8003</v>
      </c>
      <c r="D3340">
        <v>1000</v>
      </c>
      <c r="E3340">
        <v>50</v>
      </c>
      <c r="F3340" t="s">
        <v>8221</v>
      </c>
      <c r="G3340" t="s">
        <v>8224</v>
      </c>
      <c r="H3340" t="s">
        <v>8246</v>
      </c>
      <c r="I3340">
        <v>1425103218</v>
      </c>
      <c r="J3340">
        <v>1422424818</v>
      </c>
      <c r="K3340" t="b">
        <v>0</v>
      </c>
      <c r="L3340">
        <v>1</v>
      </c>
      <c r="M3340" t="b">
        <v>0</v>
      </c>
      <c r="N3340" t="s">
        <v>8271</v>
      </c>
      <c r="O3340" s="5">
        <f t="shared" si="468"/>
        <v>20</v>
      </c>
      <c r="P3340" s="7">
        <f t="shared" si="469"/>
        <v>50</v>
      </c>
      <c r="Q3340" t="str">
        <f t="shared" si="470"/>
        <v>theater</v>
      </c>
      <c r="R3340" t="str">
        <f t="shared" si="471"/>
        <v>plays</v>
      </c>
      <c r="S3340" s="10">
        <f t="shared" si="472"/>
        <v>42063.000208333338</v>
      </c>
      <c r="T3340" s="10">
        <f t="shared" si="473"/>
        <v>42032.000208333338</v>
      </c>
      <c r="U3340">
        <f t="shared" si="474"/>
        <v>2015</v>
      </c>
      <c r="V3340" s="11">
        <f t="shared" si="475"/>
        <v>42063.000208333338</v>
      </c>
      <c r="W3340" s="15">
        <f t="shared" si="476"/>
        <v>31</v>
      </c>
    </row>
    <row r="3341" spans="1:23" ht="43.2" x14ac:dyDescent="0.3">
      <c r="A3341">
        <v>3896</v>
      </c>
      <c r="B3341" s="3" t="s">
        <v>3893</v>
      </c>
      <c r="C3341" s="3" t="s">
        <v>8004</v>
      </c>
      <c r="D3341">
        <v>1600</v>
      </c>
      <c r="E3341">
        <v>170</v>
      </c>
      <c r="F3341" t="s">
        <v>8221</v>
      </c>
      <c r="G3341" t="s">
        <v>8224</v>
      </c>
      <c r="H3341" t="s">
        <v>8246</v>
      </c>
      <c r="I3341">
        <v>1402979778</v>
      </c>
      <c r="J3341">
        <v>1401770178</v>
      </c>
      <c r="K3341" t="b">
        <v>0</v>
      </c>
      <c r="L3341">
        <v>4</v>
      </c>
      <c r="M3341" t="b">
        <v>0</v>
      </c>
      <c r="N3341" t="s">
        <v>8271</v>
      </c>
      <c r="O3341" s="5">
        <f t="shared" si="468"/>
        <v>9.4117647058823533</v>
      </c>
      <c r="P3341" s="7">
        <f t="shared" si="469"/>
        <v>42.5</v>
      </c>
      <c r="Q3341" t="str">
        <f t="shared" si="470"/>
        <v>theater</v>
      </c>
      <c r="R3341" t="str">
        <f t="shared" si="471"/>
        <v>plays</v>
      </c>
      <c r="S3341" s="10">
        <f t="shared" si="472"/>
        <v>41806.941875000004</v>
      </c>
      <c r="T3341" s="10">
        <f t="shared" si="473"/>
        <v>41792.941875000004</v>
      </c>
      <c r="U3341">
        <f t="shared" si="474"/>
        <v>2014</v>
      </c>
      <c r="V3341" s="11">
        <f t="shared" si="475"/>
        <v>41806.941875000004</v>
      </c>
      <c r="W3341" s="15">
        <f t="shared" si="476"/>
        <v>14</v>
      </c>
    </row>
    <row r="3342" spans="1:23" ht="43.2" x14ac:dyDescent="0.3">
      <c r="A3342">
        <v>3897</v>
      </c>
      <c r="B3342" s="3" t="s">
        <v>3894</v>
      </c>
      <c r="C3342" s="3" t="s">
        <v>8005</v>
      </c>
      <c r="D3342">
        <v>2500</v>
      </c>
      <c r="E3342">
        <v>440</v>
      </c>
      <c r="F3342" t="s">
        <v>8221</v>
      </c>
      <c r="G3342" t="s">
        <v>8228</v>
      </c>
      <c r="H3342" t="s">
        <v>8250</v>
      </c>
      <c r="I3342">
        <v>1420750683</v>
      </c>
      <c r="J3342">
        <v>1418158683</v>
      </c>
      <c r="K3342" t="b">
        <v>0</v>
      </c>
      <c r="L3342">
        <v>10</v>
      </c>
      <c r="M3342" t="b">
        <v>0</v>
      </c>
      <c r="N3342" t="s">
        <v>8271</v>
      </c>
      <c r="O3342" s="5">
        <f t="shared" si="468"/>
        <v>5.6818181818181817</v>
      </c>
      <c r="P3342" s="7">
        <f t="shared" si="469"/>
        <v>44</v>
      </c>
      <c r="Q3342" t="str">
        <f t="shared" si="470"/>
        <v>theater</v>
      </c>
      <c r="R3342" t="str">
        <f t="shared" si="471"/>
        <v>plays</v>
      </c>
      <c r="S3342" s="10">
        <f t="shared" si="472"/>
        <v>42012.62364583333</v>
      </c>
      <c r="T3342" s="10">
        <f t="shared" si="473"/>
        <v>41982.62364583333</v>
      </c>
      <c r="U3342">
        <f t="shared" si="474"/>
        <v>2015</v>
      </c>
      <c r="V3342" s="11">
        <f t="shared" si="475"/>
        <v>42012.62364583333</v>
      </c>
      <c r="W3342" s="15">
        <f t="shared" si="476"/>
        <v>30</v>
      </c>
    </row>
    <row r="3343" spans="1:23" ht="57.6" x14ac:dyDescent="0.3">
      <c r="A3343">
        <v>3898</v>
      </c>
      <c r="B3343" s="3" t="s">
        <v>3895</v>
      </c>
      <c r="C3343" s="3" t="s">
        <v>8006</v>
      </c>
      <c r="D3343">
        <v>2500</v>
      </c>
      <c r="E3343">
        <v>814</v>
      </c>
      <c r="F3343" t="s">
        <v>8221</v>
      </c>
      <c r="G3343" t="s">
        <v>8225</v>
      </c>
      <c r="H3343" t="s">
        <v>8247</v>
      </c>
      <c r="I3343">
        <v>1439827200</v>
      </c>
      <c r="J3343">
        <v>1436355270</v>
      </c>
      <c r="K3343" t="b">
        <v>0</v>
      </c>
      <c r="L3343">
        <v>16</v>
      </c>
      <c r="M3343" t="b">
        <v>0</v>
      </c>
      <c r="N3343" t="s">
        <v>8271</v>
      </c>
      <c r="O3343" s="5">
        <f t="shared" si="468"/>
        <v>3.0712530712530715</v>
      </c>
      <c r="P3343" s="7">
        <f t="shared" si="469"/>
        <v>50.875</v>
      </c>
      <c r="Q3343" t="str">
        <f t="shared" si="470"/>
        <v>theater</v>
      </c>
      <c r="R3343" t="str">
        <f t="shared" si="471"/>
        <v>plays</v>
      </c>
      <c r="S3343" s="10">
        <f t="shared" si="472"/>
        <v>42233.416666666672</v>
      </c>
      <c r="T3343" s="10">
        <f t="shared" si="473"/>
        <v>42193.232291666667</v>
      </c>
      <c r="U3343">
        <f t="shared" si="474"/>
        <v>2015</v>
      </c>
      <c r="V3343" s="11">
        <f t="shared" si="475"/>
        <v>42233.416666666672</v>
      </c>
      <c r="W3343" s="15">
        <f t="shared" si="476"/>
        <v>40.184375000004366</v>
      </c>
    </row>
    <row r="3344" spans="1:23" ht="43.2" x14ac:dyDescent="0.3">
      <c r="A3344">
        <v>3899</v>
      </c>
      <c r="B3344" s="3" t="s">
        <v>3896</v>
      </c>
      <c r="C3344" s="3" t="s">
        <v>8007</v>
      </c>
      <c r="D3344">
        <v>10000</v>
      </c>
      <c r="E3344">
        <v>125</v>
      </c>
      <c r="F3344" t="s">
        <v>8221</v>
      </c>
      <c r="G3344" t="s">
        <v>8224</v>
      </c>
      <c r="H3344" t="s">
        <v>8246</v>
      </c>
      <c r="I3344">
        <v>1407868561</v>
      </c>
      <c r="J3344">
        <v>1406140561</v>
      </c>
      <c r="K3344" t="b">
        <v>0</v>
      </c>
      <c r="L3344">
        <v>2</v>
      </c>
      <c r="M3344" t="b">
        <v>0</v>
      </c>
      <c r="N3344" t="s">
        <v>8271</v>
      </c>
      <c r="O3344" s="5">
        <f t="shared" si="468"/>
        <v>80</v>
      </c>
      <c r="P3344" s="7">
        <f t="shared" si="469"/>
        <v>62.5</v>
      </c>
      <c r="Q3344" t="str">
        <f t="shared" si="470"/>
        <v>theater</v>
      </c>
      <c r="R3344" t="str">
        <f t="shared" si="471"/>
        <v>plays</v>
      </c>
      <c r="S3344" s="10">
        <f t="shared" si="472"/>
        <v>41863.525011574071</v>
      </c>
      <c r="T3344" s="10">
        <f t="shared" si="473"/>
        <v>41843.525011574071</v>
      </c>
      <c r="U3344">
        <f t="shared" si="474"/>
        <v>2014</v>
      </c>
      <c r="V3344" s="11">
        <f t="shared" si="475"/>
        <v>41863.525011574071</v>
      </c>
      <c r="W3344" s="15">
        <f t="shared" si="476"/>
        <v>20</v>
      </c>
    </row>
    <row r="3345" spans="1:23" ht="43.2" x14ac:dyDescent="0.3">
      <c r="A3345">
        <v>3900</v>
      </c>
      <c r="B3345" s="3" t="s">
        <v>3897</v>
      </c>
      <c r="C3345" s="3" t="s">
        <v>8008</v>
      </c>
      <c r="D3345">
        <v>2500</v>
      </c>
      <c r="E3345">
        <v>135</v>
      </c>
      <c r="F3345" t="s">
        <v>8221</v>
      </c>
      <c r="G3345" t="s">
        <v>8224</v>
      </c>
      <c r="H3345" t="s">
        <v>8246</v>
      </c>
      <c r="I3345">
        <v>1433988791</v>
      </c>
      <c r="J3345">
        <v>1431396791</v>
      </c>
      <c r="K3345" t="b">
        <v>0</v>
      </c>
      <c r="L3345">
        <v>5</v>
      </c>
      <c r="M3345" t="b">
        <v>0</v>
      </c>
      <c r="N3345" t="s">
        <v>8271</v>
      </c>
      <c r="O3345" s="5">
        <f t="shared" si="468"/>
        <v>18.518518518518519</v>
      </c>
      <c r="P3345" s="7">
        <f t="shared" si="469"/>
        <v>27</v>
      </c>
      <c r="Q3345" t="str">
        <f t="shared" si="470"/>
        <v>theater</v>
      </c>
      <c r="R3345" t="str">
        <f t="shared" si="471"/>
        <v>plays</v>
      </c>
      <c r="S3345" s="10">
        <f t="shared" si="472"/>
        <v>42165.842488425929</v>
      </c>
      <c r="T3345" s="10">
        <f t="shared" si="473"/>
        <v>42135.842488425929</v>
      </c>
      <c r="U3345">
        <f t="shared" si="474"/>
        <v>2015</v>
      </c>
      <c r="V3345" s="11">
        <f t="shared" si="475"/>
        <v>42165.842488425929</v>
      </c>
      <c r="W3345" s="15">
        <f t="shared" si="476"/>
        <v>30</v>
      </c>
    </row>
    <row r="3346" spans="1:23" ht="43.2" x14ac:dyDescent="0.3">
      <c r="A3346">
        <v>3901</v>
      </c>
      <c r="B3346" s="3" t="s">
        <v>3898</v>
      </c>
      <c r="C3346" s="3" t="s">
        <v>8009</v>
      </c>
      <c r="D3346">
        <v>3000</v>
      </c>
      <c r="E3346">
        <v>25</v>
      </c>
      <c r="F3346" t="s">
        <v>8221</v>
      </c>
      <c r="G3346" t="s">
        <v>8224</v>
      </c>
      <c r="H3346" t="s">
        <v>8246</v>
      </c>
      <c r="I3346">
        <v>1450554599</v>
      </c>
      <c r="J3346">
        <v>1447098599</v>
      </c>
      <c r="K3346" t="b">
        <v>0</v>
      </c>
      <c r="L3346">
        <v>1</v>
      </c>
      <c r="M3346" t="b">
        <v>0</v>
      </c>
      <c r="N3346" t="s">
        <v>8271</v>
      </c>
      <c r="O3346" s="5">
        <f t="shared" si="468"/>
        <v>120</v>
      </c>
      <c r="P3346" s="7">
        <f t="shared" si="469"/>
        <v>25</v>
      </c>
      <c r="Q3346" t="str">
        <f t="shared" si="470"/>
        <v>theater</v>
      </c>
      <c r="R3346" t="str">
        <f t="shared" si="471"/>
        <v>plays</v>
      </c>
      <c r="S3346" s="10">
        <f t="shared" si="472"/>
        <v>42357.576377314821</v>
      </c>
      <c r="T3346" s="10">
        <f t="shared" si="473"/>
        <v>42317.576377314821</v>
      </c>
      <c r="U3346">
        <f t="shared" si="474"/>
        <v>2015</v>
      </c>
      <c r="V3346" s="11">
        <f t="shared" si="475"/>
        <v>42357.576377314821</v>
      </c>
      <c r="W3346" s="15">
        <f t="shared" si="476"/>
        <v>40</v>
      </c>
    </row>
    <row r="3347" spans="1:23" ht="43.2" x14ac:dyDescent="0.3">
      <c r="A3347">
        <v>3902</v>
      </c>
      <c r="B3347" s="3" t="s">
        <v>3899</v>
      </c>
      <c r="C3347" s="3" t="s">
        <v>8010</v>
      </c>
      <c r="D3347">
        <v>3000</v>
      </c>
      <c r="E3347">
        <v>1465</v>
      </c>
      <c r="F3347" t="s">
        <v>8221</v>
      </c>
      <c r="G3347" t="s">
        <v>8225</v>
      </c>
      <c r="H3347" t="s">
        <v>8247</v>
      </c>
      <c r="I3347">
        <v>1479125642</v>
      </c>
      <c r="J3347">
        <v>1476962042</v>
      </c>
      <c r="K3347" t="b">
        <v>0</v>
      </c>
      <c r="L3347">
        <v>31</v>
      </c>
      <c r="M3347" t="b">
        <v>0</v>
      </c>
      <c r="N3347" t="s">
        <v>8271</v>
      </c>
      <c r="O3347" s="5">
        <f t="shared" si="468"/>
        <v>2.0477815699658701</v>
      </c>
      <c r="P3347" s="7">
        <f t="shared" si="469"/>
        <v>47.258064516129032</v>
      </c>
      <c r="Q3347" t="str">
        <f t="shared" si="470"/>
        <v>theater</v>
      </c>
      <c r="R3347" t="str">
        <f t="shared" si="471"/>
        <v>plays</v>
      </c>
      <c r="S3347" s="10">
        <f t="shared" si="472"/>
        <v>42688.259745370371</v>
      </c>
      <c r="T3347" s="10">
        <f t="shared" si="473"/>
        <v>42663.218078703707</v>
      </c>
      <c r="U3347">
        <f t="shared" si="474"/>
        <v>2016</v>
      </c>
      <c r="V3347" s="11">
        <f t="shared" si="475"/>
        <v>42688.259745370371</v>
      </c>
      <c r="W3347" s="15">
        <f t="shared" si="476"/>
        <v>25.041666666664241</v>
      </c>
    </row>
    <row r="3348" spans="1:23" ht="57.6" x14ac:dyDescent="0.3">
      <c r="A3348">
        <v>3903</v>
      </c>
      <c r="B3348" s="3" t="s">
        <v>3900</v>
      </c>
      <c r="C3348" s="3" t="s">
        <v>8011</v>
      </c>
      <c r="D3348">
        <v>1500</v>
      </c>
      <c r="E3348">
        <v>0</v>
      </c>
      <c r="F3348" t="s">
        <v>8221</v>
      </c>
      <c r="G3348" t="s">
        <v>8224</v>
      </c>
      <c r="H3348" t="s">
        <v>8246</v>
      </c>
      <c r="I3348">
        <v>1439581080</v>
      </c>
      <c r="J3348">
        <v>1435709765</v>
      </c>
      <c r="K3348" t="b">
        <v>0</v>
      </c>
      <c r="L3348">
        <v>0</v>
      </c>
      <c r="M3348" t="b">
        <v>0</v>
      </c>
      <c r="N3348" t="s">
        <v>8271</v>
      </c>
      <c r="O3348" s="5" t="e">
        <f t="shared" si="468"/>
        <v>#DIV/0!</v>
      </c>
      <c r="P3348" s="7" t="e">
        <f t="shared" si="469"/>
        <v>#DIV/0!</v>
      </c>
      <c r="Q3348" t="str">
        <f t="shared" si="470"/>
        <v>theater</v>
      </c>
      <c r="R3348" t="str">
        <f t="shared" si="471"/>
        <v>plays</v>
      </c>
      <c r="S3348" s="10">
        <f t="shared" si="472"/>
        <v>42230.568055555559</v>
      </c>
      <c r="T3348" s="10">
        <f t="shared" si="473"/>
        <v>42185.76116898148</v>
      </c>
      <c r="U3348">
        <f t="shared" si="474"/>
        <v>2015</v>
      </c>
      <c r="V3348" s="11">
        <f t="shared" si="475"/>
        <v>42230.568055555559</v>
      </c>
      <c r="W3348" s="15">
        <f t="shared" si="476"/>
        <v>44.806886574078817</v>
      </c>
    </row>
    <row r="3349" spans="1:23" ht="28.8" x14ac:dyDescent="0.3">
      <c r="A3349">
        <v>3904</v>
      </c>
      <c r="B3349" s="3" t="s">
        <v>3901</v>
      </c>
      <c r="C3349" s="3" t="s">
        <v>8012</v>
      </c>
      <c r="D3349">
        <v>10000</v>
      </c>
      <c r="E3349">
        <v>3</v>
      </c>
      <c r="F3349" t="s">
        <v>8221</v>
      </c>
      <c r="G3349" t="s">
        <v>8224</v>
      </c>
      <c r="H3349" t="s">
        <v>8246</v>
      </c>
      <c r="I3349">
        <v>1429074240</v>
      </c>
      <c r="J3349">
        <v>1427866200</v>
      </c>
      <c r="K3349" t="b">
        <v>0</v>
      </c>
      <c r="L3349">
        <v>2</v>
      </c>
      <c r="M3349" t="b">
        <v>0</v>
      </c>
      <c r="N3349" t="s">
        <v>8271</v>
      </c>
      <c r="O3349" s="5">
        <f t="shared" si="468"/>
        <v>3333.3333333333335</v>
      </c>
      <c r="P3349" s="7">
        <f t="shared" si="469"/>
        <v>1.5</v>
      </c>
      <c r="Q3349" t="str">
        <f t="shared" si="470"/>
        <v>theater</v>
      </c>
      <c r="R3349" t="str">
        <f t="shared" si="471"/>
        <v>plays</v>
      </c>
      <c r="S3349" s="10">
        <f t="shared" si="472"/>
        <v>42108.961111111115</v>
      </c>
      <c r="T3349" s="10">
        <f t="shared" si="473"/>
        <v>42094.979166666672</v>
      </c>
      <c r="U3349">
        <f t="shared" si="474"/>
        <v>2015</v>
      </c>
      <c r="V3349" s="11">
        <f t="shared" si="475"/>
        <v>42108.961111111115</v>
      </c>
      <c r="W3349" s="15">
        <f t="shared" si="476"/>
        <v>13.981944444443798</v>
      </c>
    </row>
    <row r="3350" spans="1:23" ht="43.2" x14ac:dyDescent="0.3">
      <c r="A3350">
        <v>3905</v>
      </c>
      <c r="B3350" s="3" t="s">
        <v>3902</v>
      </c>
      <c r="C3350" s="3" t="s">
        <v>8013</v>
      </c>
      <c r="D3350">
        <v>1500</v>
      </c>
      <c r="E3350">
        <v>173</v>
      </c>
      <c r="F3350" t="s">
        <v>8221</v>
      </c>
      <c r="G3350" t="s">
        <v>8225</v>
      </c>
      <c r="H3350" t="s">
        <v>8247</v>
      </c>
      <c r="I3350">
        <v>1434063600</v>
      </c>
      <c r="J3350">
        <v>1430405903</v>
      </c>
      <c r="K3350" t="b">
        <v>0</v>
      </c>
      <c r="L3350">
        <v>7</v>
      </c>
      <c r="M3350" t="b">
        <v>0</v>
      </c>
      <c r="N3350" t="s">
        <v>8271</v>
      </c>
      <c r="O3350" s="5">
        <f t="shared" si="468"/>
        <v>8.6705202312138727</v>
      </c>
      <c r="P3350" s="7">
        <f t="shared" si="469"/>
        <v>24.714285714285715</v>
      </c>
      <c r="Q3350" t="str">
        <f t="shared" si="470"/>
        <v>theater</v>
      </c>
      <c r="R3350" t="str">
        <f t="shared" si="471"/>
        <v>plays</v>
      </c>
      <c r="S3350" s="10">
        <f t="shared" si="472"/>
        <v>42166.708333333328</v>
      </c>
      <c r="T3350" s="10">
        <f t="shared" si="473"/>
        <v>42124.373877314814</v>
      </c>
      <c r="U3350">
        <f t="shared" si="474"/>
        <v>2015</v>
      </c>
      <c r="V3350" s="11">
        <f t="shared" si="475"/>
        <v>42166.708333333328</v>
      </c>
      <c r="W3350" s="15">
        <f t="shared" si="476"/>
        <v>42.334456018514175</v>
      </c>
    </row>
    <row r="3351" spans="1:23" ht="43.2" x14ac:dyDescent="0.3">
      <c r="A3351">
        <v>3906</v>
      </c>
      <c r="B3351" s="3" t="s">
        <v>3903</v>
      </c>
      <c r="C3351" s="3" t="s">
        <v>8014</v>
      </c>
      <c r="D3351">
        <v>1500</v>
      </c>
      <c r="E3351">
        <v>1010</v>
      </c>
      <c r="F3351" t="s">
        <v>8221</v>
      </c>
      <c r="G3351" t="s">
        <v>8225</v>
      </c>
      <c r="H3351" t="s">
        <v>8247</v>
      </c>
      <c r="I3351">
        <v>1435325100</v>
      </c>
      <c r="J3351">
        <v>1432072893</v>
      </c>
      <c r="K3351" t="b">
        <v>0</v>
      </c>
      <c r="L3351">
        <v>16</v>
      </c>
      <c r="M3351" t="b">
        <v>0</v>
      </c>
      <c r="N3351" t="s">
        <v>8271</v>
      </c>
      <c r="O3351" s="5">
        <f t="shared" si="468"/>
        <v>1.4851485148514851</v>
      </c>
      <c r="P3351" s="7">
        <f t="shared" si="469"/>
        <v>63.125</v>
      </c>
      <c r="Q3351" t="str">
        <f t="shared" si="470"/>
        <v>theater</v>
      </c>
      <c r="R3351" t="str">
        <f t="shared" si="471"/>
        <v>plays</v>
      </c>
      <c r="S3351" s="10">
        <f t="shared" si="472"/>
        <v>42181.309027777781</v>
      </c>
      <c r="T3351" s="10">
        <f t="shared" si="473"/>
        <v>42143.667743055557</v>
      </c>
      <c r="U3351">
        <f t="shared" si="474"/>
        <v>2015</v>
      </c>
      <c r="V3351" s="11">
        <f t="shared" si="475"/>
        <v>42181.309027777781</v>
      </c>
      <c r="W3351" s="15">
        <f t="shared" si="476"/>
        <v>37.641284722223645</v>
      </c>
    </row>
    <row r="3352" spans="1:23" ht="43.2" x14ac:dyDescent="0.3">
      <c r="A3352">
        <v>3907</v>
      </c>
      <c r="B3352" s="3" t="s">
        <v>3904</v>
      </c>
      <c r="C3352" s="3" t="s">
        <v>8015</v>
      </c>
      <c r="D3352">
        <v>1000</v>
      </c>
      <c r="E3352">
        <v>153</v>
      </c>
      <c r="F3352" t="s">
        <v>8221</v>
      </c>
      <c r="G3352" t="s">
        <v>8224</v>
      </c>
      <c r="H3352" t="s">
        <v>8246</v>
      </c>
      <c r="I3352">
        <v>1414354080</v>
      </c>
      <c r="J3352">
        <v>1411587606</v>
      </c>
      <c r="K3352" t="b">
        <v>0</v>
      </c>
      <c r="L3352">
        <v>4</v>
      </c>
      <c r="M3352" t="b">
        <v>0</v>
      </c>
      <c r="N3352" t="s">
        <v>8271</v>
      </c>
      <c r="O3352" s="5">
        <f t="shared" si="468"/>
        <v>6.5359477124183005</v>
      </c>
      <c r="P3352" s="7">
        <f t="shared" si="469"/>
        <v>38.25</v>
      </c>
      <c r="Q3352" t="str">
        <f t="shared" si="470"/>
        <v>theater</v>
      </c>
      <c r="R3352" t="str">
        <f t="shared" si="471"/>
        <v>plays</v>
      </c>
      <c r="S3352" s="10">
        <f t="shared" si="472"/>
        <v>41938.588888888888</v>
      </c>
      <c r="T3352" s="10">
        <f t="shared" si="473"/>
        <v>41906.569513888891</v>
      </c>
      <c r="U3352">
        <f t="shared" si="474"/>
        <v>2014</v>
      </c>
      <c r="V3352" s="11">
        <f t="shared" si="475"/>
        <v>41938.588888888888</v>
      </c>
      <c r="W3352" s="15">
        <f t="shared" si="476"/>
        <v>32.019374999996217</v>
      </c>
    </row>
    <row r="3353" spans="1:23" ht="43.2" x14ac:dyDescent="0.3">
      <c r="A3353">
        <v>3908</v>
      </c>
      <c r="B3353" s="3" t="s">
        <v>3905</v>
      </c>
      <c r="C3353" s="3" t="s">
        <v>8016</v>
      </c>
      <c r="D3353">
        <v>750</v>
      </c>
      <c r="E3353">
        <v>65</v>
      </c>
      <c r="F3353" t="s">
        <v>8221</v>
      </c>
      <c r="G3353" t="s">
        <v>8224</v>
      </c>
      <c r="H3353" t="s">
        <v>8246</v>
      </c>
      <c r="I3353">
        <v>1406603696</v>
      </c>
      <c r="J3353">
        <v>1405307696</v>
      </c>
      <c r="K3353" t="b">
        <v>0</v>
      </c>
      <c r="L3353">
        <v>4</v>
      </c>
      <c r="M3353" t="b">
        <v>0</v>
      </c>
      <c r="N3353" t="s">
        <v>8271</v>
      </c>
      <c r="O3353" s="5">
        <f t="shared" si="468"/>
        <v>11.538461538461538</v>
      </c>
      <c r="P3353" s="7">
        <f t="shared" si="469"/>
        <v>16.25</v>
      </c>
      <c r="Q3353" t="str">
        <f t="shared" si="470"/>
        <v>theater</v>
      </c>
      <c r="R3353" t="str">
        <f t="shared" si="471"/>
        <v>plays</v>
      </c>
      <c r="S3353" s="10">
        <f t="shared" si="472"/>
        <v>41848.885370370372</v>
      </c>
      <c r="T3353" s="10">
        <f t="shared" si="473"/>
        <v>41833.885370370372</v>
      </c>
      <c r="U3353">
        <f t="shared" si="474"/>
        <v>2014</v>
      </c>
      <c r="V3353" s="11">
        <f t="shared" si="475"/>
        <v>41848.885370370372</v>
      </c>
      <c r="W3353" s="15">
        <f t="shared" si="476"/>
        <v>15</v>
      </c>
    </row>
    <row r="3354" spans="1:23" ht="43.2" x14ac:dyDescent="0.3">
      <c r="A3354">
        <v>3909</v>
      </c>
      <c r="B3354" s="3" t="s">
        <v>3906</v>
      </c>
      <c r="C3354" s="3" t="s">
        <v>8017</v>
      </c>
      <c r="D3354">
        <v>60000</v>
      </c>
      <c r="E3354">
        <v>135</v>
      </c>
      <c r="F3354" t="s">
        <v>8221</v>
      </c>
      <c r="G3354" t="s">
        <v>8224</v>
      </c>
      <c r="H3354" t="s">
        <v>8246</v>
      </c>
      <c r="I3354">
        <v>1410424642</v>
      </c>
      <c r="J3354">
        <v>1407832642</v>
      </c>
      <c r="K3354" t="b">
        <v>0</v>
      </c>
      <c r="L3354">
        <v>4</v>
      </c>
      <c r="M3354" t="b">
        <v>0</v>
      </c>
      <c r="N3354" t="s">
        <v>8271</v>
      </c>
      <c r="O3354" s="5">
        <f t="shared" si="468"/>
        <v>444.44444444444446</v>
      </c>
      <c r="P3354" s="7">
        <f t="shared" si="469"/>
        <v>33.75</v>
      </c>
      <c r="Q3354" t="str">
        <f t="shared" si="470"/>
        <v>theater</v>
      </c>
      <c r="R3354" t="str">
        <f t="shared" si="471"/>
        <v>plays</v>
      </c>
      <c r="S3354" s="10">
        <f t="shared" si="472"/>
        <v>41893.109282407408</v>
      </c>
      <c r="T3354" s="10">
        <f t="shared" si="473"/>
        <v>41863.109282407408</v>
      </c>
      <c r="U3354">
        <f t="shared" si="474"/>
        <v>2014</v>
      </c>
      <c r="V3354" s="11">
        <f t="shared" si="475"/>
        <v>41893.109282407408</v>
      </c>
      <c r="W3354" s="15">
        <f t="shared" si="476"/>
        <v>30</v>
      </c>
    </row>
    <row r="3355" spans="1:23" ht="43.2" x14ac:dyDescent="0.3">
      <c r="A3355">
        <v>3910</v>
      </c>
      <c r="B3355" s="3" t="s">
        <v>3907</v>
      </c>
      <c r="C3355" s="3" t="s">
        <v>8018</v>
      </c>
      <c r="D3355">
        <v>6000</v>
      </c>
      <c r="E3355">
        <v>185</v>
      </c>
      <c r="F3355" t="s">
        <v>8221</v>
      </c>
      <c r="G3355" t="s">
        <v>8224</v>
      </c>
      <c r="H3355" t="s">
        <v>8246</v>
      </c>
      <c r="I3355">
        <v>1441649397</v>
      </c>
      <c r="J3355">
        <v>1439057397</v>
      </c>
      <c r="K3355" t="b">
        <v>0</v>
      </c>
      <c r="L3355">
        <v>3</v>
      </c>
      <c r="M3355" t="b">
        <v>0</v>
      </c>
      <c r="N3355" t="s">
        <v>8271</v>
      </c>
      <c r="O3355" s="5">
        <f t="shared" si="468"/>
        <v>32.432432432432435</v>
      </c>
      <c r="P3355" s="7">
        <f t="shared" si="469"/>
        <v>61.666666666666664</v>
      </c>
      <c r="Q3355" t="str">
        <f t="shared" si="470"/>
        <v>theater</v>
      </c>
      <c r="R3355" t="str">
        <f t="shared" si="471"/>
        <v>plays</v>
      </c>
      <c r="S3355" s="10">
        <f t="shared" si="472"/>
        <v>42254.506909722222</v>
      </c>
      <c r="T3355" s="10">
        <f t="shared" si="473"/>
        <v>42224.506909722222</v>
      </c>
      <c r="U3355">
        <f t="shared" si="474"/>
        <v>2015</v>
      </c>
      <c r="V3355" s="11">
        <f t="shared" si="475"/>
        <v>42254.506909722222</v>
      </c>
      <c r="W3355" s="15">
        <f t="shared" si="476"/>
        <v>30</v>
      </c>
    </row>
    <row r="3356" spans="1:23" ht="43.2" x14ac:dyDescent="0.3">
      <c r="A3356">
        <v>3911</v>
      </c>
      <c r="B3356" s="3" t="s">
        <v>3908</v>
      </c>
      <c r="C3356" s="3" t="s">
        <v>8019</v>
      </c>
      <c r="D3356">
        <v>8000</v>
      </c>
      <c r="E3356">
        <v>2993</v>
      </c>
      <c r="F3356" t="s">
        <v>8221</v>
      </c>
      <c r="G3356" t="s">
        <v>8224</v>
      </c>
      <c r="H3356" t="s">
        <v>8246</v>
      </c>
      <c r="I3356">
        <v>1417033777</v>
      </c>
      <c r="J3356">
        <v>1414438177</v>
      </c>
      <c r="K3356" t="b">
        <v>0</v>
      </c>
      <c r="L3356">
        <v>36</v>
      </c>
      <c r="M3356" t="b">
        <v>0</v>
      </c>
      <c r="N3356" t="s">
        <v>8271</v>
      </c>
      <c r="O3356" s="5">
        <f t="shared" si="468"/>
        <v>2.6729034413631809</v>
      </c>
      <c r="P3356" s="7">
        <f t="shared" si="469"/>
        <v>83.138888888888886</v>
      </c>
      <c r="Q3356" t="str">
        <f t="shared" si="470"/>
        <v>theater</v>
      </c>
      <c r="R3356" t="str">
        <f t="shared" si="471"/>
        <v>plays</v>
      </c>
      <c r="S3356" s="10">
        <f t="shared" si="472"/>
        <v>41969.603900462964</v>
      </c>
      <c r="T3356" s="10">
        <f t="shared" si="473"/>
        <v>41939.5622337963</v>
      </c>
      <c r="U3356">
        <f t="shared" si="474"/>
        <v>2014</v>
      </c>
      <c r="V3356" s="11">
        <f t="shared" si="475"/>
        <v>41969.603900462964</v>
      </c>
      <c r="W3356" s="15">
        <f t="shared" si="476"/>
        <v>30.041666666664241</v>
      </c>
    </row>
    <row r="3357" spans="1:23" ht="43.2" x14ac:dyDescent="0.3">
      <c r="A3357">
        <v>3912</v>
      </c>
      <c r="B3357" s="3" t="s">
        <v>3909</v>
      </c>
      <c r="C3357" s="3" t="s">
        <v>8020</v>
      </c>
      <c r="D3357">
        <v>15000</v>
      </c>
      <c r="E3357">
        <v>1</v>
      </c>
      <c r="F3357" t="s">
        <v>8221</v>
      </c>
      <c r="G3357" t="s">
        <v>8224</v>
      </c>
      <c r="H3357" t="s">
        <v>8246</v>
      </c>
      <c r="I3357">
        <v>1429936500</v>
      </c>
      <c r="J3357">
        <v>1424759330</v>
      </c>
      <c r="K3357" t="b">
        <v>0</v>
      </c>
      <c r="L3357">
        <v>1</v>
      </c>
      <c r="M3357" t="b">
        <v>0</v>
      </c>
      <c r="N3357" t="s">
        <v>8271</v>
      </c>
      <c r="O3357" s="5">
        <f t="shared" si="468"/>
        <v>15000</v>
      </c>
      <c r="P3357" s="7">
        <f t="shared" si="469"/>
        <v>1</v>
      </c>
      <c r="Q3357" t="str">
        <f t="shared" si="470"/>
        <v>theater</v>
      </c>
      <c r="R3357" t="str">
        <f t="shared" si="471"/>
        <v>plays</v>
      </c>
      <c r="S3357" s="10">
        <f t="shared" si="472"/>
        <v>42118.940972222219</v>
      </c>
      <c r="T3357" s="10">
        <f t="shared" si="473"/>
        <v>42059.020023148143</v>
      </c>
      <c r="U3357">
        <f t="shared" si="474"/>
        <v>2015</v>
      </c>
      <c r="V3357" s="11">
        <f t="shared" si="475"/>
        <v>42118.940972222219</v>
      </c>
      <c r="W3357" s="15">
        <f t="shared" si="476"/>
        <v>59.920949074075907</v>
      </c>
    </row>
    <row r="3358" spans="1:23" ht="43.2" x14ac:dyDescent="0.3">
      <c r="A3358">
        <v>3913</v>
      </c>
      <c r="B3358" s="3" t="s">
        <v>3910</v>
      </c>
      <c r="C3358" s="3" t="s">
        <v>8021</v>
      </c>
      <c r="D3358">
        <v>10000</v>
      </c>
      <c r="E3358">
        <v>1000</v>
      </c>
      <c r="F3358" t="s">
        <v>8221</v>
      </c>
      <c r="G3358" t="s">
        <v>8224</v>
      </c>
      <c r="H3358" t="s">
        <v>8246</v>
      </c>
      <c r="I3358">
        <v>1448863449</v>
      </c>
      <c r="J3358">
        <v>1446267849</v>
      </c>
      <c r="K3358" t="b">
        <v>0</v>
      </c>
      <c r="L3358">
        <v>7</v>
      </c>
      <c r="M3358" t="b">
        <v>0</v>
      </c>
      <c r="N3358" t="s">
        <v>8271</v>
      </c>
      <c r="O3358" s="5">
        <f t="shared" si="468"/>
        <v>10</v>
      </c>
      <c r="P3358" s="7">
        <f t="shared" si="469"/>
        <v>142.85714285714286</v>
      </c>
      <c r="Q3358" t="str">
        <f t="shared" si="470"/>
        <v>theater</v>
      </c>
      <c r="R3358" t="str">
        <f t="shared" si="471"/>
        <v>plays</v>
      </c>
      <c r="S3358" s="10">
        <f t="shared" si="472"/>
        <v>42338.002881944441</v>
      </c>
      <c r="T3358" s="10">
        <f t="shared" si="473"/>
        <v>42307.961215277777</v>
      </c>
      <c r="U3358">
        <f t="shared" si="474"/>
        <v>2015</v>
      </c>
      <c r="V3358" s="11">
        <f t="shared" si="475"/>
        <v>42338.002881944441</v>
      </c>
      <c r="W3358" s="15">
        <f t="shared" si="476"/>
        <v>30.041666666664241</v>
      </c>
    </row>
    <row r="3359" spans="1:23" ht="43.2" x14ac:dyDescent="0.3">
      <c r="A3359">
        <v>3914</v>
      </c>
      <c r="B3359" s="3" t="s">
        <v>3911</v>
      </c>
      <c r="C3359" s="3" t="s">
        <v>8022</v>
      </c>
      <c r="D3359">
        <v>2500</v>
      </c>
      <c r="E3359">
        <v>909</v>
      </c>
      <c r="F3359" t="s">
        <v>8221</v>
      </c>
      <c r="G3359" t="s">
        <v>8225</v>
      </c>
      <c r="H3359" t="s">
        <v>8247</v>
      </c>
      <c r="I3359">
        <v>1431298740</v>
      </c>
      <c r="J3359">
        <v>1429558756</v>
      </c>
      <c r="K3359" t="b">
        <v>0</v>
      </c>
      <c r="L3359">
        <v>27</v>
      </c>
      <c r="M3359" t="b">
        <v>0</v>
      </c>
      <c r="N3359" t="s">
        <v>8271</v>
      </c>
      <c r="O3359" s="5">
        <f t="shared" si="468"/>
        <v>2.7502750275027501</v>
      </c>
      <c r="P3359" s="7">
        <f t="shared" si="469"/>
        <v>33.666666666666664</v>
      </c>
      <c r="Q3359" t="str">
        <f t="shared" si="470"/>
        <v>theater</v>
      </c>
      <c r="R3359" t="str">
        <f t="shared" si="471"/>
        <v>plays</v>
      </c>
      <c r="S3359" s="10">
        <f t="shared" si="472"/>
        <v>42134.707638888889</v>
      </c>
      <c r="T3359" s="10">
        <f t="shared" si="473"/>
        <v>42114.568935185183</v>
      </c>
      <c r="U3359">
        <f t="shared" si="474"/>
        <v>2015</v>
      </c>
      <c r="V3359" s="11">
        <f t="shared" si="475"/>
        <v>42134.707638888889</v>
      </c>
      <c r="W3359" s="15">
        <f t="shared" si="476"/>
        <v>20.138703703705687</v>
      </c>
    </row>
    <row r="3360" spans="1:23" ht="43.2" x14ac:dyDescent="0.3">
      <c r="A3360">
        <v>3915</v>
      </c>
      <c r="B3360" s="3" t="s">
        <v>3912</v>
      </c>
      <c r="C3360" s="3" t="s">
        <v>8023</v>
      </c>
      <c r="D3360">
        <v>1500</v>
      </c>
      <c r="E3360">
        <v>5</v>
      </c>
      <c r="F3360" t="s">
        <v>8221</v>
      </c>
      <c r="G3360" t="s">
        <v>8225</v>
      </c>
      <c r="H3360" t="s">
        <v>8247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8271</v>
      </c>
      <c r="O3360" s="5">
        <f t="shared" si="468"/>
        <v>300</v>
      </c>
      <c r="P3360" s="7">
        <f t="shared" si="469"/>
        <v>5</v>
      </c>
      <c r="Q3360" t="str">
        <f t="shared" si="470"/>
        <v>theater</v>
      </c>
      <c r="R3360" t="str">
        <f t="shared" si="471"/>
        <v>plays</v>
      </c>
      <c r="S3360" s="10">
        <f t="shared" si="472"/>
        <v>42522.73505787037</v>
      </c>
      <c r="T3360" s="10">
        <f t="shared" si="473"/>
        <v>42492.73505787037</v>
      </c>
      <c r="U3360">
        <f t="shared" si="474"/>
        <v>2016</v>
      </c>
      <c r="V3360" s="11">
        <f t="shared" si="475"/>
        <v>42522.73505787037</v>
      </c>
      <c r="W3360" s="15">
        <f t="shared" si="476"/>
        <v>30</v>
      </c>
    </row>
    <row r="3361" spans="1:23" ht="43.2" x14ac:dyDescent="0.3">
      <c r="A3361">
        <v>3916</v>
      </c>
      <c r="B3361" s="3" t="s">
        <v>3913</v>
      </c>
      <c r="C3361" s="3" t="s">
        <v>8024</v>
      </c>
      <c r="D3361">
        <v>2000</v>
      </c>
      <c r="E3361">
        <v>0</v>
      </c>
      <c r="F3361" t="s">
        <v>8221</v>
      </c>
      <c r="G3361" t="s">
        <v>8232</v>
      </c>
      <c r="H3361" t="s">
        <v>8253</v>
      </c>
      <c r="I3361">
        <v>1464952752</v>
      </c>
      <c r="J3361">
        <v>1462360752</v>
      </c>
      <c r="K3361" t="b">
        <v>0</v>
      </c>
      <c r="L3361">
        <v>0</v>
      </c>
      <c r="M3361" t="b">
        <v>0</v>
      </c>
      <c r="N3361" t="s">
        <v>8271</v>
      </c>
      <c r="O3361" s="5" t="e">
        <f t="shared" si="468"/>
        <v>#DIV/0!</v>
      </c>
      <c r="P3361" s="7" t="e">
        <f t="shared" si="469"/>
        <v>#DIV/0!</v>
      </c>
      <c r="Q3361" t="str">
        <f t="shared" si="470"/>
        <v>theater</v>
      </c>
      <c r="R3361" t="str">
        <f t="shared" si="471"/>
        <v>plays</v>
      </c>
      <c r="S3361" s="10">
        <f t="shared" si="472"/>
        <v>42524.221666666665</v>
      </c>
      <c r="T3361" s="10">
        <f t="shared" si="473"/>
        <v>42494.221666666665</v>
      </c>
      <c r="U3361">
        <f t="shared" si="474"/>
        <v>2016</v>
      </c>
      <c r="V3361" s="11">
        <f t="shared" si="475"/>
        <v>42524.221666666665</v>
      </c>
      <c r="W3361" s="15">
        <f t="shared" si="476"/>
        <v>30</v>
      </c>
    </row>
    <row r="3362" spans="1:23" ht="43.2" x14ac:dyDescent="0.3">
      <c r="A3362">
        <v>3917</v>
      </c>
      <c r="B3362" s="3" t="s">
        <v>3914</v>
      </c>
      <c r="C3362" s="3" t="s">
        <v>8025</v>
      </c>
      <c r="D3362">
        <v>3500</v>
      </c>
      <c r="E3362">
        <v>10</v>
      </c>
      <c r="F3362" t="s">
        <v>8221</v>
      </c>
      <c r="G3362" t="s">
        <v>8225</v>
      </c>
      <c r="H3362" t="s">
        <v>8247</v>
      </c>
      <c r="I3362">
        <v>1410439161</v>
      </c>
      <c r="J3362">
        <v>1407847161</v>
      </c>
      <c r="K3362" t="b">
        <v>0</v>
      </c>
      <c r="L3362">
        <v>1</v>
      </c>
      <c r="M3362" t="b">
        <v>0</v>
      </c>
      <c r="N3362" t="s">
        <v>8271</v>
      </c>
      <c r="O3362" s="5">
        <f t="shared" si="468"/>
        <v>350</v>
      </c>
      <c r="P3362" s="7">
        <f t="shared" si="469"/>
        <v>10</v>
      </c>
      <c r="Q3362" t="str">
        <f t="shared" si="470"/>
        <v>theater</v>
      </c>
      <c r="R3362" t="str">
        <f t="shared" si="471"/>
        <v>plays</v>
      </c>
      <c r="S3362" s="10">
        <f t="shared" si="472"/>
        <v>41893.277326388888</v>
      </c>
      <c r="T3362" s="10">
        <f t="shared" si="473"/>
        <v>41863.277326388888</v>
      </c>
      <c r="U3362">
        <f t="shared" si="474"/>
        <v>2014</v>
      </c>
      <c r="V3362" s="11">
        <f t="shared" si="475"/>
        <v>41893.277326388888</v>
      </c>
      <c r="W3362" s="15">
        <f t="shared" si="476"/>
        <v>30</v>
      </c>
    </row>
    <row r="3363" spans="1:23" ht="57.6" x14ac:dyDescent="0.3">
      <c r="A3363">
        <v>3918</v>
      </c>
      <c r="B3363" s="3" t="s">
        <v>3915</v>
      </c>
      <c r="C3363" s="3" t="s">
        <v>8026</v>
      </c>
      <c r="D3363">
        <v>60000</v>
      </c>
      <c r="E3363">
        <v>120</v>
      </c>
      <c r="F3363" t="s">
        <v>8221</v>
      </c>
      <c r="G3363" t="s">
        <v>8225</v>
      </c>
      <c r="H3363" t="s">
        <v>8247</v>
      </c>
      <c r="I3363">
        <v>1407168000</v>
      </c>
      <c r="J3363">
        <v>1406131023</v>
      </c>
      <c r="K3363" t="b">
        <v>0</v>
      </c>
      <c r="L3363">
        <v>3</v>
      </c>
      <c r="M3363" t="b">
        <v>0</v>
      </c>
      <c r="N3363" t="s">
        <v>8271</v>
      </c>
      <c r="O3363" s="5">
        <f t="shared" si="468"/>
        <v>500</v>
      </c>
      <c r="P3363" s="7">
        <f t="shared" si="469"/>
        <v>40</v>
      </c>
      <c r="Q3363" t="str">
        <f t="shared" si="470"/>
        <v>theater</v>
      </c>
      <c r="R3363" t="str">
        <f t="shared" si="471"/>
        <v>plays</v>
      </c>
      <c r="S3363" s="10">
        <f t="shared" si="472"/>
        <v>41855.416666666664</v>
      </c>
      <c r="T3363" s="10">
        <f t="shared" si="473"/>
        <v>41843.414618055554</v>
      </c>
      <c r="U3363">
        <f t="shared" si="474"/>
        <v>2014</v>
      </c>
      <c r="V3363" s="11">
        <f t="shared" si="475"/>
        <v>41855.416666666664</v>
      </c>
      <c r="W3363" s="15">
        <f t="shared" si="476"/>
        <v>12.002048611109785</v>
      </c>
    </row>
    <row r="3364" spans="1:23" ht="43.2" x14ac:dyDescent="0.3">
      <c r="A3364">
        <v>3919</v>
      </c>
      <c r="B3364" s="3" t="s">
        <v>3916</v>
      </c>
      <c r="C3364" s="3" t="s">
        <v>8027</v>
      </c>
      <c r="D3364">
        <v>5000</v>
      </c>
      <c r="E3364">
        <v>90</v>
      </c>
      <c r="F3364" t="s">
        <v>8221</v>
      </c>
      <c r="G3364" t="s">
        <v>8225</v>
      </c>
      <c r="H3364" t="s">
        <v>8247</v>
      </c>
      <c r="I3364">
        <v>1453075200</v>
      </c>
      <c r="J3364">
        <v>1450628773</v>
      </c>
      <c r="K3364" t="b">
        <v>0</v>
      </c>
      <c r="L3364">
        <v>3</v>
      </c>
      <c r="M3364" t="b">
        <v>0</v>
      </c>
      <c r="N3364" t="s">
        <v>8271</v>
      </c>
      <c r="O3364" s="5">
        <f t="shared" si="468"/>
        <v>55.555555555555557</v>
      </c>
      <c r="P3364" s="7">
        <f t="shared" si="469"/>
        <v>30</v>
      </c>
      <c r="Q3364" t="str">
        <f t="shared" si="470"/>
        <v>theater</v>
      </c>
      <c r="R3364" t="str">
        <f t="shared" si="471"/>
        <v>plays</v>
      </c>
      <c r="S3364" s="10">
        <f t="shared" si="472"/>
        <v>42386.75</v>
      </c>
      <c r="T3364" s="10">
        <f t="shared" si="473"/>
        <v>42358.434872685189</v>
      </c>
      <c r="U3364">
        <f t="shared" si="474"/>
        <v>2016</v>
      </c>
      <c r="V3364" s="11">
        <f t="shared" si="475"/>
        <v>42386.75</v>
      </c>
      <c r="W3364" s="15">
        <f t="shared" si="476"/>
        <v>28.315127314810525</v>
      </c>
    </row>
    <row r="3365" spans="1:23" ht="43.2" x14ac:dyDescent="0.3">
      <c r="A3365">
        <v>3920</v>
      </c>
      <c r="B3365" s="3" t="s">
        <v>3917</v>
      </c>
      <c r="C3365" s="3" t="s">
        <v>8028</v>
      </c>
      <c r="D3365">
        <v>2500</v>
      </c>
      <c r="E3365">
        <v>135</v>
      </c>
      <c r="F3365" t="s">
        <v>8221</v>
      </c>
      <c r="G3365" t="s">
        <v>8225</v>
      </c>
      <c r="H3365" t="s">
        <v>8247</v>
      </c>
      <c r="I3365">
        <v>1479032260</v>
      </c>
      <c r="J3365">
        <v>1476436660</v>
      </c>
      <c r="K3365" t="b">
        <v>0</v>
      </c>
      <c r="L3365">
        <v>3</v>
      </c>
      <c r="M3365" t="b">
        <v>0</v>
      </c>
      <c r="N3365" t="s">
        <v>8271</v>
      </c>
      <c r="O3365" s="5">
        <f t="shared" si="468"/>
        <v>18.518518518518519</v>
      </c>
      <c r="P3365" s="7">
        <f t="shared" si="469"/>
        <v>45</v>
      </c>
      <c r="Q3365" t="str">
        <f t="shared" si="470"/>
        <v>theater</v>
      </c>
      <c r="R3365" t="str">
        <f t="shared" si="471"/>
        <v>plays</v>
      </c>
      <c r="S3365" s="10">
        <f t="shared" si="472"/>
        <v>42687.178935185191</v>
      </c>
      <c r="T3365" s="10">
        <f t="shared" si="473"/>
        <v>42657.13726851852</v>
      </c>
      <c r="U3365">
        <f t="shared" si="474"/>
        <v>2016</v>
      </c>
      <c r="V3365" s="11">
        <f t="shared" si="475"/>
        <v>42687.178935185191</v>
      </c>
      <c r="W3365" s="15">
        <f t="shared" si="476"/>
        <v>30.041666666671517</v>
      </c>
    </row>
    <row r="3366" spans="1:23" ht="43.2" x14ac:dyDescent="0.3">
      <c r="A3366">
        <v>3921</v>
      </c>
      <c r="B3366" s="3" t="s">
        <v>3918</v>
      </c>
      <c r="C3366" s="3" t="s">
        <v>8029</v>
      </c>
      <c r="D3366">
        <v>3000</v>
      </c>
      <c r="E3366">
        <v>0</v>
      </c>
      <c r="F3366" t="s">
        <v>8221</v>
      </c>
      <c r="G3366" t="s">
        <v>8225</v>
      </c>
      <c r="H3366" t="s">
        <v>8247</v>
      </c>
      <c r="I3366">
        <v>1414346400</v>
      </c>
      <c r="J3366">
        <v>1413291655</v>
      </c>
      <c r="K3366" t="b">
        <v>0</v>
      </c>
      <c r="L3366">
        <v>0</v>
      </c>
      <c r="M3366" t="b">
        <v>0</v>
      </c>
      <c r="N3366" t="s">
        <v>8271</v>
      </c>
      <c r="O3366" s="5" t="e">
        <f t="shared" si="468"/>
        <v>#DIV/0!</v>
      </c>
      <c r="P3366" s="7" t="e">
        <f t="shared" si="469"/>
        <v>#DIV/0!</v>
      </c>
      <c r="Q3366" t="str">
        <f t="shared" si="470"/>
        <v>theater</v>
      </c>
      <c r="R3366" t="str">
        <f t="shared" si="471"/>
        <v>plays</v>
      </c>
      <c r="S3366" s="10">
        <f t="shared" si="472"/>
        <v>41938.5</v>
      </c>
      <c r="T3366" s="10">
        <f t="shared" si="473"/>
        <v>41926.292303240742</v>
      </c>
      <c r="U3366">
        <f t="shared" si="474"/>
        <v>2014</v>
      </c>
      <c r="V3366" s="11">
        <f t="shared" si="475"/>
        <v>41938.5</v>
      </c>
      <c r="W3366" s="15">
        <f t="shared" si="476"/>
        <v>12.207696759258397</v>
      </c>
    </row>
    <row r="3367" spans="1:23" ht="43.2" x14ac:dyDescent="0.3">
      <c r="A3367">
        <v>3922</v>
      </c>
      <c r="B3367" s="3" t="s">
        <v>3919</v>
      </c>
      <c r="C3367" s="3" t="s">
        <v>8030</v>
      </c>
      <c r="D3367">
        <v>750</v>
      </c>
      <c r="E3367">
        <v>61</v>
      </c>
      <c r="F3367" t="s">
        <v>8221</v>
      </c>
      <c r="G3367" t="s">
        <v>8224</v>
      </c>
      <c r="H3367" t="s">
        <v>8246</v>
      </c>
      <c r="I3367">
        <v>1425337200</v>
      </c>
      <c r="J3367">
        <v>1421432810</v>
      </c>
      <c r="K3367" t="b">
        <v>0</v>
      </c>
      <c r="L3367">
        <v>6</v>
      </c>
      <c r="M3367" t="b">
        <v>0</v>
      </c>
      <c r="N3367" t="s">
        <v>8271</v>
      </c>
      <c r="O3367" s="5">
        <f t="shared" si="468"/>
        <v>12.295081967213115</v>
      </c>
      <c r="P3367" s="7">
        <f t="shared" si="469"/>
        <v>10.166666666666666</v>
      </c>
      <c r="Q3367" t="str">
        <f t="shared" si="470"/>
        <v>theater</v>
      </c>
      <c r="R3367" t="str">
        <f t="shared" si="471"/>
        <v>plays</v>
      </c>
      <c r="S3367" s="10">
        <f t="shared" si="472"/>
        <v>42065.708333333328</v>
      </c>
      <c r="T3367" s="10">
        <f t="shared" si="473"/>
        <v>42020.518634259264</v>
      </c>
      <c r="U3367">
        <f t="shared" si="474"/>
        <v>2015</v>
      </c>
      <c r="V3367" s="11">
        <f t="shared" si="475"/>
        <v>42065.708333333328</v>
      </c>
      <c r="W3367" s="15">
        <f t="shared" si="476"/>
        <v>45.189699074064265</v>
      </c>
    </row>
    <row r="3368" spans="1:23" ht="43.2" x14ac:dyDescent="0.3">
      <c r="A3368">
        <v>3923</v>
      </c>
      <c r="B3368" s="3" t="s">
        <v>3920</v>
      </c>
      <c r="C3368" s="3" t="s">
        <v>8031</v>
      </c>
      <c r="D3368">
        <v>11500</v>
      </c>
      <c r="E3368">
        <v>1384</v>
      </c>
      <c r="F3368" t="s">
        <v>8221</v>
      </c>
      <c r="G3368" t="s">
        <v>8225</v>
      </c>
      <c r="H3368" t="s">
        <v>8247</v>
      </c>
      <c r="I3368">
        <v>1428622271</v>
      </c>
      <c r="J3368">
        <v>1426203071</v>
      </c>
      <c r="K3368" t="b">
        <v>0</v>
      </c>
      <c r="L3368">
        <v>17</v>
      </c>
      <c r="M3368" t="b">
        <v>0</v>
      </c>
      <c r="N3368" t="s">
        <v>8271</v>
      </c>
      <c r="O3368" s="5">
        <f t="shared" si="468"/>
        <v>8.3092485549132942</v>
      </c>
      <c r="P3368" s="7">
        <f t="shared" si="469"/>
        <v>81.411764705882348</v>
      </c>
      <c r="Q3368" t="str">
        <f t="shared" si="470"/>
        <v>theater</v>
      </c>
      <c r="R3368" t="str">
        <f t="shared" si="471"/>
        <v>plays</v>
      </c>
      <c r="S3368" s="10">
        <f t="shared" si="472"/>
        <v>42103.729988425926</v>
      </c>
      <c r="T3368" s="10">
        <f t="shared" si="473"/>
        <v>42075.729988425926</v>
      </c>
      <c r="U3368">
        <f t="shared" si="474"/>
        <v>2015</v>
      </c>
      <c r="V3368" s="11">
        <f t="shared" si="475"/>
        <v>42103.729988425926</v>
      </c>
      <c r="W3368" s="15">
        <f t="shared" si="476"/>
        <v>28</v>
      </c>
    </row>
    <row r="3369" spans="1:23" ht="43.2" x14ac:dyDescent="0.3">
      <c r="A3369">
        <v>3924</v>
      </c>
      <c r="B3369" s="3" t="s">
        <v>3921</v>
      </c>
      <c r="C3369" s="3" t="s">
        <v>8032</v>
      </c>
      <c r="D3369">
        <v>15000</v>
      </c>
      <c r="E3369">
        <v>2290</v>
      </c>
      <c r="F3369" t="s">
        <v>8221</v>
      </c>
      <c r="G3369" t="s">
        <v>8224</v>
      </c>
      <c r="H3369" t="s">
        <v>8246</v>
      </c>
      <c r="I3369">
        <v>1403823722</v>
      </c>
      <c r="J3369">
        <v>1401231722</v>
      </c>
      <c r="K3369" t="b">
        <v>0</v>
      </c>
      <c r="L3369">
        <v>40</v>
      </c>
      <c r="M3369" t="b">
        <v>0</v>
      </c>
      <c r="N3369" t="s">
        <v>8271</v>
      </c>
      <c r="O3369" s="5">
        <f t="shared" si="468"/>
        <v>6.5502183406113534</v>
      </c>
      <c r="P3369" s="7">
        <f t="shared" si="469"/>
        <v>57.25</v>
      </c>
      <c r="Q3369" t="str">
        <f t="shared" si="470"/>
        <v>theater</v>
      </c>
      <c r="R3369" t="str">
        <f t="shared" si="471"/>
        <v>plays</v>
      </c>
      <c r="S3369" s="10">
        <f t="shared" si="472"/>
        <v>41816.709745370368</v>
      </c>
      <c r="T3369" s="10">
        <f t="shared" si="473"/>
        <v>41786.709745370368</v>
      </c>
      <c r="U3369">
        <f t="shared" si="474"/>
        <v>2014</v>
      </c>
      <c r="V3369" s="11">
        <f t="shared" si="475"/>
        <v>41816.709745370368</v>
      </c>
      <c r="W3369" s="15">
        <f t="shared" si="476"/>
        <v>30</v>
      </c>
    </row>
    <row r="3370" spans="1:23" ht="43.2" x14ac:dyDescent="0.3">
      <c r="A3370">
        <v>3925</v>
      </c>
      <c r="B3370" s="3" t="s">
        <v>3922</v>
      </c>
      <c r="C3370" s="3" t="s">
        <v>8033</v>
      </c>
      <c r="D3370">
        <v>150</v>
      </c>
      <c r="E3370">
        <v>15</v>
      </c>
      <c r="F3370" t="s">
        <v>8221</v>
      </c>
      <c r="G3370" t="s">
        <v>8224</v>
      </c>
      <c r="H3370" t="s">
        <v>8246</v>
      </c>
      <c r="I3370">
        <v>1406753639</v>
      </c>
      <c r="J3370">
        <v>1404161639</v>
      </c>
      <c r="K3370" t="b">
        <v>0</v>
      </c>
      <c r="L3370">
        <v>3</v>
      </c>
      <c r="M3370" t="b">
        <v>0</v>
      </c>
      <c r="N3370" t="s">
        <v>8271</v>
      </c>
      <c r="O3370" s="5">
        <f t="shared" si="468"/>
        <v>10</v>
      </c>
      <c r="P3370" s="7">
        <f t="shared" si="469"/>
        <v>5</v>
      </c>
      <c r="Q3370" t="str">
        <f t="shared" si="470"/>
        <v>theater</v>
      </c>
      <c r="R3370" t="str">
        <f t="shared" si="471"/>
        <v>plays</v>
      </c>
      <c r="S3370" s="10">
        <f t="shared" si="472"/>
        <v>41850.620821759258</v>
      </c>
      <c r="T3370" s="10">
        <f t="shared" si="473"/>
        <v>41820.620821759258</v>
      </c>
      <c r="U3370">
        <f t="shared" si="474"/>
        <v>2014</v>
      </c>
      <c r="V3370" s="11">
        <f t="shared" si="475"/>
        <v>41850.620821759258</v>
      </c>
      <c r="W3370" s="15">
        <f t="shared" si="476"/>
        <v>30</v>
      </c>
    </row>
    <row r="3371" spans="1:23" ht="28.8" x14ac:dyDescent="0.3">
      <c r="A3371">
        <v>3926</v>
      </c>
      <c r="B3371" s="3" t="s">
        <v>3923</v>
      </c>
      <c r="C3371" s="3" t="s">
        <v>8034</v>
      </c>
      <c r="D3371">
        <v>5000</v>
      </c>
      <c r="E3371">
        <v>15</v>
      </c>
      <c r="F3371" t="s">
        <v>8221</v>
      </c>
      <c r="G3371" t="s">
        <v>8226</v>
      </c>
      <c r="H3371" t="s">
        <v>8248</v>
      </c>
      <c r="I3371">
        <v>1419645748</v>
      </c>
      <c r="J3371">
        <v>1417053748</v>
      </c>
      <c r="K3371" t="b">
        <v>0</v>
      </c>
      <c r="L3371">
        <v>1</v>
      </c>
      <c r="M3371" t="b">
        <v>0</v>
      </c>
      <c r="N3371" t="s">
        <v>8271</v>
      </c>
      <c r="O3371" s="5">
        <f t="shared" si="468"/>
        <v>333.33333333333331</v>
      </c>
      <c r="P3371" s="7">
        <f t="shared" si="469"/>
        <v>15</v>
      </c>
      <c r="Q3371" t="str">
        <f t="shared" si="470"/>
        <v>theater</v>
      </c>
      <c r="R3371" t="str">
        <f t="shared" si="471"/>
        <v>plays</v>
      </c>
      <c r="S3371" s="10">
        <f t="shared" si="472"/>
        <v>41999.835046296299</v>
      </c>
      <c r="T3371" s="10">
        <f t="shared" si="473"/>
        <v>41969.835046296299</v>
      </c>
      <c r="U3371">
        <f t="shared" si="474"/>
        <v>2014</v>
      </c>
      <c r="V3371" s="11">
        <f t="shared" si="475"/>
        <v>41999.835046296299</v>
      </c>
      <c r="W3371" s="15">
        <f t="shared" si="476"/>
        <v>30</v>
      </c>
    </row>
    <row r="3372" spans="1:23" ht="43.2" x14ac:dyDescent="0.3">
      <c r="A3372">
        <v>3927</v>
      </c>
      <c r="B3372" s="3" t="s">
        <v>3924</v>
      </c>
      <c r="C3372" s="3" t="s">
        <v>8035</v>
      </c>
      <c r="D3372">
        <v>2500</v>
      </c>
      <c r="E3372">
        <v>25</v>
      </c>
      <c r="F3372" t="s">
        <v>8221</v>
      </c>
      <c r="G3372" t="s">
        <v>8225</v>
      </c>
      <c r="H3372" t="s">
        <v>8247</v>
      </c>
      <c r="I3372">
        <v>1407565504</v>
      </c>
      <c r="J3372">
        <v>1404973504</v>
      </c>
      <c r="K3372" t="b">
        <v>0</v>
      </c>
      <c r="L3372">
        <v>2</v>
      </c>
      <c r="M3372" t="b">
        <v>0</v>
      </c>
      <c r="N3372" t="s">
        <v>8271</v>
      </c>
      <c r="O3372" s="5">
        <f t="shared" si="468"/>
        <v>100</v>
      </c>
      <c r="P3372" s="7">
        <f t="shared" si="469"/>
        <v>12.5</v>
      </c>
      <c r="Q3372" t="str">
        <f t="shared" si="470"/>
        <v>theater</v>
      </c>
      <c r="R3372" t="str">
        <f t="shared" si="471"/>
        <v>plays</v>
      </c>
      <c r="S3372" s="10">
        <f t="shared" si="472"/>
        <v>41860.017407407409</v>
      </c>
      <c r="T3372" s="10">
        <f t="shared" si="473"/>
        <v>41830.017407407409</v>
      </c>
      <c r="U3372">
        <f t="shared" si="474"/>
        <v>2014</v>
      </c>
      <c r="V3372" s="11">
        <f t="shared" si="475"/>
        <v>41860.017407407409</v>
      </c>
      <c r="W3372" s="15">
        <f t="shared" si="476"/>
        <v>30</v>
      </c>
    </row>
    <row r="3373" spans="1:23" ht="43.2" x14ac:dyDescent="0.3">
      <c r="A3373">
        <v>3928</v>
      </c>
      <c r="B3373" s="3" t="s">
        <v>3925</v>
      </c>
      <c r="C3373" s="3" t="s">
        <v>8036</v>
      </c>
      <c r="D3373">
        <v>5000</v>
      </c>
      <c r="E3373">
        <v>651</v>
      </c>
      <c r="F3373" t="s">
        <v>8221</v>
      </c>
      <c r="G3373" t="s">
        <v>8224</v>
      </c>
      <c r="H3373" t="s">
        <v>8246</v>
      </c>
      <c r="I3373">
        <v>1444971540</v>
      </c>
      <c r="J3373">
        <v>1442593427</v>
      </c>
      <c r="K3373" t="b">
        <v>0</v>
      </c>
      <c r="L3373">
        <v>7</v>
      </c>
      <c r="M3373" t="b">
        <v>0</v>
      </c>
      <c r="N3373" t="s">
        <v>8271</v>
      </c>
      <c r="O3373" s="5">
        <f t="shared" si="468"/>
        <v>7.6804915514592933</v>
      </c>
      <c r="P3373" s="7">
        <f t="shared" si="469"/>
        <v>93</v>
      </c>
      <c r="Q3373" t="str">
        <f t="shared" si="470"/>
        <v>theater</v>
      </c>
      <c r="R3373" t="str">
        <f t="shared" si="471"/>
        <v>plays</v>
      </c>
      <c r="S3373" s="10">
        <f t="shared" si="472"/>
        <v>42292.957638888889</v>
      </c>
      <c r="T3373" s="10">
        <f t="shared" si="473"/>
        <v>42265.433182870373</v>
      </c>
      <c r="U3373">
        <f t="shared" si="474"/>
        <v>2015</v>
      </c>
      <c r="V3373" s="11">
        <f t="shared" si="475"/>
        <v>42292.957638888889</v>
      </c>
      <c r="W3373" s="15">
        <f t="shared" si="476"/>
        <v>27.524456018516503</v>
      </c>
    </row>
    <row r="3374" spans="1:23" ht="43.2" x14ac:dyDescent="0.3">
      <c r="A3374">
        <v>3929</v>
      </c>
      <c r="B3374" s="3" t="s">
        <v>3926</v>
      </c>
      <c r="C3374" s="3" t="s">
        <v>8037</v>
      </c>
      <c r="D3374">
        <v>20000</v>
      </c>
      <c r="E3374">
        <v>453</v>
      </c>
      <c r="F3374" t="s">
        <v>8221</v>
      </c>
      <c r="G3374" t="s">
        <v>8224</v>
      </c>
      <c r="H3374" t="s">
        <v>8246</v>
      </c>
      <c r="I3374">
        <v>1474228265</v>
      </c>
      <c r="J3374">
        <v>1471636265</v>
      </c>
      <c r="K3374" t="b">
        <v>0</v>
      </c>
      <c r="L3374">
        <v>14</v>
      </c>
      <c r="M3374" t="b">
        <v>0</v>
      </c>
      <c r="N3374" t="s">
        <v>8271</v>
      </c>
      <c r="O3374" s="5">
        <f t="shared" si="468"/>
        <v>44.150110375275936</v>
      </c>
      <c r="P3374" s="7">
        <f t="shared" si="469"/>
        <v>32.357142857142854</v>
      </c>
      <c r="Q3374" t="str">
        <f t="shared" si="470"/>
        <v>theater</v>
      </c>
      <c r="R3374" t="str">
        <f t="shared" si="471"/>
        <v>plays</v>
      </c>
      <c r="S3374" s="10">
        <f t="shared" si="472"/>
        <v>42631.577141203699</v>
      </c>
      <c r="T3374" s="10">
        <f t="shared" si="473"/>
        <v>42601.577141203699</v>
      </c>
      <c r="U3374">
        <f t="shared" si="474"/>
        <v>2016</v>
      </c>
      <c r="V3374" s="11">
        <f t="shared" si="475"/>
        <v>42631.577141203699</v>
      </c>
      <c r="W3374" s="15">
        <f t="shared" si="476"/>
        <v>30</v>
      </c>
    </row>
    <row r="3375" spans="1:23" ht="43.2" x14ac:dyDescent="0.3">
      <c r="A3375">
        <v>3930</v>
      </c>
      <c r="B3375" s="3" t="s">
        <v>3927</v>
      </c>
      <c r="C3375" s="3" t="s">
        <v>8038</v>
      </c>
      <c r="D3375">
        <v>10000</v>
      </c>
      <c r="E3375">
        <v>0</v>
      </c>
      <c r="F3375" t="s">
        <v>8221</v>
      </c>
      <c r="G3375" t="s">
        <v>8226</v>
      </c>
      <c r="H3375" t="s">
        <v>8248</v>
      </c>
      <c r="I3375">
        <v>1459490400</v>
      </c>
      <c r="J3375">
        <v>1457078868</v>
      </c>
      <c r="K3375" t="b">
        <v>0</v>
      </c>
      <c r="L3375">
        <v>0</v>
      </c>
      <c r="M3375" t="b">
        <v>0</v>
      </c>
      <c r="N3375" t="s">
        <v>8271</v>
      </c>
      <c r="O3375" s="5" t="e">
        <f t="shared" si="468"/>
        <v>#DIV/0!</v>
      </c>
      <c r="P3375" s="7" t="e">
        <f t="shared" si="469"/>
        <v>#DIV/0!</v>
      </c>
      <c r="Q3375" t="str">
        <f t="shared" si="470"/>
        <v>theater</v>
      </c>
      <c r="R3375" t="str">
        <f t="shared" si="471"/>
        <v>plays</v>
      </c>
      <c r="S3375" s="10">
        <f t="shared" si="472"/>
        <v>42461</v>
      </c>
      <c r="T3375" s="10">
        <f t="shared" si="473"/>
        <v>42433.088749999995</v>
      </c>
      <c r="U3375">
        <f t="shared" si="474"/>
        <v>2016</v>
      </c>
      <c r="V3375" s="11">
        <f t="shared" si="475"/>
        <v>42461</v>
      </c>
      <c r="W3375" s="15">
        <f t="shared" si="476"/>
        <v>27.911250000004657</v>
      </c>
    </row>
    <row r="3376" spans="1:23" ht="43.2" x14ac:dyDescent="0.3">
      <c r="A3376">
        <v>3931</v>
      </c>
      <c r="B3376" s="3" t="s">
        <v>3928</v>
      </c>
      <c r="C3376" s="3" t="s">
        <v>8039</v>
      </c>
      <c r="D3376">
        <v>8000</v>
      </c>
      <c r="E3376">
        <v>0</v>
      </c>
      <c r="F3376" t="s">
        <v>8221</v>
      </c>
      <c r="G3376" t="s">
        <v>8224</v>
      </c>
      <c r="H3376" t="s">
        <v>8246</v>
      </c>
      <c r="I3376">
        <v>1441510707</v>
      </c>
      <c r="J3376">
        <v>1439350707</v>
      </c>
      <c r="K3376" t="b">
        <v>0</v>
      </c>
      <c r="L3376">
        <v>0</v>
      </c>
      <c r="M3376" t="b">
        <v>0</v>
      </c>
      <c r="N3376" t="s">
        <v>8271</v>
      </c>
      <c r="O3376" s="5" t="e">
        <f t="shared" si="468"/>
        <v>#DIV/0!</v>
      </c>
      <c r="P3376" s="7" t="e">
        <f t="shared" si="469"/>
        <v>#DIV/0!</v>
      </c>
      <c r="Q3376" t="str">
        <f t="shared" si="470"/>
        <v>theater</v>
      </c>
      <c r="R3376" t="str">
        <f t="shared" si="471"/>
        <v>plays</v>
      </c>
      <c r="S3376" s="10">
        <f t="shared" si="472"/>
        <v>42252.901701388888</v>
      </c>
      <c r="T3376" s="10">
        <f t="shared" si="473"/>
        <v>42227.901701388888</v>
      </c>
      <c r="U3376">
        <f t="shared" si="474"/>
        <v>2015</v>
      </c>
      <c r="V3376" s="11">
        <f t="shared" si="475"/>
        <v>42252.901701388888</v>
      </c>
      <c r="W3376" s="15">
        <f t="shared" si="476"/>
        <v>25</v>
      </c>
    </row>
    <row r="3377" spans="1:23" ht="43.2" x14ac:dyDescent="0.3">
      <c r="A3377">
        <v>3932</v>
      </c>
      <c r="B3377" s="3" t="s">
        <v>3929</v>
      </c>
      <c r="C3377" s="3" t="s">
        <v>8040</v>
      </c>
      <c r="D3377">
        <v>12000</v>
      </c>
      <c r="E3377">
        <v>1</v>
      </c>
      <c r="F3377" t="s">
        <v>8221</v>
      </c>
      <c r="G3377" t="s">
        <v>8224</v>
      </c>
      <c r="H3377" t="s">
        <v>8246</v>
      </c>
      <c r="I3377">
        <v>1458097364</v>
      </c>
      <c r="J3377">
        <v>1455508964</v>
      </c>
      <c r="K3377" t="b">
        <v>0</v>
      </c>
      <c r="L3377">
        <v>1</v>
      </c>
      <c r="M3377" t="b">
        <v>0</v>
      </c>
      <c r="N3377" t="s">
        <v>8271</v>
      </c>
      <c r="O3377" s="5">
        <f t="shared" si="468"/>
        <v>12000</v>
      </c>
      <c r="P3377" s="7">
        <f t="shared" si="469"/>
        <v>1</v>
      </c>
      <c r="Q3377" t="str">
        <f t="shared" si="470"/>
        <v>theater</v>
      </c>
      <c r="R3377" t="str">
        <f t="shared" si="471"/>
        <v>plays</v>
      </c>
      <c r="S3377" s="10">
        <f t="shared" si="472"/>
        <v>42444.876898148148</v>
      </c>
      <c r="T3377" s="10">
        <f t="shared" si="473"/>
        <v>42414.918564814812</v>
      </c>
      <c r="U3377">
        <f t="shared" si="474"/>
        <v>2016</v>
      </c>
      <c r="V3377" s="11">
        <f t="shared" si="475"/>
        <v>42444.876898148148</v>
      </c>
      <c r="W3377" s="15">
        <f t="shared" si="476"/>
        <v>29.958333333335759</v>
      </c>
    </row>
    <row r="3378" spans="1:23" ht="43.2" x14ac:dyDescent="0.3">
      <c r="A3378">
        <v>3933</v>
      </c>
      <c r="B3378" s="3" t="s">
        <v>3930</v>
      </c>
      <c r="C3378" s="3" t="s">
        <v>8041</v>
      </c>
      <c r="D3378">
        <v>7000</v>
      </c>
      <c r="E3378">
        <v>1102</v>
      </c>
      <c r="F3378" t="s">
        <v>8221</v>
      </c>
      <c r="G3378" t="s">
        <v>8224</v>
      </c>
      <c r="H3378" t="s">
        <v>8246</v>
      </c>
      <c r="I3378">
        <v>1468716180</v>
      </c>
      <c r="J3378">
        <v>1466205262</v>
      </c>
      <c r="K3378" t="b">
        <v>0</v>
      </c>
      <c r="L3378">
        <v>12</v>
      </c>
      <c r="M3378" t="b">
        <v>0</v>
      </c>
      <c r="N3378" t="s">
        <v>8271</v>
      </c>
      <c r="O3378" s="5">
        <f t="shared" si="468"/>
        <v>6.3520871143375679</v>
      </c>
      <c r="P3378" s="7">
        <f t="shared" si="469"/>
        <v>91.833333333333329</v>
      </c>
      <c r="Q3378" t="str">
        <f t="shared" si="470"/>
        <v>theater</v>
      </c>
      <c r="R3378" t="str">
        <f t="shared" si="471"/>
        <v>plays</v>
      </c>
      <c r="S3378" s="10">
        <f t="shared" si="472"/>
        <v>42567.779861111107</v>
      </c>
      <c r="T3378" s="10">
        <f t="shared" si="473"/>
        <v>42538.718310185184</v>
      </c>
      <c r="U3378">
        <f t="shared" si="474"/>
        <v>2016</v>
      </c>
      <c r="V3378" s="11">
        <f t="shared" si="475"/>
        <v>42567.779861111107</v>
      </c>
      <c r="W3378" s="15">
        <f t="shared" si="476"/>
        <v>29.061550925922347</v>
      </c>
    </row>
    <row r="3379" spans="1:23" ht="43.2" x14ac:dyDescent="0.3">
      <c r="A3379">
        <v>3934</v>
      </c>
      <c r="B3379" s="3" t="s">
        <v>3931</v>
      </c>
      <c r="C3379" s="3" t="s">
        <v>8042</v>
      </c>
      <c r="D3379">
        <v>5000</v>
      </c>
      <c r="E3379">
        <v>550</v>
      </c>
      <c r="F3379" t="s">
        <v>8221</v>
      </c>
      <c r="G3379" t="s">
        <v>8224</v>
      </c>
      <c r="H3379" t="s">
        <v>8246</v>
      </c>
      <c r="I3379">
        <v>1443704400</v>
      </c>
      <c r="J3379">
        <v>1439827639</v>
      </c>
      <c r="K3379" t="b">
        <v>0</v>
      </c>
      <c r="L3379">
        <v>12</v>
      </c>
      <c r="M3379" t="b">
        <v>0</v>
      </c>
      <c r="N3379" t="s">
        <v>8271</v>
      </c>
      <c r="O3379" s="5">
        <f t="shared" si="468"/>
        <v>9.0909090909090917</v>
      </c>
      <c r="P3379" s="7">
        <f t="shared" si="469"/>
        <v>45.833333333333336</v>
      </c>
      <c r="Q3379" t="str">
        <f t="shared" si="470"/>
        <v>theater</v>
      </c>
      <c r="R3379" t="str">
        <f t="shared" si="471"/>
        <v>plays</v>
      </c>
      <c r="S3379" s="10">
        <f t="shared" si="472"/>
        <v>42278.291666666672</v>
      </c>
      <c r="T3379" s="10">
        <f t="shared" si="473"/>
        <v>42233.421747685185</v>
      </c>
      <c r="U3379">
        <f t="shared" si="474"/>
        <v>2015</v>
      </c>
      <c r="V3379" s="11">
        <f t="shared" si="475"/>
        <v>42278.291666666672</v>
      </c>
      <c r="W3379" s="15">
        <f t="shared" si="476"/>
        <v>44.86991898148699</v>
      </c>
    </row>
    <row r="3380" spans="1:23" ht="57.6" x14ac:dyDescent="0.3">
      <c r="A3380">
        <v>3935</v>
      </c>
      <c r="B3380" s="3" t="s">
        <v>3932</v>
      </c>
      <c r="C3380" s="3" t="s">
        <v>8043</v>
      </c>
      <c r="D3380">
        <v>3000</v>
      </c>
      <c r="E3380">
        <v>1315</v>
      </c>
      <c r="F3380" t="s">
        <v>8221</v>
      </c>
      <c r="G3380" t="s">
        <v>8225</v>
      </c>
      <c r="H3380" t="s">
        <v>8247</v>
      </c>
      <c r="I3380">
        <v>1443973546</v>
      </c>
      <c r="J3380">
        <v>1438789546</v>
      </c>
      <c r="K3380" t="b">
        <v>0</v>
      </c>
      <c r="L3380">
        <v>23</v>
      </c>
      <c r="M3380" t="b">
        <v>0</v>
      </c>
      <c r="N3380" t="s">
        <v>8271</v>
      </c>
      <c r="O3380" s="5">
        <f t="shared" si="468"/>
        <v>2.2813688212927756</v>
      </c>
      <c r="P3380" s="7">
        <f t="shared" si="469"/>
        <v>57.173913043478258</v>
      </c>
      <c r="Q3380" t="str">
        <f t="shared" si="470"/>
        <v>theater</v>
      </c>
      <c r="R3380" t="str">
        <f t="shared" si="471"/>
        <v>plays</v>
      </c>
      <c r="S3380" s="10">
        <f t="shared" si="472"/>
        <v>42281.406782407401</v>
      </c>
      <c r="T3380" s="10">
        <f t="shared" si="473"/>
        <v>42221.406782407401</v>
      </c>
      <c r="U3380">
        <f t="shared" si="474"/>
        <v>2015</v>
      </c>
      <c r="V3380" s="11">
        <f t="shared" si="475"/>
        <v>42281.406782407401</v>
      </c>
      <c r="W3380" s="15">
        <f t="shared" si="476"/>
        <v>60</v>
      </c>
    </row>
    <row r="3381" spans="1:23" ht="43.2" x14ac:dyDescent="0.3">
      <c r="A3381">
        <v>3936</v>
      </c>
      <c r="B3381" s="3" t="s">
        <v>3933</v>
      </c>
      <c r="C3381" s="3" t="s">
        <v>8044</v>
      </c>
      <c r="D3381">
        <v>20000</v>
      </c>
      <c r="E3381">
        <v>0</v>
      </c>
      <c r="F3381" t="s">
        <v>8221</v>
      </c>
      <c r="G3381" t="s">
        <v>8224</v>
      </c>
      <c r="H3381" t="s">
        <v>8246</v>
      </c>
      <c r="I3381">
        <v>1480576720</v>
      </c>
      <c r="J3381">
        <v>1477981120</v>
      </c>
      <c r="K3381" t="b">
        <v>0</v>
      </c>
      <c r="L3381">
        <v>0</v>
      </c>
      <c r="M3381" t="b">
        <v>0</v>
      </c>
      <c r="N3381" t="s">
        <v>8271</v>
      </c>
      <c r="O3381" s="5" t="e">
        <f t="shared" si="468"/>
        <v>#DIV/0!</v>
      </c>
      <c r="P3381" s="7" t="e">
        <f t="shared" si="469"/>
        <v>#DIV/0!</v>
      </c>
      <c r="Q3381" t="str">
        <f t="shared" si="470"/>
        <v>theater</v>
      </c>
      <c r="R3381" t="str">
        <f t="shared" si="471"/>
        <v>plays</v>
      </c>
      <c r="S3381" s="10">
        <f t="shared" si="472"/>
        <v>42705.054629629631</v>
      </c>
      <c r="T3381" s="10">
        <f t="shared" si="473"/>
        <v>42675.012962962966</v>
      </c>
      <c r="U3381">
        <f t="shared" si="474"/>
        <v>2016</v>
      </c>
      <c r="V3381" s="11">
        <f t="shared" si="475"/>
        <v>42705.054629629631</v>
      </c>
      <c r="W3381" s="15">
        <f t="shared" si="476"/>
        <v>30.041666666664241</v>
      </c>
    </row>
    <row r="3382" spans="1:23" ht="43.2" x14ac:dyDescent="0.3">
      <c r="A3382">
        <v>3937</v>
      </c>
      <c r="B3382" s="3" t="s">
        <v>3934</v>
      </c>
      <c r="C3382" s="3" t="s">
        <v>8045</v>
      </c>
      <c r="D3382">
        <v>2885</v>
      </c>
      <c r="E3382">
        <v>2485</v>
      </c>
      <c r="F3382" t="s">
        <v>8221</v>
      </c>
      <c r="G3382" t="s">
        <v>8224</v>
      </c>
      <c r="H3382" t="s">
        <v>8246</v>
      </c>
      <c r="I3382">
        <v>1468249760</v>
      </c>
      <c r="J3382">
        <v>1465830560</v>
      </c>
      <c r="K3382" t="b">
        <v>0</v>
      </c>
      <c r="L3382">
        <v>10</v>
      </c>
      <c r="M3382" t="b">
        <v>0</v>
      </c>
      <c r="N3382" t="s">
        <v>8271</v>
      </c>
      <c r="O3382" s="5">
        <f t="shared" si="468"/>
        <v>1.1609657947686116</v>
      </c>
      <c r="P3382" s="7">
        <f t="shared" si="469"/>
        <v>248.5</v>
      </c>
      <c r="Q3382" t="str">
        <f t="shared" si="470"/>
        <v>theater</v>
      </c>
      <c r="R3382" t="str">
        <f t="shared" si="471"/>
        <v>plays</v>
      </c>
      <c r="S3382" s="10">
        <f t="shared" si="472"/>
        <v>42562.381481481483</v>
      </c>
      <c r="T3382" s="10">
        <f t="shared" si="473"/>
        <v>42534.381481481483</v>
      </c>
      <c r="U3382">
        <f t="shared" si="474"/>
        <v>2016</v>
      </c>
      <c r="V3382" s="11">
        <f t="shared" si="475"/>
        <v>42562.381481481483</v>
      </c>
      <c r="W3382" s="15">
        <f t="shared" si="476"/>
        <v>28</v>
      </c>
    </row>
    <row r="3383" spans="1:23" ht="43.2" x14ac:dyDescent="0.3">
      <c r="A3383">
        <v>3938</v>
      </c>
      <c r="B3383" s="3" t="s">
        <v>3935</v>
      </c>
      <c r="C3383" s="3" t="s">
        <v>8046</v>
      </c>
      <c r="D3383">
        <v>3255</v>
      </c>
      <c r="E3383">
        <v>397</v>
      </c>
      <c r="F3383" t="s">
        <v>8221</v>
      </c>
      <c r="G3383" t="s">
        <v>8224</v>
      </c>
      <c r="H3383" t="s">
        <v>8246</v>
      </c>
      <c r="I3383">
        <v>1435441454</v>
      </c>
      <c r="J3383">
        <v>1432763054</v>
      </c>
      <c r="K3383" t="b">
        <v>0</v>
      </c>
      <c r="L3383">
        <v>5</v>
      </c>
      <c r="M3383" t="b">
        <v>0</v>
      </c>
      <c r="N3383" t="s">
        <v>8271</v>
      </c>
      <c r="O3383" s="5">
        <f t="shared" si="468"/>
        <v>8.1989924433249364</v>
      </c>
      <c r="P3383" s="7">
        <f t="shared" si="469"/>
        <v>79.400000000000006</v>
      </c>
      <c r="Q3383" t="str">
        <f t="shared" si="470"/>
        <v>theater</v>
      </c>
      <c r="R3383" t="str">
        <f t="shared" si="471"/>
        <v>plays</v>
      </c>
      <c r="S3383" s="10">
        <f t="shared" si="472"/>
        <v>42182.655717592599</v>
      </c>
      <c r="T3383" s="10">
        <f t="shared" si="473"/>
        <v>42151.655717592599</v>
      </c>
      <c r="U3383">
        <f t="shared" si="474"/>
        <v>2015</v>
      </c>
      <c r="V3383" s="11">
        <f t="shared" si="475"/>
        <v>42182.655717592599</v>
      </c>
      <c r="W3383" s="15">
        <f t="shared" si="476"/>
        <v>31</v>
      </c>
    </row>
    <row r="3384" spans="1:23" ht="43.2" x14ac:dyDescent="0.3">
      <c r="A3384">
        <v>3939</v>
      </c>
      <c r="B3384" s="3" t="s">
        <v>3936</v>
      </c>
      <c r="C3384" s="3" t="s">
        <v>8047</v>
      </c>
      <c r="D3384">
        <v>5000</v>
      </c>
      <c r="E3384">
        <v>5</v>
      </c>
      <c r="F3384" t="s">
        <v>8221</v>
      </c>
      <c r="G3384" t="s">
        <v>8226</v>
      </c>
      <c r="H3384" t="s">
        <v>8248</v>
      </c>
      <c r="I3384">
        <v>1412656200</v>
      </c>
      <c r="J3384">
        <v>1412328979</v>
      </c>
      <c r="K3384" t="b">
        <v>0</v>
      </c>
      <c r="L3384">
        <v>1</v>
      </c>
      <c r="M3384" t="b">
        <v>0</v>
      </c>
      <c r="N3384" t="s">
        <v>8271</v>
      </c>
      <c r="O3384" s="5">
        <f t="shared" si="468"/>
        <v>1000</v>
      </c>
      <c r="P3384" s="7">
        <f t="shared" si="469"/>
        <v>5</v>
      </c>
      <c r="Q3384" t="str">
        <f t="shared" si="470"/>
        <v>theater</v>
      </c>
      <c r="R3384" t="str">
        <f t="shared" si="471"/>
        <v>plays</v>
      </c>
      <c r="S3384" s="10">
        <f t="shared" si="472"/>
        <v>41918.9375</v>
      </c>
      <c r="T3384" s="10">
        <f t="shared" si="473"/>
        <v>41915.150219907409</v>
      </c>
      <c r="U3384">
        <f t="shared" si="474"/>
        <v>2014</v>
      </c>
      <c r="V3384" s="11">
        <f t="shared" si="475"/>
        <v>41918.9375</v>
      </c>
      <c r="W3384" s="15">
        <f t="shared" si="476"/>
        <v>3.7872800925906631</v>
      </c>
    </row>
    <row r="3385" spans="1:23" ht="43.2" x14ac:dyDescent="0.3">
      <c r="A3385">
        <v>3940</v>
      </c>
      <c r="B3385" s="3" t="s">
        <v>3937</v>
      </c>
      <c r="C3385" s="3" t="s">
        <v>8048</v>
      </c>
      <c r="D3385">
        <v>5000</v>
      </c>
      <c r="E3385">
        <v>11</v>
      </c>
      <c r="F3385" t="s">
        <v>8221</v>
      </c>
      <c r="G3385" t="s">
        <v>8224</v>
      </c>
      <c r="H3385" t="s">
        <v>8246</v>
      </c>
      <c r="I3385">
        <v>1420199351</v>
      </c>
      <c r="J3385">
        <v>1416311351</v>
      </c>
      <c r="K3385" t="b">
        <v>0</v>
      </c>
      <c r="L3385">
        <v>2</v>
      </c>
      <c r="M3385" t="b">
        <v>0</v>
      </c>
      <c r="N3385" t="s">
        <v>8271</v>
      </c>
      <c r="O3385" s="5">
        <f t="shared" si="468"/>
        <v>454.54545454545456</v>
      </c>
      <c r="P3385" s="7">
        <f t="shared" si="469"/>
        <v>5.5</v>
      </c>
      <c r="Q3385" t="str">
        <f t="shared" si="470"/>
        <v>theater</v>
      </c>
      <c r="R3385" t="str">
        <f t="shared" si="471"/>
        <v>plays</v>
      </c>
      <c r="S3385" s="10">
        <f t="shared" si="472"/>
        <v>42006.242488425924</v>
      </c>
      <c r="T3385" s="10">
        <f t="shared" si="473"/>
        <v>41961.242488425924</v>
      </c>
      <c r="U3385">
        <f t="shared" si="474"/>
        <v>2015</v>
      </c>
      <c r="V3385" s="11">
        <f t="shared" si="475"/>
        <v>42006.242488425924</v>
      </c>
      <c r="W3385" s="15">
        <f t="shared" si="476"/>
        <v>45</v>
      </c>
    </row>
    <row r="3386" spans="1:23" ht="72" x14ac:dyDescent="0.3">
      <c r="A3386">
        <v>3941</v>
      </c>
      <c r="B3386" s="3" t="s">
        <v>3938</v>
      </c>
      <c r="C3386" s="3" t="s">
        <v>8049</v>
      </c>
      <c r="D3386">
        <v>5500</v>
      </c>
      <c r="E3386">
        <v>50</v>
      </c>
      <c r="F3386" t="s">
        <v>8221</v>
      </c>
      <c r="G3386" t="s">
        <v>8224</v>
      </c>
      <c r="H3386" t="s">
        <v>8246</v>
      </c>
      <c r="I3386">
        <v>1416877200</v>
      </c>
      <c r="J3386">
        <v>1414505137</v>
      </c>
      <c r="K3386" t="b">
        <v>0</v>
      </c>
      <c r="L3386">
        <v>2</v>
      </c>
      <c r="M3386" t="b">
        <v>0</v>
      </c>
      <c r="N3386" t="s">
        <v>8271</v>
      </c>
      <c r="O3386" s="5">
        <f t="shared" si="468"/>
        <v>110</v>
      </c>
      <c r="P3386" s="7">
        <f t="shared" si="469"/>
        <v>25</v>
      </c>
      <c r="Q3386" t="str">
        <f t="shared" si="470"/>
        <v>theater</v>
      </c>
      <c r="R3386" t="str">
        <f t="shared" si="471"/>
        <v>plays</v>
      </c>
      <c r="S3386" s="10">
        <f t="shared" si="472"/>
        <v>41967.791666666672</v>
      </c>
      <c r="T3386" s="10">
        <f t="shared" si="473"/>
        <v>41940.337233796294</v>
      </c>
      <c r="U3386">
        <f t="shared" si="474"/>
        <v>2014</v>
      </c>
      <c r="V3386" s="11">
        <f t="shared" si="475"/>
        <v>41967.791666666672</v>
      </c>
      <c r="W3386" s="15">
        <f t="shared" si="476"/>
        <v>27.454432870377786</v>
      </c>
    </row>
    <row r="3387" spans="1:23" ht="43.2" x14ac:dyDescent="0.3">
      <c r="A3387">
        <v>3942</v>
      </c>
      <c r="B3387" s="3" t="s">
        <v>3939</v>
      </c>
      <c r="C3387" s="3" t="s">
        <v>8050</v>
      </c>
      <c r="D3387">
        <v>1200</v>
      </c>
      <c r="E3387">
        <v>0</v>
      </c>
      <c r="F3387" t="s">
        <v>8221</v>
      </c>
      <c r="G3387" t="s">
        <v>8224</v>
      </c>
      <c r="H3387" t="s">
        <v>8246</v>
      </c>
      <c r="I3387">
        <v>1434490914</v>
      </c>
      <c r="J3387">
        <v>1429306914</v>
      </c>
      <c r="K3387" t="b">
        <v>0</v>
      </c>
      <c r="L3387">
        <v>0</v>
      </c>
      <c r="M3387" t="b">
        <v>0</v>
      </c>
      <c r="N3387" t="s">
        <v>8271</v>
      </c>
      <c r="O3387" s="5" t="e">
        <f t="shared" si="468"/>
        <v>#DIV/0!</v>
      </c>
      <c r="P3387" s="7" t="e">
        <f t="shared" si="469"/>
        <v>#DIV/0!</v>
      </c>
      <c r="Q3387" t="str">
        <f t="shared" si="470"/>
        <v>theater</v>
      </c>
      <c r="R3387" t="str">
        <f t="shared" si="471"/>
        <v>plays</v>
      </c>
      <c r="S3387" s="10">
        <f t="shared" si="472"/>
        <v>42171.654097222221</v>
      </c>
      <c r="T3387" s="10">
        <f t="shared" si="473"/>
        <v>42111.654097222221</v>
      </c>
      <c r="U3387">
        <f t="shared" si="474"/>
        <v>2015</v>
      </c>
      <c r="V3387" s="11">
        <f t="shared" si="475"/>
        <v>42171.654097222221</v>
      </c>
      <c r="W3387" s="15">
        <f t="shared" si="476"/>
        <v>60</v>
      </c>
    </row>
    <row r="3388" spans="1:23" ht="43.2" x14ac:dyDescent="0.3">
      <c r="A3388">
        <v>3943</v>
      </c>
      <c r="B3388" s="3" t="s">
        <v>3940</v>
      </c>
      <c r="C3388" s="3" t="s">
        <v>8051</v>
      </c>
      <c r="D3388">
        <v>5000</v>
      </c>
      <c r="E3388">
        <v>1782</v>
      </c>
      <c r="F3388" t="s">
        <v>8221</v>
      </c>
      <c r="G3388" t="s">
        <v>8224</v>
      </c>
      <c r="H3388" t="s">
        <v>8246</v>
      </c>
      <c r="I3388">
        <v>1446483000</v>
      </c>
      <c r="J3388">
        <v>1443811268</v>
      </c>
      <c r="K3388" t="b">
        <v>0</v>
      </c>
      <c r="L3388">
        <v>13</v>
      </c>
      <c r="M3388" t="b">
        <v>0</v>
      </c>
      <c r="N3388" t="s">
        <v>8271</v>
      </c>
      <c r="O3388" s="5">
        <f t="shared" si="468"/>
        <v>2.8058361391694726</v>
      </c>
      <c r="P3388" s="7">
        <f t="shared" si="469"/>
        <v>137.07692307692307</v>
      </c>
      <c r="Q3388" t="str">
        <f t="shared" si="470"/>
        <v>theater</v>
      </c>
      <c r="R3388" t="str">
        <f t="shared" si="471"/>
        <v>plays</v>
      </c>
      <c r="S3388" s="10">
        <f t="shared" si="472"/>
        <v>42310.451388888891</v>
      </c>
      <c r="T3388" s="10">
        <f t="shared" si="473"/>
        <v>42279.528564814813</v>
      </c>
      <c r="U3388">
        <f t="shared" si="474"/>
        <v>2015</v>
      </c>
      <c r="V3388" s="11">
        <f t="shared" si="475"/>
        <v>42310.451388888891</v>
      </c>
      <c r="W3388" s="15">
        <f t="shared" si="476"/>
        <v>30.922824074077653</v>
      </c>
    </row>
    <row r="3389" spans="1:23" ht="57.6" x14ac:dyDescent="0.3">
      <c r="A3389">
        <v>3944</v>
      </c>
      <c r="B3389" s="3" t="s">
        <v>3941</v>
      </c>
      <c r="C3389" s="3" t="s">
        <v>8052</v>
      </c>
      <c r="D3389">
        <v>5000</v>
      </c>
      <c r="E3389">
        <v>0</v>
      </c>
      <c r="F3389" t="s">
        <v>8221</v>
      </c>
      <c r="G3389" t="s">
        <v>8224</v>
      </c>
      <c r="H3389" t="s">
        <v>8246</v>
      </c>
      <c r="I3389">
        <v>1440690875</v>
      </c>
      <c r="J3389">
        <v>1438098875</v>
      </c>
      <c r="K3389" t="b">
        <v>0</v>
      </c>
      <c r="L3389">
        <v>0</v>
      </c>
      <c r="M3389" t="b">
        <v>0</v>
      </c>
      <c r="N3389" t="s">
        <v>8271</v>
      </c>
      <c r="O3389" s="5" t="e">
        <f t="shared" si="468"/>
        <v>#DIV/0!</v>
      </c>
      <c r="P3389" s="7" t="e">
        <f t="shared" si="469"/>
        <v>#DIV/0!</v>
      </c>
      <c r="Q3389" t="str">
        <f t="shared" si="470"/>
        <v>theater</v>
      </c>
      <c r="R3389" t="str">
        <f t="shared" si="471"/>
        <v>plays</v>
      </c>
      <c r="S3389" s="10">
        <f t="shared" si="472"/>
        <v>42243.412905092591</v>
      </c>
      <c r="T3389" s="10">
        <f t="shared" si="473"/>
        <v>42213.412905092591</v>
      </c>
      <c r="U3389">
        <f t="shared" si="474"/>
        <v>2015</v>
      </c>
      <c r="V3389" s="11">
        <f t="shared" si="475"/>
        <v>42243.412905092591</v>
      </c>
      <c r="W3389" s="15">
        <f t="shared" si="476"/>
        <v>30</v>
      </c>
    </row>
    <row r="3390" spans="1:23" ht="43.2" x14ac:dyDescent="0.3">
      <c r="A3390">
        <v>3945</v>
      </c>
      <c r="B3390" s="3" t="s">
        <v>3942</v>
      </c>
      <c r="C3390" s="3" t="s">
        <v>8053</v>
      </c>
      <c r="D3390">
        <v>2000</v>
      </c>
      <c r="E3390">
        <v>5</v>
      </c>
      <c r="F3390" t="s">
        <v>8221</v>
      </c>
      <c r="G3390" t="s">
        <v>8224</v>
      </c>
      <c r="H3390" t="s">
        <v>8246</v>
      </c>
      <c r="I3390">
        <v>1431717268</v>
      </c>
      <c r="J3390">
        <v>1429125268</v>
      </c>
      <c r="K3390" t="b">
        <v>0</v>
      </c>
      <c r="L3390">
        <v>1</v>
      </c>
      <c r="M3390" t="b">
        <v>0</v>
      </c>
      <c r="N3390" t="s">
        <v>8271</v>
      </c>
      <c r="O3390" s="5">
        <f t="shared" si="468"/>
        <v>400</v>
      </c>
      <c r="P3390" s="7">
        <f t="shared" si="469"/>
        <v>5</v>
      </c>
      <c r="Q3390" t="str">
        <f t="shared" si="470"/>
        <v>theater</v>
      </c>
      <c r="R3390" t="str">
        <f t="shared" si="471"/>
        <v>plays</v>
      </c>
      <c r="S3390" s="10">
        <f t="shared" si="472"/>
        <v>42139.551712962959</v>
      </c>
      <c r="T3390" s="10">
        <f t="shared" si="473"/>
        <v>42109.551712962959</v>
      </c>
      <c r="U3390">
        <f t="shared" si="474"/>
        <v>2015</v>
      </c>
      <c r="V3390" s="11">
        <f t="shared" si="475"/>
        <v>42139.551712962959</v>
      </c>
      <c r="W3390" s="15">
        <f t="shared" si="476"/>
        <v>30</v>
      </c>
    </row>
    <row r="3391" spans="1:23" ht="28.8" x14ac:dyDescent="0.3">
      <c r="A3391">
        <v>3946</v>
      </c>
      <c r="B3391" s="3" t="s">
        <v>3943</v>
      </c>
      <c r="C3391" s="3" t="s">
        <v>8054</v>
      </c>
      <c r="D3391">
        <v>6000</v>
      </c>
      <c r="E3391">
        <v>195</v>
      </c>
      <c r="F3391" t="s">
        <v>8221</v>
      </c>
      <c r="G3391" t="s">
        <v>8224</v>
      </c>
      <c r="H3391" t="s">
        <v>8246</v>
      </c>
      <c r="I3391">
        <v>1425110400</v>
      </c>
      <c r="J3391">
        <v>1422388822</v>
      </c>
      <c r="K3391" t="b">
        <v>0</v>
      </c>
      <c r="L3391">
        <v>5</v>
      </c>
      <c r="M3391" t="b">
        <v>0</v>
      </c>
      <c r="N3391" t="s">
        <v>8271</v>
      </c>
      <c r="O3391" s="5">
        <f t="shared" si="468"/>
        <v>30.76923076923077</v>
      </c>
      <c r="P3391" s="7">
        <f t="shared" si="469"/>
        <v>39</v>
      </c>
      <c r="Q3391" t="str">
        <f t="shared" si="470"/>
        <v>theater</v>
      </c>
      <c r="R3391" t="str">
        <f t="shared" si="471"/>
        <v>plays</v>
      </c>
      <c r="S3391" s="10">
        <f t="shared" si="472"/>
        <v>42063.083333333328</v>
      </c>
      <c r="T3391" s="10">
        <f t="shared" si="473"/>
        <v>42031.583587962959</v>
      </c>
      <c r="U3391">
        <f t="shared" si="474"/>
        <v>2015</v>
      </c>
      <c r="V3391" s="11">
        <f t="shared" si="475"/>
        <v>42063.083333333328</v>
      </c>
      <c r="W3391" s="15">
        <f t="shared" si="476"/>
        <v>31.499745370369055</v>
      </c>
    </row>
    <row r="3392" spans="1:23" ht="43.2" x14ac:dyDescent="0.3">
      <c r="A3392">
        <v>3947</v>
      </c>
      <c r="B3392" s="3" t="s">
        <v>3944</v>
      </c>
      <c r="C3392" s="3" t="s">
        <v>8055</v>
      </c>
      <c r="D3392">
        <v>3000</v>
      </c>
      <c r="E3392">
        <v>101</v>
      </c>
      <c r="F3392" t="s">
        <v>8221</v>
      </c>
      <c r="G3392" t="s">
        <v>8224</v>
      </c>
      <c r="H3392" t="s">
        <v>8246</v>
      </c>
      <c r="I3392">
        <v>1475378744</v>
      </c>
      <c r="J3392">
        <v>1472786744</v>
      </c>
      <c r="K3392" t="b">
        <v>0</v>
      </c>
      <c r="L3392">
        <v>2</v>
      </c>
      <c r="M3392" t="b">
        <v>0</v>
      </c>
      <c r="N3392" t="s">
        <v>8271</v>
      </c>
      <c r="O3392" s="5">
        <f t="shared" si="468"/>
        <v>29.702970297029704</v>
      </c>
      <c r="P3392" s="7">
        <f t="shared" si="469"/>
        <v>50.5</v>
      </c>
      <c r="Q3392" t="str">
        <f t="shared" si="470"/>
        <v>theater</v>
      </c>
      <c r="R3392" t="str">
        <f t="shared" si="471"/>
        <v>plays</v>
      </c>
      <c r="S3392" s="10">
        <f t="shared" si="472"/>
        <v>42644.892870370371</v>
      </c>
      <c r="T3392" s="10">
        <f t="shared" si="473"/>
        <v>42614.892870370371</v>
      </c>
      <c r="U3392">
        <f t="shared" si="474"/>
        <v>2016</v>
      </c>
      <c r="V3392" s="11">
        <f t="shared" si="475"/>
        <v>42644.892870370371</v>
      </c>
      <c r="W3392" s="15">
        <f t="shared" si="476"/>
        <v>30</v>
      </c>
    </row>
    <row r="3393" spans="1:23" ht="43.2" x14ac:dyDescent="0.3">
      <c r="A3393">
        <v>3948</v>
      </c>
      <c r="B3393" s="3" t="s">
        <v>3945</v>
      </c>
      <c r="C3393" s="3" t="s">
        <v>8056</v>
      </c>
      <c r="D3393">
        <v>30000</v>
      </c>
      <c r="E3393">
        <v>0</v>
      </c>
      <c r="F3393" t="s">
        <v>8221</v>
      </c>
      <c r="G3393" t="s">
        <v>8226</v>
      </c>
      <c r="H3393" t="s">
        <v>8248</v>
      </c>
      <c r="I3393">
        <v>1410076123</v>
      </c>
      <c r="J3393">
        <v>1404892123</v>
      </c>
      <c r="K3393" t="b">
        <v>0</v>
      </c>
      <c r="L3393">
        <v>0</v>
      </c>
      <c r="M3393" t="b">
        <v>0</v>
      </c>
      <c r="N3393" t="s">
        <v>8271</v>
      </c>
      <c r="O3393" s="5" t="e">
        <f t="shared" si="468"/>
        <v>#DIV/0!</v>
      </c>
      <c r="P3393" s="7" t="e">
        <f t="shared" si="469"/>
        <v>#DIV/0!</v>
      </c>
      <c r="Q3393" t="str">
        <f t="shared" si="470"/>
        <v>theater</v>
      </c>
      <c r="R3393" t="str">
        <f t="shared" si="471"/>
        <v>plays</v>
      </c>
      <c r="S3393" s="10">
        <f t="shared" si="472"/>
        <v>41889.075497685182</v>
      </c>
      <c r="T3393" s="10">
        <f t="shared" si="473"/>
        <v>41829.075497685182</v>
      </c>
      <c r="U3393">
        <f t="shared" si="474"/>
        <v>2014</v>
      </c>
      <c r="V3393" s="11">
        <f t="shared" si="475"/>
        <v>41889.075497685182</v>
      </c>
      <c r="W3393" s="15">
        <f t="shared" si="476"/>
        <v>60</v>
      </c>
    </row>
    <row r="3394" spans="1:23" ht="43.2" x14ac:dyDescent="0.3">
      <c r="A3394">
        <v>3949</v>
      </c>
      <c r="B3394" s="3" t="s">
        <v>3946</v>
      </c>
      <c r="C3394" s="3" t="s">
        <v>8057</v>
      </c>
      <c r="D3394">
        <v>10000</v>
      </c>
      <c r="E3394">
        <v>1577</v>
      </c>
      <c r="F3394" t="s">
        <v>8221</v>
      </c>
      <c r="G3394" t="s">
        <v>8226</v>
      </c>
      <c r="H3394" t="s">
        <v>8248</v>
      </c>
      <c r="I3394">
        <v>1423623221</v>
      </c>
      <c r="J3394">
        <v>1421031221</v>
      </c>
      <c r="K3394" t="b">
        <v>0</v>
      </c>
      <c r="L3394">
        <v>32</v>
      </c>
      <c r="M3394" t="b">
        <v>0</v>
      </c>
      <c r="N3394" t="s">
        <v>8271</v>
      </c>
      <c r="O3394" s="5">
        <f t="shared" ref="O3394:O3457" si="477">$D3394/$E3394</f>
        <v>6.3411540900443883</v>
      </c>
      <c r="P3394" s="7">
        <f t="shared" ref="P3394:P3457" si="478">$E3394/$L3394</f>
        <v>49.28125</v>
      </c>
      <c r="Q3394" t="str">
        <f t="shared" ref="Q3394:Q3457" si="479">LEFT($N3394,SEARCH("/",$N3394,1)-1)</f>
        <v>theater</v>
      </c>
      <c r="R3394" t="str">
        <f t="shared" ref="R3394:R3457" si="480">MID($N3394,FIND("/",$N3394)+1,256)</f>
        <v>plays</v>
      </c>
      <c r="S3394" s="10">
        <f t="shared" ref="S3394:S3457" si="481">((($I3394/60)/60)/24)+DATE(1970,1,1)+(-6/24)</f>
        <v>42045.870613425926</v>
      </c>
      <c r="T3394" s="10">
        <f t="shared" ref="T3394:T3457" si="482">((($J3394/60)/60)/24)+DATE(1970,1,1)+(-6/24)</f>
        <v>42015.870613425926</v>
      </c>
      <c r="U3394">
        <f t="shared" ref="U3394:U3457" si="483">YEAR(S3394)</f>
        <v>2015</v>
      </c>
      <c r="V3394" s="11">
        <f t="shared" ref="V3394:V3457" si="484">S3394</f>
        <v>42045.870613425926</v>
      </c>
      <c r="W3394" s="15">
        <f t="shared" si="476"/>
        <v>30</v>
      </c>
    </row>
    <row r="3395" spans="1:23" ht="57.6" x14ac:dyDescent="0.3">
      <c r="A3395">
        <v>3950</v>
      </c>
      <c r="B3395" s="3" t="s">
        <v>3947</v>
      </c>
      <c r="C3395" s="3" t="s">
        <v>8058</v>
      </c>
      <c r="D3395">
        <v>4000</v>
      </c>
      <c r="E3395">
        <v>25</v>
      </c>
      <c r="F3395" t="s">
        <v>8221</v>
      </c>
      <c r="G3395" t="s">
        <v>8224</v>
      </c>
      <c r="H3395" t="s">
        <v>8246</v>
      </c>
      <c r="I3395">
        <v>1460140500</v>
      </c>
      <c r="J3395">
        <v>1457628680</v>
      </c>
      <c r="K3395" t="b">
        <v>0</v>
      </c>
      <c r="L3395">
        <v>1</v>
      </c>
      <c r="M3395" t="b">
        <v>0</v>
      </c>
      <c r="N3395" t="s">
        <v>8271</v>
      </c>
      <c r="O3395" s="5">
        <f t="shared" si="477"/>
        <v>160</v>
      </c>
      <c r="P3395" s="7">
        <f t="shared" si="478"/>
        <v>25</v>
      </c>
      <c r="Q3395" t="str">
        <f t="shared" si="479"/>
        <v>theater</v>
      </c>
      <c r="R3395" t="str">
        <f t="shared" si="480"/>
        <v>plays</v>
      </c>
      <c r="S3395" s="10">
        <f t="shared" si="481"/>
        <v>42468.524305555555</v>
      </c>
      <c r="T3395" s="10">
        <f t="shared" si="482"/>
        <v>42439.452314814815</v>
      </c>
      <c r="U3395">
        <f t="shared" si="483"/>
        <v>2016</v>
      </c>
      <c r="V3395" s="11">
        <f t="shared" si="484"/>
        <v>42468.524305555555</v>
      </c>
      <c r="W3395" s="15">
        <f t="shared" ref="W3395:W3458" si="485">S3395-T3395</f>
        <v>29.071990740740148</v>
      </c>
    </row>
    <row r="3396" spans="1:23" ht="43.2" x14ac:dyDescent="0.3">
      <c r="A3396">
        <v>3951</v>
      </c>
      <c r="B3396" s="3" t="s">
        <v>3948</v>
      </c>
      <c r="C3396" s="3" t="s">
        <v>6961</v>
      </c>
      <c r="D3396">
        <v>200000</v>
      </c>
      <c r="E3396">
        <v>1</v>
      </c>
      <c r="F3396" t="s">
        <v>8221</v>
      </c>
      <c r="G3396" t="s">
        <v>8241</v>
      </c>
      <c r="H3396" t="s">
        <v>8249</v>
      </c>
      <c r="I3396">
        <v>1462301342</v>
      </c>
      <c r="J3396">
        <v>1457120942</v>
      </c>
      <c r="K3396" t="b">
        <v>0</v>
      </c>
      <c r="L3396">
        <v>1</v>
      </c>
      <c r="M3396" t="b">
        <v>0</v>
      </c>
      <c r="N3396" t="s">
        <v>8271</v>
      </c>
      <c r="O3396" s="5">
        <f t="shared" si="477"/>
        <v>200000</v>
      </c>
      <c r="P3396" s="7">
        <f t="shared" si="478"/>
        <v>1</v>
      </c>
      <c r="Q3396" t="str">
        <f t="shared" si="479"/>
        <v>theater</v>
      </c>
      <c r="R3396" t="str">
        <f t="shared" si="480"/>
        <v>plays</v>
      </c>
      <c r="S3396" s="10">
        <f t="shared" si="481"/>
        <v>42493.534050925926</v>
      </c>
      <c r="T3396" s="10">
        <f t="shared" si="482"/>
        <v>42433.575717592597</v>
      </c>
      <c r="U3396">
        <f t="shared" si="483"/>
        <v>2016</v>
      </c>
      <c r="V3396" s="11">
        <f t="shared" si="484"/>
        <v>42493.534050925926</v>
      </c>
      <c r="W3396" s="15">
        <f t="shared" si="485"/>
        <v>59.958333333328483</v>
      </c>
    </row>
    <row r="3397" spans="1:23" ht="43.2" x14ac:dyDescent="0.3">
      <c r="A3397">
        <v>3952</v>
      </c>
      <c r="B3397" s="3" t="s">
        <v>3949</v>
      </c>
      <c r="C3397" s="3" t="s">
        <v>8059</v>
      </c>
      <c r="D3397">
        <v>26000</v>
      </c>
      <c r="E3397">
        <v>25</v>
      </c>
      <c r="F3397" t="s">
        <v>8221</v>
      </c>
      <c r="G3397" t="s">
        <v>8224</v>
      </c>
      <c r="H3397" t="s">
        <v>8246</v>
      </c>
      <c r="I3397">
        <v>1445885890</v>
      </c>
      <c r="J3397">
        <v>1440701890</v>
      </c>
      <c r="K3397" t="b">
        <v>0</v>
      </c>
      <c r="L3397">
        <v>1</v>
      </c>
      <c r="M3397" t="b">
        <v>0</v>
      </c>
      <c r="N3397" t="s">
        <v>8271</v>
      </c>
      <c r="O3397" s="5">
        <f t="shared" si="477"/>
        <v>1040</v>
      </c>
      <c r="P3397" s="7">
        <f t="shared" si="478"/>
        <v>25</v>
      </c>
      <c r="Q3397" t="str">
        <f t="shared" si="479"/>
        <v>theater</v>
      </c>
      <c r="R3397" t="str">
        <f t="shared" si="480"/>
        <v>plays</v>
      </c>
      <c r="S3397" s="10">
        <f t="shared" si="481"/>
        <v>42303.540393518517</v>
      </c>
      <c r="T3397" s="10">
        <f t="shared" si="482"/>
        <v>42243.540393518517</v>
      </c>
      <c r="U3397">
        <f t="shared" si="483"/>
        <v>2015</v>
      </c>
      <c r="V3397" s="11">
        <f t="shared" si="484"/>
        <v>42303.540393518517</v>
      </c>
      <c r="W3397" s="15">
        <f t="shared" si="485"/>
        <v>60</v>
      </c>
    </row>
    <row r="3398" spans="1:23" ht="43.2" x14ac:dyDescent="0.3">
      <c r="A3398">
        <v>3953</v>
      </c>
      <c r="B3398" s="3" t="s">
        <v>3950</v>
      </c>
      <c r="C3398" s="3" t="s">
        <v>8060</v>
      </c>
      <c r="D3398">
        <v>17600</v>
      </c>
      <c r="E3398">
        <v>0</v>
      </c>
      <c r="F3398" t="s">
        <v>8221</v>
      </c>
      <c r="G3398" t="s">
        <v>8224</v>
      </c>
      <c r="H3398" t="s">
        <v>8246</v>
      </c>
      <c r="I3398">
        <v>1469834940</v>
      </c>
      <c r="J3398">
        <v>1467162586</v>
      </c>
      <c r="K3398" t="b">
        <v>0</v>
      </c>
      <c r="L3398">
        <v>0</v>
      </c>
      <c r="M3398" t="b">
        <v>0</v>
      </c>
      <c r="N3398" t="s">
        <v>8271</v>
      </c>
      <c r="O3398" s="5" t="e">
        <f t="shared" si="477"/>
        <v>#DIV/0!</v>
      </c>
      <c r="P3398" s="7" t="e">
        <f t="shared" si="478"/>
        <v>#DIV/0!</v>
      </c>
      <c r="Q3398" t="str">
        <f t="shared" si="479"/>
        <v>theater</v>
      </c>
      <c r="R3398" t="str">
        <f t="shared" si="480"/>
        <v>plays</v>
      </c>
      <c r="S3398" s="10">
        <f t="shared" si="481"/>
        <v>42580.728472222225</v>
      </c>
      <c r="T3398" s="10">
        <f t="shared" si="482"/>
        <v>42549.798449074078</v>
      </c>
      <c r="U3398">
        <f t="shared" si="483"/>
        <v>2016</v>
      </c>
      <c r="V3398" s="11">
        <f t="shared" si="484"/>
        <v>42580.728472222225</v>
      </c>
      <c r="W3398" s="15">
        <f t="shared" si="485"/>
        <v>30.930023148146574</v>
      </c>
    </row>
    <row r="3399" spans="1:23" ht="57.6" x14ac:dyDescent="0.3">
      <c r="A3399">
        <v>3954</v>
      </c>
      <c r="B3399" s="3" t="s">
        <v>3951</v>
      </c>
      <c r="C3399" s="3" t="s">
        <v>8061</v>
      </c>
      <c r="D3399">
        <v>25000</v>
      </c>
      <c r="E3399">
        <v>0</v>
      </c>
      <c r="F3399" t="s">
        <v>8221</v>
      </c>
      <c r="G3399" t="s">
        <v>8229</v>
      </c>
      <c r="H3399" t="s">
        <v>8251</v>
      </c>
      <c r="I3399">
        <v>1405352264</v>
      </c>
      <c r="J3399">
        <v>1400168264</v>
      </c>
      <c r="K3399" t="b">
        <v>0</v>
      </c>
      <c r="L3399">
        <v>0</v>
      </c>
      <c r="M3399" t="b">
        <v>0</v>
      </c>
      <c r="N3399" t="s">
        <v>8271</v>
      </c>
      <c r="O3399" s="5" t="e">
        <f t="shared" si="477"/>
        <v>#DIV/0!</v>
      </c>
      <c r="P3399" s="7" t="e">
        <f t="shared" si="478"/>
        <v>#DIV/0!</v>
      </c>
      <c r="Q3399" t="str">
        <f t="shared" si="479"/>
        <v>theater</v>
      </c>
      <c r="R3399" t="str">
        <f t="shared" si="480"/>
        <v>plays</v>
      </c>
      <c r="S3399" s="10">
        <f t="shared" si="481"/>
        <v>41834.401203703703</v>
      </c>
      <c r="T3399" s="10">
        <f t="shared" si="482"/>
        <v>41774.401203703703</v>
      </c>
      <c r="U3399">
        <f t="shared" si="483"/>
        <v>2014</v>
      </c>
      <c r="V3399" s="11">
        <f t="shared" si="484"/>
        <v>41834.401203703703</v>
      </c>
      <c r="W3399" s="15">
        <f t="shared" si="485"/>
        <v>60</v>
      </c>
    </row>
    <row r="3400" spans="1:23" ht="43.2" x14ac:dyDescent="0.3">
      <c r="A3400">
        <v>3955</v>
      </c>
      <c r="B3400" s="3" t="s">
        <v>3952</v>
      </c>
      <c r="C3400" s="3" t="s">
        <v>8062</v>
      </c>
      <c r="D3400">
        <v>1750</v>
      </c>
      <c r="E3400">
        <v>425</v>
      </c>
      <c r="F3400" t="s">
        <v>8221</v>
      </c>
      <c r="G3400" t="s">
        <v>8224</v>
      </c>
      <c r="H3400" t="s">
        <v>8246</v>
      </c>
      <c r="I3400">
        <v>1448745741</v>
      </c>
      <c r="J3400">
        <v>1446150141</v>
      </c>
      <c r="K3400" t="b">
        <v>0</v>
      </c>
      <c r="L3400">
        <v>8</v>
      </c>
      <c r="M3400" t="b">
        <v>0</v>
      </c>
      <c r="N3400" t="s">
        <v>8271</v>
      </c>
      <c r="O3400" s="5">
        <f t="shared" si="477"/>
        <v>4.117647058823529</v>
      </c>
      <c r="P3400" s="7">
        <f t="shared" si="478"/>
        <v>53.125</v>
      </c>
      <c r="Q3400" t="str">
        <f t="shared" si="479"/>
        <v>theater</v>
      </c>
      <c r="R3400" t="str">
        <f t="shared" si="480"/>
        <v>plays</v>
      </c>
      <c r="S3400" s="10">
        <f t="shared" si="481"/>
        <v>42336.640520833331</v>
      </c>
      <c r="T3400" s="10">
        <f t="shared" si="482"/>
        <v>42306.598854166667</v>
      </c>
      <c r="U3400">
        <f t="shared" si="483"/>
        <v>2015</v>
      </c>
      <c r="V3400" s="11">
        <f t="shared" si="484"/>
        <v>42336.640520833331</v>
      </c>
      <c r="W3400" s="15">
        <f t="shared" si="485"/>
        <v>30.041666666664241</v>
      </c>
    </row>
    <row r="3401" spans="1:23" ht="43.2" x14ac:dyDescent="0.3">
      <c r="A3401">
        <v>3956</v>
      </c>
      <c r="B3401" s="3" t="s">
        <v>3953</v>
      </c>
      <c r="C3401" s="3" t="s">
        <v>8063</v>
      </c>
      <c r="D3401">
        <v>5500</v>
      </c>
      <c r="E3401">
        <v>0</v>
      </c>
      <c r="F3401" t="s">
        <v>8221</v>
      </c>
      <c r="G3401" t="s">
        <v>8224</v>
      </c>
      <c r="H3401" t="s">
        <v>8246</v>
      </c>
      <c r="I3401">
        <v>1461543600</v>
      </c>
      <c r="J3401">
        <v>1459203727</v>
      </c>
      <c r="K3401" t="b">
        <v>0</v>
      </c>
      <c r="L3401">
        <v>0</v>
      </c>
      <c r="M3401" t="b">
        <v>0</v>
      </c>
      <c r="N3401" t="s">
        <v>8271</v>
      </c>
      <c r="O3401" s="5" t="e">
        <f t="shared" si="477"/>
        <v>#DIV/0!</v>
      </c>
      <c r="P3401" s="7" t="e">
        <f t="shared" si="478"/>
        <v>#DIV/0!</v>
      </c>
      <c r="Q3401" t="str">
        <f t="shared" si="479"/>
        <v>theater</v>
      </c>
      <c r="R3401" t="str">
        <f t="shared" si="480"/>
        <v>plays</v>
      </c>
      <c r="S3401" s="10">
        <f t="shared" si="481"/>
        <v>42484.763888888891</v>
      </c>
      <c r="T3401" s="10">
        <f t="shared" si="482"/>
        <v>42457.682025462964</v>
      </c>
      <c r="U3401">
        <f t="shared" si="483"/>
        <v>2016</v>
      </c>
      <c r="V3401" s="11">
        <f t="shared" si="484"/>
        <v>42484.763888888891</v>
      </c>
      <c r="W3401" s="15">
        <f t="shared" si="485"/>
        <v>27.081863425926713</v>
      </c>
    </row>
    <row r="3402" spans="1:23" ht="43.2" x14ac:dyDescent="0.3">
      <c r="A3402">
        <v>3957</v>
      </c>
      <c r="B3402" s="3" t="s">
        <v>3954</v>
      </c>
      <c r="C3402" s="3" t="s">
        <v>8064</v>
      </c>
      <c r="D3402">
        <v>28000</v>
      </c>
      <c r="E3402">
        <v>7</v>
      </c>
      <c r="F3402" t="s">
        <v>8221</v>
      </c>
      <c r="G3402" t="s">
        <v>8224</v>
      </c>
      <c r="H3402" t="s">
        <v>8246</v>
      </c>
      <c r="I3402">
        <v>1468020354</v>
      </c>
      <c r="J3402">
        <v>1464045954</v>
      </c>
      <c r="K3402" t="b">
        <v>0</v>
      </c>
      <c r="L3402">
        <v>1</v>
      </c>
      <c r="M3402" t="b">
        <v>0</v>
      </c>
      <c r="N3402" t="s">
        <v>8271</v>
      </c>
      <c r="O3402" s="5">
        <f t="shared" si="477"/>
        <v>4000</v>
      </c>
      <c r="P3402" s="7">
        <f t="shared" si="478"/>
        <v>7</v>
      </c>
      <c r="Q3402" t="str">
        <f t="shared" si="479"/>
        <v>theater</v>
      </c>
      <c r="R3402" t="str">
        <f t="shared" si="480"/>
        <v>plays</v>
      </c>
      <c r="S3402" s="10">
        <f t="shared" si="481"/>
        <v>42559.726319444439</v>
      </c>
      <c r="T3402" s="10">
        <f t="shared" si="482"/>
        <v>42513.726319444439</v>
      </c>
      <c r="U3402">
        <f t="shared" si="483"/>
        <v>2016</v>
      </c>
      <c r="V3402" s="11">
        <f t="shared" si="484"/>
        <v>42559.726319444439</v>
      </c>
      <c r="W3402" s="15">
        <f t="shared" si="485"/>
        <v>46</v>
      </c>
    </row>
    <row r="3403" spans="1:23" ht="43.2" x14ac:dyDescent="0.3">
      <c r="A3403">
        <v>3958</v>
      </c>
      <c r="B3403" s="3" t="s">
        <v>3955</v>
      </c>
      <c r="C3403" s="3" t="s">
        <v>8065</v>
      </c>
      <c r="D3403">
        <v>2000</v>
      </c>
      <c r="E3403">
        <v>641</v>
      </c>
      <c r="F3403" t="s">
        <v>8221</v>
      </c>
      <c r="G3403" t="s">
        <v>8224</v>
      </c>
      <c r="H3403" t="s">
        <v>8246</v>
      </c>
      <c r="I3403">
        <v>1406988000</v>
      </c>
      <c r="J3403">
        <v>1403822912</v>
      </c>
      <c r="K3403" t="b">
        <v>0</v>
      </c>
      <c r="L3403">
        <v>16</v>
      </c>
      <c r="M3403" t="b">
        <v>0</v>
      </c>
      <c r="N3403" t="s">
        <v>8271</v>
      </c>
      <c r="O3403" s="5">
        <f t="shared" si="477"/>
        <v>3.1201248049921997</v>
      </c>
      <c r="P3403" s="7">
        <f t="shared" si="478"/>
        <v>40.0625</v>
      </c>
      <c r="Q3403" t="str">
        <f t="shared" si="479"/>
        <v>theater</v>
      </c>
      <c r="R3403" t="str">
        <f t="shared" si="480"/>
        <v>plays</v>
      </c>
      <c r="S3403" s="10">
        <f t="shared" si="481"/>
        <v>41853.333333333336</v>
      </c>
      <c r="T3403" s="10">
        <f t="shared" si="482"/>
        <v>41816.700370370374</v>
      </c>
      <c r="U3403">
        <f t="shared" si="483"/>
        <v>2014</v>
      </c>
      <c r="V3403" s="11">
        <f t="shared" si="484"/>
        <v>41853.333333333336</v>
      </c>
      <c r="W3403" s="15">
        <f t="shared" si="485"/>
        <v>36.632962962961756</v>
      </c>
    </row>
    <row r="3404" spans="1:23" ht="43.2" x14ac:dyDescent="0.3">
      <c r="A3404">
        <v>3959</v>
      </c>
      <c r="B3404" s="3" t="s">
        <v>3956</v>
      </c>
      <c r="C3404" s="3" t="s">
        <v>8066</v>
      </c>
      <c r="D3404">
        <v>1200</v>
      </c>
      <c r="E3404">
        <v>292</v>
      </c>
      <c r="F3404" t="s">
        <v>8221</v>
      </c>
      <c r="G3404" t="s">
        <v>8224</v>
      </c>
      <c r="H3404" t="s">
        <v>8246</v>
      </c>
      <c r="I3404">
        <v>1411930556</v>
      </c>
      <c r="J3404">
        <v>1409338556</v>
      </c>
      <c r="K3404" t="b">
        <v>0</v>
      </c>
      <c r="L3404">
        <v>12</v>
      </c>
      <c r="M3404" t="b">
        <v>0</v>
      </c>
      <c r="N3404" t="s">
        <v>8271</v>
      </c>
      <c r="O3404" s="5">
        <f t="shared" si="477"/>
        <v>4.1095890410958908</v>
      </c>
      <c r="P3404" s="7">
        <f t="shared" si="478"/>
        <v>24.333333333333332</v>
      </c>
      <c r="Q3404" t="str">
        <f t="shared" si="479"/>
        <v>theater</v>
      </c>
      <c r="R3404" t="str">
        <f t="shared" si="480"/>
        <v>plays</v>
      </c>
      <c r="S3404" s="10">
        <f t="shared" si="481"/>
        <v>41910.538842592592</v>
      </c>
      <c r="T3404" s="10">
        <f t="shared" si="482"/>
        <v>41880.538842592592</v>
      </c>
      <c r="U3404">
        <f t="shared" si="483"/>
        <v>2014</v>
      </c>
      <c r="V3404" s="11">
        <f t="shared" si="484"/>
        <v>41910.538842592592</v>
      </c>
      <c r="W3404" s="15">
        <f t="shared" si="485"/>
        <v>30</v>
      </c>
    </row>
    <row r="3405" spans="1:23" ht="43.2" x14ac:dyDescent="0.3">
      <c r="A3405">
        <v>3960</v>
      </c>
      <c r="B3405" s="3" t="s">
        <v>3957</v>
      </c>
      <c r="C3405" s="3" t="s">
        <v>8067</v>
      </c>
      <c r="D3405">
        <v>3000</v>
      </c>
      <c r="E3405">
        <v>45</v>
      </c>
      <c r="F3405" t="s">
        <v>8221</v>
      </c>
      <c r="G3405" t="s">
        <v>8224</v>
      </c>
      <c r="H3405" t="s">
        <v>8246</v>
      </c>
      <c r="I3405">
        <v>1451852256</v>
      </c>
      <c r="J3405">
        <v>1449260256</v>
      </c>
      <c r="K3405" t="b">
        <v>0</v>
      </c>
      <c r="L3405">
        <v>4</v>
      </c>
      <c r="M3405" t="b">
        <v>0</v>
      </c>
      <c r="N3405" t="s">
        <v>8271</v>
      </c>
      <c r="O3405" s="5">
        <f t="shared" si="477"/>
        <v>66.666666666666671</v>
      </c>
      <c r="P3405" s="7">
        <f t="shared" si="478"/>
        <v>11.25</v>
      </c>
      <c r="Q3405" t="str">
        <f t="shared" si="479"/>
        <v>theater</v>
      </c>
      <c r="R3405" t="str">
        <f t="shared" si="480"/>
        <v>plays</v>
      </c>
      <c r="S3405" s="10">
        <f t="shared" si="481"/>
        <v>42372.595555555556</v>
      </c>
      <c r="T3405" s="10">
        <f t="shared" si="482"/>
        <v>42342.595555555556</v>
      </c>
      <c r="U3405">
        <f t="shared" si="483"/>
        <v>2016</v>
      </c>
      <c r="V3405" s="11">
        <f t="shared" si="484"/>
        <v>42372.595555555556</v>
      </c>
      <c r="W3405" s="15">
        <f t="shared" si="485"/>
        <v>30</v>
      </c>
    </row>
    <row r="3406" spans="1:23" ht="57.6" x14ac:dyDescent="0.3">
      <c r="A3406">
        <v>3961</v>
      </c>
      <c r="B3406" s="3" t="s">
        <v>3958</v>
      </c>
      <c r="C3406" s="3" t="s">
        <v>8068</v>
      </c>
      <c r="D3406">
        <v>5000</v>
      </c>
      <c r="E3406">
        <v>21</v>
      </c>
      <c r="F3406" t="s">
        <v>8221</v>
      </c>
      <c r="G3406" t="s">
        <v>8225</v>
      </c>
      <c r="H3406" t="s">
        <v>8247</v>
      </c>
      <c r="I3406">
        <v>1399584210</v>
      </c>
      <c r="J3406">
        <v>1397683410</v>
      </c>
      <c r="K3406" t="b">
        <v>0</v>
      </c>
      <c r="L3406">
        <v>2</v>
      </c>
      <c r="M3406" t="b">
        <v>0</v>
      </c>
      <c r="N3406" t="s">
        <v>8271</v>
      </c>
      <c r="O3406" s="5">
        <f t="shared" si="477"/>
        <v>238.0952380952381</v>
      </c>
      <c r="P3406" s="7">
        <f t="shared" si="478"/>
        <v>10.5</v>
      </c>
      <c r="Q3406" t="str">
        <f t="shared" si="479"/>
        <v>theater</v>
      </c>
      <c r="R3406" t="str">
        <f t="shared" si="480"/>
        <v>plays</v>
      </c>
      <c r="S3406" s="10">
        <f t="shared" si="481"/>
        <v>41767.641319444447</v>
      </c>
      <c r="T3406" s="10">
        <f t="shared" si="482"/>
        <v>41745.641319444447</v>
      </c>
      <c r="U3406">
        <f t="shared" si="483"/>
        <v>2014</v>
      </c>
      <c r="V3406" s="11">
        <f t="shared" si="484"/>
        <v>41767.641319444447</v>
      </c>
      <c r="W3406" s="15">
        <f t="shared" si="485"/>
        <v>22</v>
      </c>
    </row>
    <row r="3407" spans="1:23" ht="57.6" x14ac:dyDescent="0.3">
      <c r="A3407">
        <v>3962</v>
      </c>
      <c r="B3407" s="3" t="s">
        <v>3959</v>
      </c>
      <c r="C3407" s="3" t="s">
        <v>8069</v>
      </c>
      <c r="D3407">
        <v>1400</v>
      </c>
      <c r="E3407">
        <v>45</v>
      </c>
      <c r="F3407" t="s">
        <v>8221</v>
      </c>
      <c r="G3407" t="s">
        <v>8225</v>
      </c>
      <c r="H3407" t="s">
        <v>8247</v>
      </c>
      <c r="I3407">
        <v>1448722494</v>
      </c>
      <c r="J3407">
        <v>1446562494</v>
      </c>
      <c r="K3407" t="b">
        <v>0</v>
      </c>
      <c r="L3407">
        <v>3</v>
      </c>
      <c r="M3407" t="b">
        <v>0</v>
      </c>
      <c r="N3407" t="s">
        <v>8271</v>
      </c>
      <c r="O3407" s="5">
        <f t="shared" si="477"/>
        <v>31.111111111111111</v>
      </c>
      <c r="P3407" s="7">
        <f t="shared" si="478"/>
        <v>15</v>
      </c>
      <c r="Q3407" t="str">
        <f t="shared" si="479"/>
        <v>theater</v>
      </c>
      <c r="R3407" t="str">
        <f t="shared" si="480"/>
        <v>plays</v>
      </c>
      <c r="S3407" s="10">
        <f t="shared" si="481"/>
        <v>42336.371458333335</v>
      </c>
      <c r="T3407" s="10">
        <f t="shared" si="482"/>
        <v>42311.371458333335</v>
      </c>
      <c r="U3407">
        <f t="shared" si="483"/>
        <v>2015</v>
      </c>
      <c r="V3407" s="11">
        <f t="shared" si="484"/>
        <v>42336.371458333335</v>
      </c>
      <c r="W3407" s="15">
        <f t="shared" si="485"/>
        <v>25</v>
      </c>
    </row>
    <row r="3408" spans="1:23" ht="43.2" x14ac:dyDescent="0.3">
      <c r="A3408">
        <v>3963</v>
      </c>
      <c r="B3408" s="3" t="s">
        <v>3960</v>
      </c>
      <c r="C3408" s="3" t="s">
        <v>8070</v>
      </c>
      <c r="D3408">
        <v>10000</v>
      </c>
      <c r="E3408">
        <v>0</v>
      </c>
      <c r="F3408" t="s">
        <v>8221</v>
      </c>
      <c r="G3408" t="s">
        <v>8229</v>
      </c>
      <c r="H3408" t="s">
        <v>8251</v>
      </c>
      <c r="I3408">
        <v>1447821717</v>
      </c>
      <c r="J3408">
        <v>1445226117</v>
      </c>
      <c r="K3408" t="b">
        <v>0</v>
      </c>
      <c r="L3408">
        <v>0</v>
      </c>
      <c r="M3408" t="b">
        <v>0</v>
      </c>
      <c r="N3408" t="s">
        <v>8271</v>
      </c>
      <c r="O3408" s="5" t="e">
        <f t="shared" si="477"/>
        <v>#DIV/0!</v>
      </c>
      <c r="P3408" s="7" t="e">
        <f t="shared" si="478"/>
        <v>#DIV/0!</v>
      </c>
      <c r="Q3408" t="str">
        <f t="shared" si="479"/>
        <v>theater</v>
      </c>
      <c r="R3408" t="str">
        <f t="shared" si="480"/>
        <v>plays</v>
      </c>
      <c r="S3408" s="10">
        <f t="shared" si="481"/>
        <v>42325.945798611108</v>
      </c>
      <c r="T3408" s="10">
        <f t="shared" si="482"/>
        <v>42295.904131944444</v>
      </c>
      <c r="U3408">
        <f t="shared" si="483"/>
        <v>2015</v>
      </c>
      <c r="V3408" s="11">
        <f t="shared" si="484"/>
        <v>42325.945798611108</v>
      </c>
      <c r="W3408" s="15">
        <f t="shared" si="485"/>
        <v>30.041666666664241</v>
      </c>
    </row>
    <row r="3409" spans="1:23" ht="43.2" x14ac:dyDescent="0.3">
      <c r="A3409">
        <v>3964</v>
      </c>
      <c r="B3409" s="3" t="s">
        <v>3961</v>
      </c>
      <c r="C3409" s="3" t="s">
        <v>8071</v>
      </c>
      <c r="D3409">
        <v>2000</v>
      </c>
      <c r="E3409">
        <v>126</v>
      </c>
      <c r="F3409" t="s">
        <v>8221</v>
      </c>
      <c r="G3409" t="s">
        <v>8224</v>
      </c>
      <c r="H3409" t="s">
        <v>8246</v>
      </c>
      <c r="I3409">
        <v>1429460386</v>
      </c>
      <c r="J3409">
        <v>1424279986</v>
      </c>
      <c r="K3409" t="b">
        <v>0</v>
      </c>
      <c r="L3409">
        <v>3</v>
      </c>
      <c r="M3409" t="b">
        <v>0</v>
      </c>
      <c r="N3409" t="s">
        <v>8271</v>
      </c>
      <c r="O3409" s="5">
        <f t="shared" si="477"/>
        <v>15.873015873015873</v>
      </c>
      <c r="P3409" s="7">
        <f t="shared" si="478"/>
        <v>42</v>
      </c>
      <c r="Q3409" t="str">
        <f t="shared" si="479"/>
        <v>theater</v>
      </c>
      <c r="R3409" t="str">
        <f t="shared" si="480"/>
        <v>plays</v>
      </c>
      <c r="S3409" s="10">
        <f t="shared" si="481"/>
        <v>42113.430393518516</v>
      </c>
      <c r="T3409" s="10">
        <f t="shared" si="482"/>
        <v>42053.472060185188</v>
      </c>
      <c r="U3409">
        <f t="shared" si="483"/>
        <v>2015</v>
      </c>
      <c r="V3409" s="11">
        <f t="shared" si="484"/>
        <v>42113.430393518516</v>
      </c>
      <c r="W3409" s="15">
        <f t="shared" si="485"/>
        <v>59.958333333328483</v>
      </c>
    </row>
    <row r="3410" spans="1:23" ht="43.2" x14ac:dyDescent="0.3">
      <c r="A3410">
        <v>3965</v>
      </c>
      <c r="B3410" s="3" t="s">
        <v>3962</v>
      </c>
      <c r="C3410" s="3" t="s">
        <v>8072</v>
      </c>
      <c r="D3410">
        <v>2000</v>
      </c>
      <c r="E3410">
        <v>285</v>
      </c>
      <c r="F3410" t="s">
        <v>8221</v>
      </c>
      <c r="G3410" t="s">
        <v>8224</v>
      </c>
      <c r="H3410" t="s">
        <v>8246</v>
      </c>
      <c r="I3410">
        <v>1460608780</v>
      </c>
      <c r="J3410">
        <v>1455428380</v>
      </c>
      <c r="K3410" t="b">
        <v>0</v>
      </c>
      <c r="L3410">
        <v>4</v>
      </c>
      <c r="M3410" t="b">
        <v>0</v>
      </c>
      <c r="N3410" t="s">
        <v>8271</v>
      </c>
      <c r="O3410" s="5">
        <f t="shared" si="477"/>
        <v>7.0175438596491224</v>
      </c>
      <c r="P3410" s="7">
        <f t="shared" si="478"/>
        <v>71.25</v>
      </c>
      <c r="Q3410" t="str">
        <f t="shared" si="479"/>
        <v>theater</v>
      </c>
      <c r="R3410" t="str">
        <f t="shared" si="480"/>
        <v>plays</v>
      </c>
      <c r="S3410" s="10">
        <f t="shared" si="481"/>
        <v>42473.944212962961</v>
      </c>
      <c r="T3410" s="10">
        <f t="shared" si="482"/>
        <v>42413.985879629632</v>
      </c>
      <c r="U3410">
        <f t="shared" si="483"/>
        <v>2016</v>
      </c>
      <c r="V3410" s="11">
        <f t="shared" si="484"/>
        <v>42473.944212962961</v>
      </c>
      <c r="W3410" s="15">
        <f t="shared" si="485"/>
        <v>59.958333333328483</v>
      </c>
    </row>
    <row r="3411" spans="1:23" ht="57.6" x14ac:dyDescent="0.3">
      <c r="A3411">
        <v>3966</v>
      </c>
      <c r="B3411" s="3" t="s">
        <v>3963</v>
      </c>
      <c r="C3411" s="3" t="s">
        <v>8073</v>
      </c>
      <c r="D3411">
        <v>7500</v>
      </c>
      <c r="E3411">
        <v>45</v>
      </c>
      <c r="F3411" t="s">
        <v>8221</v>
      </c>
      <c r="G3411" t="s">
        <v>8224</v>
      </c>
      <c r="H3411" t="s">
        <v>8246</v>
      </c>
      <c r="I3411">
        <v>1406170740</v>
      </c>
      <c r="J3411">
        <v>1402506278</v>
      </c>
      <c r="K3411" t="b">
        <v>0</v>
      </c>
      <c r="L3411">
        <v>2</v>
      </c>
      <c r="M3411" t="b">
        <v>0</v>
      </c>
      <c r="N3411" t="s">
        <v>8271</v>
      </c>
      <c r="O3411" s="5">
        <f t="shared" si="477"/>
        <v>166.66666666666666</v>
      </c>
      <c r="P3411" s="7">
        <f t="shared" si="478"/>
        <v>22.5</v>
      </c>
      <c r="Q3411" t="str">
        <f t="shared" si="479"/>
        <v>theater</v>
      </c>
      <c r="R3411" t="str">
        <f t="shared" si="480"/>
        <v>plays</v>
      </c>
      <c r="S3411" s="10">
        <f t="shared" si="481"/>
        <v>41843.874305555553</v>
      </c>
      <c r="T3411" s="10">
        <f t="shared" si="482"/>
        <v>41801.461550925924</v>
      </c>
      <c r="U3411">
        <f t="shared" si="483"/>
        <v>2014</v>
      </c>
      <c r="V3411" s="11">
        <f t="shared" si="484"/>
        <v>41843.874305555553</v>
      </c>
      <c r="W3411" s="15">
        <f t="shared" si="485"/>
        <v>42.41275462962949</v>
      </c>
    </row>
    <row r="3412" spans="1:23" ht="43.2" x14ac:dyDescent="0.3">
      <c r="A3412">
        <v>3967</v>
      </c>
      <c r="B3412" s="3" t="s">
        <v>3964</v>
      </c>
      <c r="C3412" s="3" t="s">
        <v>8074</v>
      </c>
      <c r="D3412">
        <v>1700</v>
      </c>
      <c r="E3412">
        <v>410</v>
      </c>
      <c r="F3412" t="s">
        <v>8221</v>
      </c>
      <c r="G3412" t="s">
        <v>8224</v>
      </c>
      <c r="H3412" t="s">
        <v>8246</v>
      </c>
      <c r="I3412">
        <v>1488783507</v>
      </c>
      <c r="J3412">
        <v>1486191507</v>
      </c>
      <c r="K3412" t="b">
        <v>0</v>
      </c>
      <c r="L3412">
        <v>10</v>
      </c>
      <c r="M3412" t="b">
        <v>0</v>
      </c>
      <c r="N3412" t="s">
        <v>8271</v>
      </c>
      <c r="O3412" s="5">
        <f t="shared" si="477"/>
        <v>4.1463414634146343</v>
      </c>
      <c r="P3412" s="7">
        <f t="shared" si="478"/>
        <v>41</v>
      </c>
      <c r="Q3412" t="str">
        <f t="shared" si="479"/>
        <v>theater</v>
      </c>
      <c r="R3412" t="str">
        <f t="shared" si="480"/>
        <v>plays</v>
      </c>
      <c r="S3412" s="10">
        <f t="shared" si="481"/>
        <v>42800.040590277778</v>
      </c>
      <c r="T3412" s="10">
        <f t="shared" si="482"/>
        <v>42770.040590277778</v>
      </c>
      <c r="U3412">
        <f t="shared" si="483"/>
        <v>2017</v>
      </c>
      <c r="V3412" s="11">
        <f t="shared" si="484"/>
        <v>42800.040590277778</v>
      </c>
      <c r="W3412" s="15">
        <f t="shared" si="485"/>
        <v>30</v>
      </c>
    </row>
    <row r="3413" spans="1:23" ht="43.2" x14ac:dyDescent="0.3">
      <c r="A3413">
        <v>3968</v>
      </c>
      <c r="B3413" s="3" t="s">
        <v>3965</v>
      </c>
      <c r="C3413" s="3" t="s">
        <v>8075</v>
      </c>
      <c r="D3413">
        <v>5000</v>
      </c>
      <c r="E3413">
        <v>527</v>
      </c>
      <c r="F3413" t="s">
        <v>8221</v>
      </c>
      <c r="G3413" t="s">
        <v>8224</v>
      </c>
      <c r="H3413" t="s">
        <v>8246</v>
      </c>
      <c r="I3413">
        <v>1463945673</v>
      </c>
      <c r="J3413">
        <v>1458761673</v>
      </c>
      <c r="K3413" t="b">
        <v>0</v>
      </c>
      <c r="L3413">
        <v>11</v>
      </c>
      <c r="M3413" t="b">
        <v>0</v>
      </c>
      <c r="N3413" t="s">
        <v>8271</v>
      </c>
      <c r="O3413" s="5">
        <f t="shared" si="477"/>
        <v>9.4876660341555983</v>
      </c>
      <c r="P3413" s="7">
        <f t="shared" si="478"/>
        <v>47.909090909090907</v>
      </c>
      <c r="Q3413" t="str">
        <f t="shared" si="479"/>
        <v>theater</v>
      </c>
      <c r="R3413" t="str">
        <f t="shared" si="480"/>
        <v>plays</v>
      </c>
      <c r="S3413" s="10">
        <f t="shared" si="481"/>
        <v>42512.565659722226</v>
      </c>
      <c r="T3413" s="10">
        <f t="shared" si="482"/>
        <v>42452.565659722226</v>
      </c>
      <c r="U3413">
        <f t="shared" si="483"/>
        <v>2016</v>
      </c>
      <c r="V3413" s="11">
        <f t="shared" si="484"/>
        <v>42512.565659722226</v>
      </c>
      <c r="W3413" s="15">
        <f t="shared" si="485"/>
        <v>60</v>
      </c>
    </row>
    <row r="3414" spans="1:23" ht="57.6" x14ac:dyDescent="0.3">
      <c r="A3414">
        <v>3969</v>
      </c>
      <c r="B3414" s="3" t="s">
        <v>3966</v>
      </c>
      <c r="C3414" s="3" t="s">
        <v>8076</v>
      </c>
      <c r="D3414">
        <v>2825</v>
      </c>
      <c r="E3414">
        <v>211</v>
      </c>
      <c r="F3414" t="s">
        <v>8221</v>
      </c>
      <c r="G3414" t="s">
        <v>8224</v>
      </c>
      <c r="H3414" t="s">
        <v>8246</v>
      </c>
      <c r="I3414">
        <v>1472442900</v>
      </c>
      <c r="J3414">
        <v>1471638646</v>
      </c>
      <c r="K3414" t="b">
        <v>0</v>
      </c>
      <c r="L3414">
        <v>6</v>
      </c>
      <c r="M3414" t="b">
        <v>0</v>
      </c>
      <c r="N3414" t="s">
        <v>8271</v>
      </c>
      <c r="O3414" s="5">
        <f t="shared" si="477"/>
        <v>13.388625592417062</v>
      </c>
      <c r="P3414" s="7">
        <f t="shared" si="478"/>
        <v>35.166666666666664</v>
      </c>
      <c r="Q3414" t="str">
        <f t="shared" si="479"/>
        <v>theater</v>
      </c>
      <c r="R3414" t="str">
        <f t="shared" si="480"/>
        <v>plays</v>
      </c>
      <c r="S3414" s="10">
        <f t="shared" si="481"/>
        <v>42610.913194444445</v>
      </c>
      <c r="T3414" s="10">
        <f t="shared" si="482"/>
        <v>42601.604699074072</v>
      </c>
      <c r="U3414">
        <f t="shared" si="483"/>
        <v>2016</v>
      </c>
      <c r="V3414" s="11">
        <f t="shared" si="484"/>
        <v>42610.913194444445</v>
      </c>
      <c r="W3414" s="15">
        <f t="shared" si="485"/>
        <v>9.3084953703728388</v>
      </c>
    </row>
    <row r="3415" spans="1:23" ht="57.6" x14ac:dyDescent="0.3">
      <c r="A3415">
        <v>3970</v>
      </c>
      <c r="B3415" s="3" t="s">
        <v>3967</v>
      </c>
      <c r="C3415" s="3" t="s">
        <v>8077</v>
      </c>
      <c r="D3415">
        <v>15000</v>
      </c>
      <c r="E3415">
        <v>11</v>
      </c>
      <c r="F3415" t="s">
        <v>8221</v>
      </c>
      <c r="G3415" t="s">
        <v>8224</v>
      </c>
      <c r="H3415" t="s">
        <v>8246</v>
      </c>
      <c r="I3415">
        <v>1460925811</v>
      </c>
      <c r="J3415">
        <v>1458333811</v>
      </c>
      <c r="K3415" t="b">
        <v>0</v>
      </c>
      <c r="L3415">
        <v>2</v>
      </c>
      <c r="M3415" t="b">
        <v>0</v>
      </c>
      <c r="N3415" t="s">
        <v>8271</v>
      </c>
      <c r="O3415" s="5">
        <f t="shared" si="477"/>
        <v>1363.6363636363637</v>
      </c>
      <c r="P3415" s="7">
        <f t="shared" si="478"/>
        <v>5.5</v>
      </c>
      <c r="Q3415" t="str">
        <f t="shared" si="479"/>
        <v>theater</v>
      </c>
      <c r="R3415" t="str">
        <f t="shared" si="480"/>
        <v>plays</v>
      </c>
      <c r="S3415" s="10">
        <f t="shared" si="481"/>
        <v>42477.613553240735</v>
      </c>
      <c r="T3415" s="10">
        <f t="shared" si="482"/>
        <v>42447.613553240735</v>
      </c>
      <c r="U3415">
        <f t="shared" si="483"/>
        <v>2016</v>
      </c>
      <c r="V3415" s="11">
        <f t="shared" si="484"/>
        <v>42477.613553240735</v>
      </c>
      <c r="W3415" s="15">
        <f t="shared" si="485"/>
        <v>30</v>
      </c>
    </row>
    <row r="3416" spans="1:23" ht="43.2" x14ac:dyDescent="0.3">
      <c r="A3416">
        <v>3971</v>
      </c>
      <c r="B3416" s="3" t="s">
        <v>3968</v>
      </c>
      <c r="C3416" s="3" t="s">
        <v>8078</v>
      </c>
      <c r="D3416">
        <v>14000</v>
      </c>
      <c r="E3416">
        <v>136</v>
      </c>
      <c r="F3416" t="s">
        <v>8221</v>
      </c>
      <c r="G3416" t="s">
        <v>8224</v>
      </c>
      <c r="H3416" t="s">
        <v>8246</v>
      </c>
      <c r="I3416">
        <v>1405947126</v>
      </c>
      <c r="J3416">
        <v>1403355126</v>
      </c>
      <c r="K3416" t="b">
        <v>0</v>
      </c>
      <c r="L3416">
        <v>6</v>
      </c>
      <c r="M3416" t="b">
        <v>0</v>
      </c>
      <c r="N3416" t="s">
        <v>8271</v>
      </c>
      <c r="O3416" s="5">
        <f t="shared" si="477"/>
        <v>102.94117647058823</v>
      </c>
      <c r="P3416" s="7">
        <f t="shared" si="478"/>
        <v>22.666666666666668</v>
      </c>
      <c r="Q3416" t="str">
        <f t="shared" si="479"/>
        <v>theater</v>
      </c>
      <c r="R3416" t="str">
        <f t="shared" si="480"/>
        <v>plays</v>
      </c>
      <c r="S3416" s="10">
        <f t="shared" si="481"/>
        <v>41841.286180555559</v>
      </c>
      <c r="T3416" s="10">
        <f t="shared" si="482"/>
        <v>41811.286180555559</v>
      </c>
      <c r="U3416">
        <f t="shared" si="483"/>
        <v>2014</v>
      </c>
      <c r="V3416" s="11">
        <f t="shared" si="484"/>
        <v>41841.286180555559</v>
      </c>
      <c r="W3416" s="15">
        <f t="shared" si="485"/>
        <v>30</v>
      </c>
    </row>
    <row r="3417" spans="1:23" ht="43.2" x14ac:dyDescent="0.3">
      <c r="A3417">
        <v>3972</v>
      </c>
      <c r="B3417" s="3" t="s">
        <v>3969</v>
      </c>
      <c r="C3417" s="3" t="s">
        <v>8079</v>
      </c>
      <c r="D3417">
        <v>1000</v>
      </c>
      <c r="E3417">
        <v>211</v>
      </c>
      <c r="F3417" t="s">
        <v>8221</v>
      </c>
      <c r="G3417" t="s">
        <v>8224</v>
      </c>
      <c r="H3417" t="s">
        <v>8246</v>
      </c>
      <c r="I3417">
        <v>1423186634</v>
      </c>
      <c r="J3417">
        <v>1418002634</v>
      </c>
      <c r="K3417" t="b">
        <v>0</v>
      </c>
      <c r="L3417">
        <v>8</v>
      </c>
      <c r="M3417" t="b">
        <v>0</v>
      </c>
      <c r="N3417" t="s">
        <v>8271</v>
      </c>
      <c r="O3417" s="5">
        <f t="shared" si="477"/>
        <v>4.7393364928909953</v>
      </c>
      <c r="P3417" s="7">
        <f t="shared" si="478"/>
        <v>26.375</v>
      </c>
      <c r="Q3417" t="str">
        <f t="shared" si="479"/>
        <v>theater</v>
      </c>
      <c r="R3417" t="str">
        <f t="shared" si="480"/>
        <v>plays</v>
      </c>
      <c r="S3417" s="10">
        <f t="shared" si="481"/>
        <v>42040.817523148144</v>
      </c>
      <c r="T3417" s="10">
        <f t="shared" si="482"/>
        <v>41980.817523148144</v>
      </c>
      <c r="U3417">
        <f t="shared" si="483"/>
        <v>2015</v>
      </c>
      <c r="V3417" s="11">
        <f t="shared" si="484"/>
        <v>42040.817523148144</v>
      </c>
      <c r="W3417" s="15">
        <f t="shared" si="485"/>
        <v>60</v>
      </c>
    </row>
    <row r="3418" spans="1:23" ht="43.2" x14ac:dyDescent="0.3">
      <c r="A3418">
        <v>3973</v>
      </c>
      <c r="B3418" s="3" t="s">
        <v>3970</v>
      </c>
      <c r="C3418" s="3" t="s">
        <v>8080</v>
      </c>
      <c r="D3418">
        <v>5000</v>
      </c>
      <c r="E3418">
        <v>3905</v>
      </c>
      <c r="F3418" t="s">
        <v>8221</v>
      </c>
      <c r="G3418" t="s">
        <v>8224</v>
      </c>
      <c r="H3418" t="s">
        <v>8246</v>
      </c>
      <c r="I3418">
        <v>1462766400</v>
      </c>
      <c r="J3418">
        <v>1460219110</v>
      </c>
      <c r="K3418" t="b">
        <v>0</v>
      </c>
      <c r="L3418">
        <v>37</v>
      </c>
      <c r="M3418" t="b">
        <v>0</v>
      </c>
      <c r="N3418" t="s">
        <v>8271</v>
      </c>
      <c r="O3418" s="5">
        <f t="shared" si="477"/>
        <v>1.2804097311139564</v>
      </c>
      <c r="P3418" s="7">
        <f t="shared" si="478"/>
        <v>105.54054054054055</v>
      </c>
      <c r="Q3418" t="str">
        <f t="shared" si="479"/>
        <v>theater</v>
      </c>
      <c r="R3418" t="str">
        <f t="shared" si="480"/>
        <v>plays</v>
      </c>
      <c r="S3418" s="10">
        <f t="shared" si="481"/>
        <v>42498.916666666672</v>
      </c>
      <c r="T3418" s="10">
        <f t="shared" si="482"/>
        <v>42469.43414351852</v>
      </c>
      <c r="U3418">
        <f t="shared" si="483"/>
        <v>2016</v>
      </c>
      <c r="V3418" s="11">
        <f t="shared" si="484"/>
        <v>42498.916666666672</v>
      </c>
      <c r="W3418" s="15">
        <f t="shared" si="485"/>
        <v>29.482523148151813</v>
      </c>
    </row>
    <row r="3419" spans="1:23" ht="43.2" x14ac:dyDescent="0.3">
      <c r="A3419">
        <v>3974</v>
      </c>
      <c r="B3419" s="3" t="s">
        <v>3971</v>
      </c>
      <c r="C3419" s="3" t="s">
        <v>8081</v>
      </c>
      <c r="D3419">
        <v>1000</v>
      </c>
      <c r="E3419">
        <v>320</v>
      </c>
      <c r="F3419" t="s">
        <v>8221</v>
      </c>
      <c r="G3419" t="s">
        <v>8225</v>
      </c>
      <c r="H3419" t="s">
        <v>8247</v>
      </c>
      <c r="I3419">
        <v>1464872848</v>
      </c>
      <c r="J3419">
        <v>1462280848</v>
      </c>
      <c r="K3419" t="b">
        <v>0</v>
      </c>
      <c r="L3419">
        <v>11</v>
      </c>
      <c r="M3419" t="b">
        <v>0</v>
      </c>
      <c r="N3419" t="s">
        <v>8271</v>
      </c>
      <c r="O3419" s="5">
        <f t="shared" si="477"/>
        <v>3.125</v>
      </c>
      <c r="P3419" s="7">
        <f t="shared" si="478"/>
        <v>29.09090909090909</v>
      </c>
      <c r="Q3419" t="str">
        <f t="shared" si="479"/>
        <v>theater</v>
      </c>
      <c r="R3419" t="str">
        <f t="shared" si="480"/>
        <v>plays</v>
      </c>
      <c r="S3419" s="10">
        <f t="shared" si="481"/>
        <v>42523.296851851846</v>
      </c>
      <c r="T3419" s="10">
        <f t="shared" si="482"/>
        <v>42493.296851851846</v>
      </c>
      <c r="U3419">
        <f t="shared" si="483"/>
        <v>2016</v>
      </c>
      <c r="V3419" s="11">
        <f t="shared" si="484"/>
        <v>42523.296851851846</v>
      </c>
      <c r="W3419" s="15">
        <f t="shared" si="485"/>
        <v>30</v>
      </c>
    </row>
    <row r="3420" spans="1:23" ht="43.2" x14ac:dyDescent="0.3">
      <c r="A3420">
        <v>3975</v>
      </c>
      <c r="B3420" s="3" t="s">
        <v>3972</v>
      </c>
      <c r="C3420" s="3" t="s">
        <v>8082</v>
      </c>
      <c r="D3420">
        <v>678</v>
      </c>
      <c r="E3420">
        <v>0</v>
      </c>
      <c r="F3420" t="s">
        <v>8221</v>
      </c>
      <c r="G3420" t="s">
        <v>8224</v>
      </c>
      <c r="H3420" t="s">
        <v>8246</v>
      </c>
      <c r="I3420">
        <v>1468442898</v>
      </c>
      <c r="J3420">
        <v>1465850898</v>
      </c>
      <c r="K3420" t="b">
        <v>0</v>
      </c>
      <c r="L3420">
        <v>0</v>
      </c>
      <c r="M3420" t="b">
        <v>0</v>
      </c>
      <c r="N3420" t="s">
        <v>8271</v>
      </c>
      <c r="O3420" s="5" t="e">
        <f t="shared" si="477"/>
        <v>#DIV/0!</v>
      </c>
      <c r="P3420" s="7" t="e">
        <f t="shared" si="478"/>
        <v>#DIV/0!</v>
      </c>
      <c r="Q3420" t="str">
        <f t="shared" si="479"/>
        <v>theater</v>
      </c>
      <c r="R3420" t="str">
        <f t="shared" si="480"/>
        <v>plays</v>
      </c>
      <c r="S3420" s="10">
        <f t="shared" si="481"/>
        <v>42564.616875</v>
      </c>
      <c r="T3420" s="10">
        <f t="shared" si="482"/>
        <v>42534.616875</v>
      </c>
      <c r="U3420">
        <f t="shared" si="483"/>
        <v>2016</v>
      </c>
      <c r="V3420" s="11">
        <f t="shared" si="484"/>
        <v>42564.616875</v>
      </c>
      <c r="W3420" s="15">
        <f t="shared" si="485"/>
        <v>30</v>
      </c>
    </row>
    <row r="3421" spans="1:23" ht="43.2" x14ac:dyDescent="0.3">
      <c r="A3421">
        <v>3976</v>
      </c>
      <c r="B3421" s="3" t="s">
        <v>3973</v>
      </c>
      <c r="C3421" s="3" t="s">
        <v>8083</v>
      </c>
      <c r="D3421">
        <v>1300</v>
      </c>
      <c r="E3421">
        <v>620</v>
      </c>
      <c r="F3421" t="s">
        <v>8221</v>
      </c>
      <c r="G3421" t="s">
        <v>8224</v>
      </c>
      <c r="H3421" t="s">
        <v>8246</v>
      </c>
      <c r="I3421">
        <v>1406876400</v>
      </c>
      <c r="J3421">
        <v>1405024561</v>
      </c>
      <c r="K3421" t="b">
        <v>0</v>
      </c>
      <c r="L3421">
        <v>10</v>
      </c>
      <c r="M3421" t="b">
        <v>0</v>
      </c>
      <c r="N3421" t="s">
        <v>8271</v>
      </c>
      <c r="O3421" s="5">
        <f t="shared" si="477"/>
        <v>2.096774193548387</v>
      </c>
      <c r="P3421" s="7">
        <f t="shared" si="478"/>
        <v>62</v>
      </c>
      <c r="Q3421" t="str">
        <f t="shared" si="479"/>
        <v>theater</v>
      </c>
      <c r="R3421" t="str">
        <f t="shared" si="480"/>
        <v>plays</v>
      </c>
      <c r="S3421" s="10">
        <f t="shared" si="481"/>
        <v>41852.041666666664</v>
      </c>
      <c r="T3421" s="10">
        <f t="shared" si="482"/>
        <v>41830.608344907407</v>
      </c>
      <c r="U3421">
        <f t="shared" si="483"/>
        <v>2014</v>
      </c>
      <c r="V3421" s="11">
        <f t="shared" si="484"/>
        <v>41852.041666666664</v>
      </c>
      <c r="W3421" s="15">
        <f t="shared" si="485"/>
        <v>21.433321759257524</v>
      </c>
    </row>
    <row r="3422" spans="1:23" ht="43.2" x14ac:dyDescent="0.3">
      <c r="A3422">
        <v>3977</v>
      </c>
      <c r="B3422" s="3" t="s">
        <v>3974</v>
      </c>
      <c r="C3422" s="3" t="s">
        <v>8084</v>
      </c>
      <c r="D3422">
        <v>90000</v>
      </c>
      <c r="E3422">
        <v>1305</v>
      </c>
      <c r="F3422" t="s">
        <v>8221</v>
      </c>
      <c r="G3422" t="s">
        <v>8224</v>
      </c>
      <c r="H3422" t="s">
        <v>8246</v>
      </c>
      <c r="I3422">
        <v>1469213732</v>
      </c>
      <c r="J3422">
        <v>1466621732</v>
      </c>
      <c r="K3422" t="b">
        <v>0</v>
      </c>
      <c r="L3422">
        <v>6</v>
      </c>
      <c r="M3422" t="b">
        <v>0</v>
      </c>
      <c r="N3422" t="s">
        <v>8271</v>
      </c>
      <c r="O3422" s="5">
        <f t="shared" si="477"/>
        <v>68.965517241379317</v>
      </c>
      <c r="P3422" s="7">
        <f t="shared" si="478"/>
        <v>217.5</v>
      </c>
      <c r="Q3422" t="str">
        <f t="shared" si="479"/>
        <v>theater</v>
      </c>
      <c r="R3422" t="str">
        <f t="shared" si="480"/>
        <v>plays</v>
      </c>
      <c r="S3422" s="10">
        <f t="shared" si="481"/>
        <v>42573.538564814815</v>
      </c>
      <c r="T3422" s="10">
        <f t="shared" si="482"/>
        <v>42543.538564814815</v>
      </c>
      <c r="U3422">
        <f t="shared" si="483"/>
        <v>2016</v>
      </c>
      <c r="V3422" s="11">
        <f t="shared" si="484"/>
        <v>42573.538564814815</v>
      </c>
      <c r="W3422" s="15">
        <f t="shared" si="485"/>
        <v>30</v>
      </c>
    </row>
    <row r="3423" spans="1:23" ht="43.2" x14ac:dyDescent="0.3">
      <c r="A3423">
        <v>3978</v>
      </c>
      <c r="B3423" s="3" t="s">
        <v>3975</v>
      </c>
      <c r="C3423" s="3" t="s">
        <v>8085</v>
      </c>
      <c r="D3423">
        <v>2000</v>
      </c>
      <c r="E3423">
        <v>214</v>
      </c>
      <c r="F3423" t="s">
        <v>8221</v>
      </c>
      <c r="G3423" t="s">
        <v>8224</v>
      </c>
      <c r="H3423" t="s">
        <v>8246</v>
      </c>
      <c r="I3423">
        <v>1422717953</v>
      </c>
      <c r="J3423">
        <v>1417533953</v>
      </c>
      <c r="K3423" t="b">
        <v>0</v>
      </c>
      <c r="L3423">
        <v>8</v>
      </c>
      <c r="M3423" t="b">
        <v>0</v>
      </c>
      <c r="N3423" t="s">
        <v>8271</v>
      </c>
      <c r="O3423" s="5">
        <f t="shared" si="477"/>
        <v>9.3457943925233646</v>
      </c>
      <c r="P3423" s="7">
        <f t="shared" si="478"/>
        <v>26.75</v>
      </c>
      <c r="Q3423" t="str">
        <f t="shared" si="479"/>
        <v>theater</v>
      </c>
      <c r="R3423" t="str">
        <f t="shared" si="480"/>
        <v>plays</v>
      </c>
      <c r="S3423" s="10">
        <f t="shared" si="481"/>
        <v>42035.392974537041</v>
      </c>
      <c r="T3423" s="10">
        <f t="shared" si="482"/>
        <v>41975.392974537041</v>
      </c>
      <c r="U3423">
        <f t="shared" si="483"/>
        <v>2015</v>
      </c>
      <c r="V3423" s="11">
        <f t="shared" si="484"/>
        <v>42035.392974537041</v>
      </c>
      <c r="W3423" s="15">
        <f t="shared" si="485"/>
        <v>60</v>
      </c>
    </row>
    <row r="3424" spans="1:23" ht="43.2" x14ac:dyDescent="0.3">
      <c r="A3424">
        <v>3979</v>
      </c>
      <c r="B3424" s="3" t="s">
        <v>3976</v>
      </c>
      <c r="C3424" s="3" t="s">
        <v>8086</v>
      </c>
      <c r="D3424">
        <v>6000</v>
      </c>
      <c r="E3424">
        <v>110</v>
      </c>
      <c r="F3424" t="s">
        <v>8221</v>
      </c>
      <c r="G3424" t="s">
        <v>8225</v>
      </c>
      <c r="H3424" t="s">
        <v>8247</v>
      </c>
      <c r="I3424">
        <v>1427659200</v>
      </c>
      <c r="J3424">
        <v>1425678057</v>
      </c>
      <c r="K3424" t="b">
        <v>0</v>
      </c>
      <c r="L3424">
        <v>6</v>
      </c>
      <c r="M3424" t="b">
        <v>0</v>
      </c>
      <c r="N3424" t="s">
        <v>8271</v>
      </c>
      <c r="O3424" s="5">
        <f t="shared" si="477"/>
        <v>54.545454545454547</v>
      </c>
      <c r="P3424" s="7">
        <f t="shared" si="478"/>
        <v>18.333333333333332</v>
      </c>
      <c r="Q3424" t="str">
        <f t="shared" si="479"/>
        <v>theater</v>
      </c>
      <c r="R3424" t="str">
        <f t="shared" si="480"/>
        <v>plays</v>
      </c>
      <c r="S3424" s="10">
        <f t="shared" si="481"/>
        <v>42092.583333333328</v>
      </c>
      <c r="T3424" s="10">
        <f t="shared" si="482"/>
        <v>42069.653437500005</v>
      </c>
      <c r="U3424">
        <f t="shared" si="483"/>
        <v>2015</v>
      </c>
      <c r="V3424" s="11">
        <f t="shared" si="484"/>
        <v>42092.583333333328</v>
      </c>
      <c r="W3424" s="15">
        <f t="shared" si="485"/>
        <v>22.929895833323826</v>
      </c>
    </row>
    <row r="3425" spans="1:23" ht="57.6" x14ac:dyDescent="0.3">
      <c r="A3425">
        <v>3980</v>
      </c>
      <c r="B3425" s="3" t="s">
        <v>3977</v>
      </c>
      <c r="C3425" s="3" t="s">
        <v>8087</v>
      </c>
      <c r="D3425">
        <v>2500</v>
      </c>
      <c r="E3425">
        <v>450</v>
      </c>
      <c r="F3425" t="s">
        <v>8221</v>
      </c>
      <c r="G3425" t="s">
        <v>8224</v>
      </c>
      <c r="H3425" t="s">
        <v>8246</v>
      </c>
      <c r="I3425">
        <v>1404570147</v>
      </c>
      <c r="J3425">
        <v>1401978147</v>
      </c>
      <c r="K3425" t="b">
        <v>0</v>
      </c>
      <c r="L3425">
        <v>7</v>
      </c>
      <c r="M3425" t="b">
        <v>0</v>
      </c>
      <c r="N3425" t="s">
        <v>8271</v>
      </c>
      <c r="O3425" s="5">
        <f t="shared" si="477"/>
        <v>5.5555555555555554</v>
      </c>
      <c r="P3425" s="7">
        <f t="shared" si="478"/>
        <v>64.285714285714292</v>
      </c>
      <c r="Q3425" t="str">
        <f t="shared" si="479"/>
        <v>theater</v>
      </c>
      <c r="R3425" t="str">
        <f t="shared" si="480"/>
        <v>plays</v>
      </c>
      <c r="S3425" s="10">
        <f t="shared" si="481"/>
        <v>41825.348923611113</v>
      </c>
      <c r="T3425" s="10">
        <f t="shared" si="482"/>
        <v>41795.348923611113</v>
      </c>
      <c r="U3425">
        <f t="shared" si="483"/>
        <v>2014</v>
      </c>
      <c r="V3425" s="11">
        <f t="shared" si="484"/>
        <v>41825.348923611113</v>
      </c>
      <c r="W3425" s="15">
        <f t="shared" si="485"/>
        <v>30</v>
      </c>
    </row>
    <row r="3426" spans="1:23" ht="43.2" x14ac:dyDescent="0.3">
      <c r="A3426">
        <v>3981</v>
      </c>
      <c r="B3426" s="3" t="s">
        <v>3358</v>
      </c>
      <c r="C3426" s="3" t="s">
        <v>7469</v>
      </c>
      <c r="D3426">
        <v>30000</v>
      </c>
      <c r="E3426">
        <v>1225</v>
      </c>
      <c r="F3426" t="s">
        <v>8221</v>
      </c>
      <c r="G3426" t="s">
        <v>8224</v>
      </c>
      <c r="H3426" t="s">
        <v>8246</v>
      </c>
      <c r="I3426">
        <v>1468729149</v>
      </c>
      <c r="J3426">
        <v>1463545149</v>
      </c>
      <c r="K3426" t="b">
        <v>0</v>
      </c>
      <c r="L3426">
        <v>7</v>
      </c>
      <c r="M3426" t="b">
        <v>0</v>
      </c>
      <c r="N3426" t="s">
        <v>8271</v>
      </c>
      <c r="O3426" s="5">
        <f t="shared" si="477"/>
        <v>24.489795918367346</v>
      </c>
      <c r="P3426" s="7">
        <f t="shared" si="478"/>
        <v>175</v>
      </c>
      <c r="Q3426" t="str">
        <f t="shared" si="479"/>
        <v>theater</v>
      </c>
      <c r="R3426" t="str">
        <f t="shared" si="480"/>
        <v>plays</v>
      </c>
      <c r="S3426" s="10">
        <f t="shared" si="481"/>
        <v>42567.929965277777</v>
      </c>
      <c r="T3426" s="10">
        <f t="shared" si="482"/>
        <v>42507.929965277777</v>
      </c>
      <c r="U3426">
        <f t="shared" si="483"/>
        <v>2016</v>
      </c>
      <c r="V3426" s="11">
        <f t="shared" si="484"/>
        <v>42567.929965277777</v>
      </c>
      <c r="W3426" s="15">
        <f t="shared" si="485"/>
        <v>60</v>
      </c>
    </row>
    <row r="3427" spans="1:23" ht="57.6" x14ac:dyDescent="0.3">
      <c r="A3427">
        <v>3982</v>
      </c>
      <c r="B3427" s="3" t="s">
        <v>3978</v>
      </c>
      <c r="C3427" s="3" t="s">
        <v>8088</v>
      </c>
      <c r="D3427">
        <v>850</v>
      </c>
      <c r="E3427">
        <v>170</v>
      </c>
      <c r="F3427" t="s">
        <v>8221</v>
      </c>
      <c r="G3427" t="s">
        <v>8225</v>
      </c>
      <c r="H3427" t="s">
        <v>8247</v>
      </c>
      <c r="I3427">
        <v>1436297180</v>
      </c>
      <c r="J3427">
        <v>1431113180</v>
      </c>
      <c r="K3427" t="b">
        <v>0</v>
      </c>
      <c r="L3427">
        <v>5</v>
      </c>
      <c r="M3427" t="b">
        <v>0</v>
      </c>
      <c r="N3427" t="s">
        <v>8271</v>
      </c>
      <c r="O3427" s="5">
        <f t="shared" si="477"/>
        <v>5</v>
      </c>
      <c r="P3427" s="7">
        <f t="shared" si="478"/>
        <v>34</v>
      </c>
      <c r="Q3427" t="str">
        <f t="shared" si="479"/>
        <v>theater</v>
      </c>
      <c r="R3427" t="str">
        <f t="shared" si="480"/>
        <v>plays</v>
      </c>
      <c r="S3427" s="10">
        <f t="shared" si="481"/>
        <v>42192.559953703705</v>
      </c>
      <c r="T3427" s="10">
        <f t="shared" si="482"/>
        <v>42132.559953703705</v>
      </c>
      <c r="U3427">
        <f t="shared" si="483"/>
        <v>2015</v>
      </c>
      <c r="V3427" s="11">
        <f t="shared" si="484"/>
        <v>42192.559953703705</v>
      </c>
      <c r="W3427" s="15">
        <f t="shared" si="485"/>
        <v>60</v>
      </c>
    </row>
    <row r="3428" spans="1:23" ht="43.2" x14ac:dyDescent="0.3">
      <c r="A3428">
        <v>3983</v>
      </c>
      <c r="B3428" s="3" t="s">
        <v>3979</v>
      </c>
      <c r="C3428" s="3" t="s">
        <v>8089</v>
      </c>
      <c r="D3428">
        <v>11140</v>
      </c>
      <c r="E3428">
        <v>3877</v>
      </c>
      <c r="F3428" t="s">
        <v>8221</v>
      </c>
      <c r="G3428" t="s">
        <v>8224</v>
      </c>
      <c r="H3428" t="s">
        <v>8246</v>
      </c>
      <c r="I3428">
        <v>1400569140</v>
      </c>
      <c r="J3428">
        <v>1397854356</v>
      </c>
      <c r="K3428" t="b">
        <v>0</v>
      </c>
      <c r="L3428">
        <v>46</v>
      </c>
      <c r="M3428" t="b">
        <v>0</v>
      </c>
      <c r="N3428" t="s">
        <v>8271</v>
      </c>
      <c r="O3428" s="5">
        <f t="shared" si="477"/>
        <v>2.8733556873871549</v>
      </c>
      <c r="P3428" s="7">
        <f t="shared" si="478"/>
        <v>84.282608695652172</v>
      </c>
      <c r="Q3428" t="str">
        <f t="shared" si="479"/>
        <v>theater</v>
      </c>
      <c r="R3428" t="str">
        <f t="shared" si="480"/>
        <v>plays</v>
      </c>
      <c r="S3428" s="10">
        <f t="shared" si="481"/>
        <v>41779.040972222225</v>
      </c>
      <c r="T3428" s="10">
        <f t="shared" si="482"/>
        <v>41747.61986111111</v>
      </c>
      <c r="U3428">
        <f t="shared" si="483"/>
        <v>2014</v>
      </c>
      <c r="V3428" s="11">
        <f t="shared" si="484"/>
        <v>41779.040972222225</v>
      </c>
      <c r="W3428" s="15">
        <f t="shared" si="485"/>
        <v>31.421111111114442</v>
      </c>
    </row>
    <row r="3429" spans="1:23" ht="43.2" x14ac:dyDescent="0.3">
      <c r="A3429">
        <v>3984</v>
      </c>
      <c r="B3429" s="3" t="s">
        <v>3980</v>
      </c>
      <c r="C3429" s="3" t="s">
        <v>8090</v>
      </c>
      <c r="D3429">
        <v>1500</v>
      </c>
      <c r="E3429">
        <v>95</v>
      </c>
      <c r="F3429" t="s">
        <v>8221</v>
      </c>
      <c r="G3429" t="s">
        <v>8225</v>
      </c>
      <c r="H3429" t="s">
        <v>8247</v>
      </c>
      <c r="I3429">
        <v>1415404800</v>
      </c>
      <c r="J3429">
        <v>1412809644</v>
      </c>
      <c r="K3429" t="b">
        <v>0</v>
      </c>
      <c r="L3429">
        <v>10</v>
      </c>
      <c r="M3429" t="b">
        <v>0</v>
      </c>
      <c r="N3429" t="s">
        <v>8271</v>
      </c>
      <c r="O3429" s="5">
        <f t="shared" si="477"/>
        <v>15.789473684210526</v>
      </c>
      <c r="P3429" s="7">
        <f t="shared" si="478"/>
        <v>9.5</v>
      </c>
      <c r="Q3429" t="str">
        <f t="shared" si="479"/>
        <v>theater</v>
      </c>
      <c r="R3429" t="str">
        <f t="shared" si="480"/>
        <v>plays</v>
      </c>
      <c r="S3429" s="10">
        <f t="shared" si="481"/>
        <v>41950.75</v>
      </c>
      <c r="T3429" s="10">
        <f t="shared" si="482"/>
        <v>41920.713472222218</v>
      </c>
      <c r="U3429">
        <f t="shared" si="483"/>
        <v>2014</v>
      </c>
      <c r="V3429" s="11">
        <f t="shared" si="484"/>
        <v>41950.75</v>
      </c>
      <c r="W3429" s="15">
        <f t="shared" si="485"/>
        <v>30.036527777781885</v>
      </c>
    </row>
    <row r="3430" spans="1:23" ht="57.6" x14ac:dyDescent="0.3">
      <c r="A3430">
        <v>3985</v>
      </c>
      <c r="B3430" s="3" t="s">
        <v>3981</v>
      </c>
      <c r="C3430" s="3" t="s">
        <v>8091</v>
      </c>
      <c r="D3430">
        <v>2000</v>
      </c>
      <c r="E3430">
        <v>641</v>
      </c>
      <c r="F3430" t="s">
        <v>8221</v>
      </c>
      <c r="G3430" t="s">
        <v>8224</v>
      </c>
      <c r="H3430" t="s">
        <v>8246</v>
      </c>
      <c r="I3430">
        <v>1456002300</v>
      </c>
      <c r="J3430">
        <v>1454173120</v>
      </c>
      <c r="K3430" t="b">
        <v>0</v>
      </c>
      <c r="L3430">
        <v>19</v>
      </c>
      <c r="M3430" t="b">
        <v>0</v>
      </c>
      <c r="N3430" t="s">
        <v>8271</v>
      </c>
      <c r="O3430" s="5">
        <f t="shared" si="477"/>
        <v>3.1201248049921997</v>
      </c>
      <c r="P3430" s="7">
        <f t="shared" si="478"/>
        <v>33.736842105263158</v>
      </c>
      <c r="Q3430" t="str">
        <f t="shared" si="479"/>
        <v>theater</v>
      </c>
      <c r="R3430" t="str">
        <f t="shared" si="480"/>
        <v>plays</v>
      </c>
      <c r="S3430" s="10">
        <f t="shared" si="481"/>
        <v>42420.628472222219</v>
      </c>
      <c r="T3430" s="10">
        <f t="shared" si="482"/>
        <v>42399.457407407404</v>
      </c>
      <c r="U3430">
        <f t="shared" si="483"/>
        <v>2016</v>
      </c>
      <c r="V3430" s="11">
        <f t="shared" si="484"/>
        <v>42420.628472222219</v>
      </c>
      <c r="W3430" s="15">
        <f t="shared" si="485"/>
        <v>21.171064814814599</v>
      </c>
    </row>
    <row r="3431" spans="1:23" ht="57.6" x14ac:dyDescent="0.3">
      <c r="A3431">
        <v>3986</v>
      </c>
      <c r="B3431" s="3" t="s">
        <v>3982</v>
      </c>
      <c r="C3431" s="3" t="s">
        <v>8092</v>
      </c>
      <c r="D3431">
        <v>5000</v>
      </c>
      <c r="E3431">
        <v>488</v>
      </c>
      <c r="F3431" t="s">
        <v>8221</v>
      </c>
      <c r="G3431" t="s">
        <v>8225</v>
      </c>
      <c r="H3431" t="s">
        <v>8247</v>
      </c>
      <c r="I3431">
        <v>1462539840</v>
      </c>
      <c r="J3431">
        <v>1460034594</v>
      </c>
      <c r="K3431" t="b">
        <v>0</v>
      </c>
      <c r="L3431">
        <v>13</v>
      </c>
      <c r="M3431" t="b">
        <v>0</v>
      </c>
      <c r="N3431" t="s">
        <v>8271</v>
      </c>
      <c r="O3431" s="5">
        <f t="shared" si="477"/>
        <v>10.245901639344263</v>
      </c>
      <c r="P3431" s="7">
        <f t="shared" si="478"/>
        <v>37.53846153846154</v>
      </c>
      <c r="Q3431" t="str">
        <f t="shared" si="479"/>
        <v>theater</v>
      </c>
      <c r="R3431" t="str">
        <f t="shared" si="480"/>
        <v>plays</v>
      </c>
      <c r="S3431" s="10">
        <f t="shared" si="481"/>
        <v>42496.294444444444</v>
      </c>
      <c r="T3431" s="10">
        <f t="shared" si="482"/>
        <v>42467.298541666663</v>
      </c>
      <c r="U3431">
        <f t="shared" si="483"/>
        <v>2016</v>
      </c>
      <c r="V3431" s="11">
        <f t="shared" si="484"/>
        <v>42496.294444444444</v>
      </c>
      <c r="W3431" s="15">
        <f t="shared" si="485"/>
        <v>28.995902777780429</v>
      </c>
    </row>
    <row r="3432" spans="1:23" ht="43.2" x14ac:dyDescent="0.3">
      <c r="A3432">
        <v>3987</v>
      </c>
      <c r="B3432" s="3" t="s">
        <v>3983</v>
      </c>
      <c r="C3432" s="3" t="s">
        <v>8093</v>
      </c>
      <c r="D3432">
        <v>400</v>
      </c>
      <c r="E3432">
        <v>151</v>
      </c>
      <c r="F3432" t="s">
        <v>8221</v>
      </c>
      <c r="G3432" t="s">
        <v>8225</v>
      </c>
      <c r="H3432" t="s">
        <v>8247</v>
      </c>
      <c r="I3432">
        <v>1400278290</v>
      </c>
      <c r="J3432">
        <v>1399414290</v>
      </c>
      <c r="K3432" t="b">
        <v>0</v>
      </c>
      <c r="L3432">
        <v>13</v>
      </c>
      <c r="M3432" t="b">
        <v>0</v>
      </c>
      <c r="N3432" t="s">
        <v>8271</v>
      </c>
      <c r="O3432" s="5">
        <f t="shared" si="477"/>
        <v>2.6490066225165565</v>
      </c>
      <c r="P3432" s="7">
        <f t="shared" si="478"/>
        <v>11.615384615384615</v>
      </c>
      <c r="Q3432" t="str">
        <f t="shared" si="479"/>
        <v>theater</v>
      </c>
      <c r="R3432" t="str">
        <f t="shared" si="480"/>
        <v>plays</v>
      </c>
      <c r="S3432" s="10">
        <f t="shared" si="481"/>
        <v>41775.67465277778</v>
      </c>
      <c r="T3432" s="10">
        <f t="shared" si="482"/>
        <v>41765.67465277778</v>
      </c>
      <c r="U3432">
        <f t="shared" si="483"/>
        <v>2014</v>
      </c>
      <c r="V3432" s="11">
        <f t="shared" si="484"/>
        <v>41775.67465277778</v>
      </c>
      <c r="W3432" s="15">
        <f t="shared" si="485"/>
        <v>10</v>
      </c>
    </row>
    <row r="3433" spans="1:23" ht="28.8" x14ac:dyDescent="0.3">
      <c r="A3433">
        <v>3988</v>
      </c>
      <c r="B3433" s="3" t="s">
        <v>3984</v>
      </c>
      <c r="C3433" s="3" t="s">
        <v>8094</v>
      </c>
      <c r="D3433">
        <v>1500</v>
      </c>
      <c r="E3433">
        <v>32</v>
      </c>
      <c r="F3433" t="s">
        <v>8221</v>
      </c>
      <c r="G3433" t="s">
        <v>8224</v>
      </c>
      <c r="H3433" t="s">
        <v>8246</v>
      </c>
      <c r="I3433">
        <v>1440813413</v>
      </c>
      <c r="J3433">
        <v>1439517413</v>
      </c>
      <c r="K3433" t="b">
        <v>0</v>
      </c>
      <c r="L3433">
        <v>4</v>
      </c>
      <c r="M3433" t="b">
        <v>0</v>
      </c>
      <c r="N3433" t="s">
        <v>8271</v>
      </c>
      <c r="O3433" s="5">
        <f t="shared" si="477"/>
        <v>46.875</v>
      </c>
      <c r="P3433" s="7">
        <f t="shared" si="478"/>
        <v>8</v>
      </c>
      <c r="Q3433" t="str">
        <f t="shared" si="479"/>
        <v>theater</v>
      </c>
      <c r="R3433" t="str">
        <f t="shared" si="480"/>
        <v>plays</v>
      </c>
      <c r="S3433" s="10">
        <f t="shared" si="481"/>
        <v>42244.83116898148</v>
      </c>
      <c r="T3433" s="10">
        <f t="shared" si="482"/>
        <v>42229.83116898148</v>
      </c>
      <c r="U3433">
        <f t="shared" si="483"/>
        <v>2015</v>
      </c>
      <c r="V3433" s="11">
        <f t="shared" si="484"/>
        <v>42244.83116898148</v>
      </c>
      <c r="W3433" s="15">
        <f t="shared" si="485"/>
        <v>15</v>
      </c>
    </row>
    <row r="3434" spans="1:23" ht="43.2" x14ac:dyDescent="0.3">
      <c r="A3434">
        <v>3989</v>
      </c>
      <c r="B3434" s="3" t="s">
        <v>3985</v>
      </c>
      <c r="C3434" s="3" t="s">
        <v>8095</v>
      </c>
      <c r="D3434">
        <v>3000</v>
      </c>
      <c r="E3434">
        <v>0</v>
      </c>
      <c r="F3434" t="s">
        <v>8221</v>
      </c>
      <c r="G3434" t="s">
        <v>8224</v>
      </c>
      <c r="H3434" t="s">
        <v>8246</v>
      </c>
      <c r="I3434">
        <v>1447009181</v>
      </c>
      <c r="J3434">
        <v>1444413581</v>
      </c>
      <c r="K3434" t="b">
        <v>0</v>
      </c>
      <c r="L3434">
        <v>0</v>
      </c>
      <c r="M3434" t="b">
        <v>0</v>
      </c>
      <c r="N3434" t="s">
        <v>8271</v>
      </c>
      <c r="O3434" s="5" t="e">
        <f t="shared" si="477"/>
        <v>#DIV/0!</v>
      </c>
      <c r="P3434" s="7" t="e">
        <f t="shared" si="478"/>
        <v>#DIV/0!</v>
      </c>
      <c r="Q3434" t="str">
        <f t="shared" si="479"/>
        <v>theater</v>
      </c>
      <c r="R3434" t="str">
        <f t="shared" si="480"/>
        <v>plays</v>
      </c>
      <c r="S3434" s="10">
        <f t="shared" si="481"/>
        <v>42316.541446759264</v>
      </c>
      <c r="T3434" s="10">
        <f t="shared" si="482"/>
        <v>42286.499780092592</v>
      </c>
      <c r="U3434">
        <f t="shared" si="483"/>
        <v>2015</v>
      </c>
      <c r="V3434" s="11">
        <f t="shared" si="484"/>
        <v>42316.541446759264</v>
      </c>
      <c r="W3434" s="15">
        <f t="shared" si="485"/>
        <v>30.041666666671517</v>
      </c>
    </row>
    <row r="3435" spans="1:23" ht="43.2" x14ac:dyDescent="0.3">
      <c r="A3435">
        <v>3990</v>
      </c>
      <c r="B3435" s="3" t="s">
        <v>3986</v>
      </c>
      <c r="C3435" s="3" t="s">
        <v>8096</v>
      </c>
      <c r="D3435">
        <v>1650</v>
      </c>
      <c r="E3435">
        <v>69</v>
      </c>
      <c r="F3435" t="s">
        <v>8221</v>
      </c>
      <c r="G3435" t="s">
        <v>8225</v>
      </c>
      <c r="H3435" t="s">
        <v>8247</v>
      </c>
      <c r="I3435">
        <v>1456934893</v>
      </c>
      <c r="J3435">
        <v>1454342893</v>
      </c>
      <c r="K3435" t="b">
        <v>0</v>
      </c>
      <c r="L3435">
        <v>3</v>
      </c>
      <c r="M3435" t="b">
        <v>0</v>
      </c>
      <c r="N3435" t="s">
        <v>8271</v>
      </c>
      <c r="O3435" s="5">
        <f t="shared" si="477"/>
        <v>23.913043478260871</v>
      </c>
      <c r="P3435" s="7">
        <f t="shared" si="478"/>
        <v>23</v>
      </c>
      <c r="Q3435" t="str">
        <f t="shared" si="479"/>
        <v>theater</v>
      </c>
      <c r="R3435" t="str">
        <f t="shared" si="480"/>
        <v>plays</v>
      </c>
      <c r="S3435" s="10">
        <f t="shared" si="481"/>
        <v>42431.422372685185</v>
      </c>
      <c r="T3435" s="10">
        <f t="shared" si="482"/>
        <v>42401.422372685185</v>
      </c>
      <c r="U3435">
        <f t="shared" si="483"/>
        <v>2016</v>
      </c>
      <c r="V3435" s="11">
        <f t="shared" si="484"/>
        <v>42431.422372685185</v>
      </c>
      <c r="W3435" s="15">
        <f t="shared" si="485"/>
        <v>30</v>
      </c>
    </row>
    <row r="3436" spans="1:23" ht="28.8" x14ac:dyDescent="0.3">
      <c r="A3436">
        <v>3991</v>
      </c>
      <c r="B3436" s="3" t="s">
        <v>3987</v>
      </c>
      <c r="C3436" s="3" t="s">
        <v>8097</v>
      </c>
      <c r="D3436">
        <v>500</v>
      </c>
      <c r="E3436">
        <v>100</v>
      </c>
      <c r="F3436" t="s">
        <v>8221</v>
      </c>
      <c r="G3436" t="s">
        <v>8224</v>
      </c>
      <c r="H3436" t="s">
        <v>8246</v>
      </c>
      <c r="I3436">
        <v>1433086082</v>
      </c>
      <c r="J3436">
        <v>1430494082</v>
      </c>
      <c r="K3436" t="b">
        <v>0</v>
      </c>
      <c r="L3436">
        <v>1</v>
      </c>
      <c r="M3436" t="b">
        <v>0</v>
      </c>
      <c r="N3436" t="s">
        <v>8271</v>
      </c>
      <c r="O3436" s="5">
        <f t="shared" si="477"/>
        <v>5</v>
      </c>
      <c r="P3436" s="7">
        <f t="shared" si="478"/>
        <v>100</v>
      </c>
      <c r="Q3436" t="str">
        <f t="shared" si="479"/>
        <v>theater</v>
      </c>
      <c r="R3436" t="str">
        <f t="shared" si="480"/>
        <v>plays</v>
      </c>
      <c r="S3436" s="10">
        <f t="shared" si="481"/>
        <v>42155.394467592589</v>
      </c>
      <c r="T3436" s="10">
        <f t="shared" si="482"/>
        <v>42125.394467592589</v>
      </c>
      <c r="U3436">
        <f t="shared" si="483"/>
        <v>2015</v>
      </c>
      <c r="V3436" s="11">
        <f t="shared" si="484"/>
        <v>42155.394467592589</v>
      </c>
      <c r="W3436" s="15">
        <f t="shared" si="485"/>
        <v>30</v>
      </c>
    </row>
    <row r="3437" spans="1:23" ht="43.2" x14ac:dyDescent="0.3">
      <c r="A3437">
        <v>3992</v>
      </c>
      <c r="B3437" s="3" t="s">
        <v>3988</v>
      </c>
      <c r="C3437" s="3" t="s">
        <v>8098</v>
      </c>
      <c r="D3437">
        <v>10000</v>
      </c>
      <c r="E3437">
        <v>541</v>
      </c>
      <c r="F3437" t="s">
        <v>8221</v>
      </c>
      <c r="G3437" t="s">
        <v>8224</v>
      </c>
      <c r="H3437" t="s">
        <v>8246</v>
      </c>
      <c r="I3437">
        <v>1449876859</v>
      </c>
      <c r="J3437">
        <v>1444689259</v>
      </c>
      <c r="K3437" t="b">
        <v>0</v>
      </c>
      <c r="L3437">
        <v>9</v>
      </c>
      <c r="M3437" t="b">
        <v>0</v>
      </c>
      <c r="N3437" t="s">
        <v>8271</v>
      </c>
      <c r="O3437" s="5">
        <f t="shared" si="477"/>
        <v>18.484288354898336</v>
      </c>
      <c r="P3437" s="7">
        <f t="shared" si="478"/>
        <v>60.111111111111114</v>
      </c>
      <c r="Q3437" t="str">
        <f t="shared" si="479"/>
        <v>theater</v>
      </c>
      <c r="R3437" t="str">
        <f t="shared" si="480"/>
        <v>plays</v>
      </c>
      <c r="S3437" s="10">
        <f t="shared" si="481"/>
        <v>42349.732164351852</v>
      </c>
      <c r="T3437" s="10">
        <f t="shared" si="482"/>
        <v>42289.69049768518</v>
      </c>
      <c r="U3437">
        <f t="shared" si="483"/>
        <v>2015</v>
      </c>
      <c r="V3437" s="11">
        <f t="shared" si="484"/>
        <v>42349.732164351852</v>
      </c>
      <c r="W3437" s="15">
        <f t="shared" si="485"/>
        <v>60.041666666671517</v>
      </c>
    </row>
    <row r="3438" spans="1:23" ht="43.2" x14ac:dyDescent="0.3">
      <c r="A3438">
        <v>3993</v>
      </c>
      <c r="B3438" s="3" t="s">
        <v>3989</v>
      </c>
      <c r="C3438" s="3" t="s">
        <v>8099</v>
      </c>
      <c r="D3438">
        <v>50000</v>
      </c>
      <c r="E3438">
        <v>3</v>
      </c>
      <c r="F3438" t="s">
        <v>8221</v>
      </c>
      <c r="G3438" t="s">
        <v>8224</v>
      </c>
      <c r="H3438" t="s">
        <v>8246</v>
      </c>
      <c r="I3438">
        <v>1431549912</v>
      </c>
      <c r="J3438">
        <v>1428957912</v>
      </c>
      <c r="K3438" t="b">
        <v>0</v>
      </c>
      <c r="L3438">
        <v>1</v>
      </c>
      <c r="M3438" t="b">
        <v>0</v>
      </c>
      <c r="N3438" t="s">
        <v>8271</v>
      </c>
      <c r="O3438" s="5">
        <f t="shared" si="477"/>
        <v>16666.666666666668</v>
      </c>
      <c r="P3438" s="7">
        <f t="shared" si="478"/>
        <v>3</v>
      </c>
      <c r="Q3438" t="str">
        <f t="shared" si="479"/>
        <v>theater</v>
      </c>
      <c r="R3438" t="str">
        <f t="shared" si="480"/>
        <v>plays</v>
      </c>
      <c r="S3438" s="10">
        <f t="shared" si="481"/>
        <v>42137.614722222221</v>
      </c>
      <c r="T3438" s="10">
        <f t="shared" si="482"/>
        <v>42107.614722222221</v>
      </c>
      <c r="U3438">
        <f t="shared" si="483"/>
        <v>2015</v>
      </c>
      <c r="V3438" s="11">
        <f t="shared" si="484"/>
        <v>42137.614722222221</v>
      </c>
      <c r="W3438" s="15">
        <f t="shared" si="485"/>
        <v>30</v>
      </c>
    </row>
    <row r="3439" spans="1:23" ht="43.2" x14ac:dyDescent="0.3">
      <c r="A3439">
        <v>3994</v>
      </c>
      <c r="B3439" s="3" t="s">
        <v>3990</v>
      </c>
      <c r="C3439" s="3" t="s">
        <v>8100</v>
      </c>
      <c r="D3439">
        <v>2000</v>
      </c>
      <c r="E3439">
        <v>5</v>
      </c>
      <c r="F3439" t="s">
        <v>8221</v>
      </c>
      <c r="G3439" t="s">
        <v>8224</v>
      </c>
      <c r="H3439" t="s">
        <v>8246</v>
      </c>
      <c r="I3439">
        <v>1405761690</v>
      </c>
      <c r="J3439">
        <v>1403169690</v>
      </c>
      <c r="K3439" t="b">
        <v>0</v>
      </c>
      <c r="L3439">
        <v>1</v>
      </c>
      <c r="M3439" t="b">
        <v>0</v>
      </c>
      <c r="N3439" t="s">
        <v>8271</v>
      </c>
      <c r="O3439" s="5">
        <f t="shared" si="477"/>
        <v>400</v>
      </c>
      <c r="P3439" s="7">
        <f t="shared" si="478"/>
        <v>5</v>
      </c>
      <c r="Q3439" t="str">
        <f t="shared" si="479"/>
        <v>theater</v>
      </c>
      <c r="R3439" t="str">
        <f t="shared" si="480"/>
        <v>plays</v>
      </c>
      <c r="S3439" s="10">
        <f t="shared" si="481"/>
        <v>41839.139930555553</v>
      </c>
      <c r="T3439" s="10">
        <f t="shared" si="482"/>
        <v>41809.139930555553</v>
      </c>
      <c r="U3439">
        <f t="shared" si="483"/>
        <v>2014</v>
      </c>
      <c r="V3439" s="11">
        <f t="shared" si="484"/>
        <v>41839.139930555553</v>
      </c>
      <c r="W3439" s="15">
        <f t="shared" si="485"/>
        <v>30</v>
      </c>
    </row>
    <row r="3440" spans="1:23" ht="43.2" x14ac:dyDescent="0.3">
      <c r="A3440">
        <v>3995</v>
      </c>
      <c r="B3440" s="3" t="s">
        <v>3991</v>
      </c>
      <c r="C3440" s="3" t="s">
        <v>8101</v>
      </c>
      <c r="D3440">
        <v>200</v>
      </c>
      <c r="E3440">
        <v>70</v>
      </c>
      <c r="F3440" t="s">
        <v>8221</v>
      </c>
      <c r="G3440" t="s">
        <v>8225</v>
      </c>
      <c r="H3440" t="s">
        <v>8247</v>
      </c>
      <c r="I3440">
        <v>1423913220</v>
      </c>
      <c r="J3440">
        <v>1421339077</v>
      </c>
      <c r="K3440" t="b">
        <v>0</v>
      </c>
      <c r="L3440">
        <v>4</v>
      </c>
      <c r="M3440" t="b">
        <v>0</v>
      </c>
      <c r="N3440" t="s">
        <v>8271</v>
      </c>
      <c r="O3440" s="5">
        <f t="shared" si="477"/>
        <v>2.8571428571428572</v>
      </c>
      <c r="P3440" s="7">
        <f t="shared" si="478"/>
        <v>17.5</v>
      </c>
      <c r="Q3440" t="str">
        <f t="shared" si="479"/>
        <v>theater</v>
      </c>
      <c r="R3440" t="str">
        <f t="shared" si="480"/>
        <v>plays</v>
      </c>
      <c r="S3440" s="10">
        <f t="shared" si="481"/>
        <v>42049.227083333331</v>
      </c>
      <c r="T3440" s="10">
        <f t="shared" si="482"/>
        <v>42019.433761574073</v>
      </c>
      <c r="U3440">
        <f t="shared" si="483"/>
        <v>2015</v>
      </c>
      <c r="V3440" s="11">
        <f t="shared" si="484"/>
        <v>42049.227083333331</v>
      </c>
      <c r="W3440" s="15">
        <f t="shared" si="485"/>
        <v>29.793321759258106</v>
      </c>
    </row>
    <row r="3441" spans="1:23" ht="43.2" x14ac:dyDescent="0.3">
      <c r="A3441">
        <v>3996</v>
      </c>
      <c r="B3441" s="3" t="s">
        <v>3992</v>
      </c>
      <c r="C3441" s="3" t="s">
        <v>8102</v>
      </c>
      <c r="D3441">
        <v>3000</v>
      </c>
      <c r="E3441">
        <v>497</v>
      </c>
      <c r="F3441" t="s">
        <v>8221</v>
      </c>
      <c r="G3441" t="s">
        <v>8224</v>
      </c>
      <c r="H3441" t="s">
        <v>8246</v>
      </c>
      <c r="I3441">
        <v>1416499440</v>
      </c>
      <c r="J3441">
        <v>1415341464</v>
      </c>
      <c r="K3441" t="b">
        <v>0</v>
      </c>
      <c r="L3441">
        <v>17</v>
      </c>
      <c r="M3441" t="b">
        <v>0</v>
      </c>
      <c r="N3441" t="s">
        <v>8271</v>
      </c>
      <c r="O3441" s="5">
        <f t="shared" si="477"/>
        <v>6.0362173038229372</v>
      </c>
      <c r="P3441" s="7">
        <f t="shared" si="478"/>
        <v>29.235294117647058</v>
      </c>
      <c r="Q3441" t="str">
        <f t="shared" si="479"/>
        <v>theater</v>
      </c>
      <c r="R3441" t="str">
        <f t="shared" si="480"/>
        <v>plays</v>
      </c>
      <c r="S3441" s="10">
        <f t="shared" si="481"/>
        <v>41963.419444444444</v>
      </c>
      <c r="T3441" s="10">
        <f t="shared" si="482"/>
        <v>41950.01694444444</v>
      </c>
      <c r="U3441">
        <f t="shared" si="483"/>
        <v>2014</v>
      </c>
      <c r="V3441" s="11">
        <f t="shared" si="484"/>
        <v>41963.419444444444</v>
      </c>
      <c r="W3441" s="15">
        <f t="shared" si="485"/>
        <v>13.402500000003783</v>
      </c>
    </row>
    <row r="3442" spans="1:23" ht="43.2" x14ac:dyDescent="0.3">
      <c r="A3442">
        <v>3997</v>
      </c>
      <c r="B3442" s="3" t="s">
        <v>3993</v>
      </c>
      <c r="C3442" s="3" t="s">
        <v>8103</v>
      </c>
      <c r="D3442">
        <v>3000</v>
      </c>
      <c r="E3442">
        <v>0</v>
      </c>
      <c r="F3442" t="s">
        <v>8221</v>
      </c>
      <c r="G3442" t="s">
        <v>8225</v>
      </c>
      <c r="H3442" t="s">
        <v>8247</v>
      </c>
      <c r="I3442">
        <v>1428222221</v>
      </c>
      <c r="J3442">
        <v>1425633821</v>
      </c>
      <c r="K3442" t="b">
        <v>0</v>
      </c>
      <c r="L3442">
        <v>0</v>
      </c>
      <c r="M3442" t="b">
        <v>0</v>
      </c>
      <c r="N3442" t="s">
        <v>8271</v>
      </c>
      <c r="O3442" s="5" t="e">
        <f t="shared" si="477"/>
        <v>#DIV/0!</v>
      </c>
      <c r="P3442" s="7" t="e">
        <f t="shared" si="478"/>
        <v>#DIV/0!</v>
      </c>
      <c r="Q3442" t="str">
        <f t="shared" si="479"/>
        <v>theater</v>
      </c>
      <c r="R3442" t="str">
        <f t="shared" si="480"/>
        <v>plays</v>
      </c>
      <c r="S3442" s="10">
        <f t="shared" si="481"/>
        <v>42099.099780092598</v>
      </c>
      <c r="T3442" s="10">
        <f t="shared" si="482"/>
        <v>42069.141446759255</v>
      </c>
      <c r="U3442">
        <f t="shared" si="483"/>
        <v>2015</v>
      </c>
      <c r="V3442" s="11">
        <f t="shared" si="484"/>
        <v>42099.099780092598</v>
      </c>
      <c r="W3442" s="15">
        <f t="shared" si="485"/>
        <v>29.958333333343035</v>
      </c>
    </row>
    <row r="3443" spans="1:23" ht="43.2" x14ac:dyDescent="0.3">
      <c r="A3443">
        <v>3998</v>
      </c>
      <c r="B3443" s="3" t="s">
        <v>3994</v>
      </c>
      <c r="C3443" s="3" t="s">
        <v>8104</v>
      </c>
      <c r="D3443">
        <v>1250</v>
      </c>
      <c r="E3443">
        <v>715</v>
      </c>
      <c r="F3443" t="s">
        <v>8221</v>
      </c>
      <c r="G3443" t="s">
        <v>8224</v>
      </c>
      <c r="H3443" t="s">
        <v>8246</v>
      </c>
      <c r="I3443">
        <v>1427580426</v>
      </c>
      <c r="J3443">
        <v>1424992026</v>
      </c>
      <c r="K3443" t="b">
        <v>0</v>
      </c>
      <c r="L3443">
        <v>12</v>
      </c>
      <c r="M3443" t="b">
        <v>0</v>
      </c>
      <c r="N3443" t="s">
        <v>8271</v>
      </c>
      <c r="O3443" s="5">
        <f t="shared" si="477"/>
        <v>1.7482517482517483</v>
      </c>
      <c r="P3443" s="7">
        <f t="shared" si="478"/>
        <v>59.583333333333336</v>
      </c>
      <c r="Q3443" t="str">
        <f t="shared" si="479"/>
        <v>theater</v>
      </c>
      <c r="R3443" t="str">
        <f t="shared" si="480"/>
        <v>plays</v>
      </c>
      <c r="S3443" s="10">
        <f t="shared" si="481"/>
        <v>42091.671597222223</v>
      </c>
      <c r="T3443" s="10">
        <f t="shared" si="482"/>
        <v>42061.713263888887</v>
      </c>
      <c r="U3443">
        <f t="shared" si="483"/>
        <v>2015</v>
      </c>
      <c r="V3443" s="11">
        <f t="shared" si="484"/>
        <v>42091.671597222223</v>
      </c>
      <c r="W3443" s="15">
        <f t="shared" si="485"/>
        <v>29.958333333335759</v>
      </c>
    </row>
    <row r="3444" spans="1:23" ht="43.2" x14ac:dyDescent="0.3">
      <c r="A3444">
        <v>3999</v>
      </c>
      <c r="B3444" s="3" t="s">
        <v>3995</v>
      </c>
      <c r="C3444" s="3" t="s">
        <v>8105</v>
      </c>
      <c r="D3444">
        <v>7000</v>
      </c>
      <c r="E3444">
        <v>1156</v>
      </c>
      <c r="F3444" t="s">
        <v>8221</v>
      </c>
      <c r="G3444" t="s">
        <v>8224</v>
      </c>
      <c r="H3444" t="s">
        <v>8246</v>
      </c>
      <c r="I3444">
        <v>1409514709</v>
      </c>
      <c r="J3444">
        <v>1406058798</v>
      </c>
      <c r="K3444" t="b">
        <v>0</v>
      </c>
      <c r="L3444">
        <v>14</v>
      </c>
      <c r="M3444" t="b">
        <v>0</v>
      </c>
      <c r="N3444" t="s">
        <v>8271</v>
      </c>
      <c r="O3444" s="5">
        <f t="shared" si="477"/>
        <v>6.0553633217993079</v>
      </c>
      <c r="P3444" s="7">
        <f t="shared" si="478"/>
        <v>82.571428571428569</v>
      </c>
      <c r="Q3444" t="str">
        <f t="shared" si="479"/>
        <v>theater</v>
      </c>
      <c r="R3444" t="str">
        <f t="shared" si="480"/>
        <v>plays</v>
      </c>
      <c r="S3444" s="10">
        <f t="shared" si="481"/>
        <v>41882.577650462961</v>
      </c>
      <c r="T3444" s="10">
        <f t="shared" si="482"/>
        <v>41842.578680555554</v>
      </c>
      <c r="U3444">
        <f t="shared" si="483"/>
        <v>2014</v>
      </c>
      <c r="V3444" s="11">
        <f t="shared" si="484"/>
        <v>41882.577650462961</v>
      </c>
      <c r="W3444" s="15">
        <f t="shared" si="485"/>
        <v>39.998969907406718</v>
      </c>
    </row>
    <row r="3445" spans="1:23" ht="28.8" x14ac:dyDescent="0.3">
      <c r="A3445">
        <v>4000</v>
      </c>
      <c r="B3445" s="3" t="s">
        <v>3996</v>
      </c>
      <c r="C3445" s="3" t="s">
        <v>8106</v>
      </c>
      <c r="D3445">
        <v>8000</v>
      </c>
      <c r="E3445">
        <v>10</v>
      </c>
      <c r="F3445" t="s">
        <v>8221</v>
      </c>
      <c r="G3445" t="s">
        <v>8224</v>
      </c>
      <c r="H3445" t="s">
        <v>8246</v>
      </c>
      <c r="I3445">
        <v>1462631358</v>
      </c>
      <c r="J3445">
        <v>1457450958</v>
      </c>
      <c r="K3445" t="b">
        <v>0</v>
      </c>
      <c r="L3445">
        <v>1</v>
      </c>
      <c r="M3445" t="b">
        <v>0</v>
      </c>
      <c r="N3445" t="s">
        <v>8271</v>
      </c>
      <c r="O3445" s="5">
        <f t="shared" si="477"/>
        <v>800</v>
      </c>
      <c r="P3445" s="7">
        <f t="shared" si="478"/>
        <v>10</v>
      </c>
      <c r="Q3445" t="str">
        <f t="shared" si="479"/>
        <v>theater</v>
      </c>
      <c r="R3445" t="str">
        <f t="shared" si="480"/>
        <v>plays</v>
      </c>
      <c r="S3445" s="10">
        <f t="shared" si="481"/>
        <v>42497.353680555556</v>
      </c>
      <c r="T3445" s="10">
        <f t="shared" si="482"/>
        <v>42437.39534722222</v>
      </c>
      <c r="U3445">
        <f t="shared" si="483"/>
        <v>2016</v>
      </c>
      <c r="V3445" s="11">
        <f t="shared" si="484"/>
        <v>42497.353680555556</v>
      </c>
      <c r="W3445" s="15">
        <f t="shared" si="485"/>
        <v>59.958333333335759</v>
      </c>
    </row>
    <row r="3446" spans="1:23" ht="57.6" x14ac:dyDescent="0.3">
      <c r="A3446">
        <v>4001</v>
      </c>
      <c r="B3446" s="3" t="s">
        <v>3997</v>
      </c>
      <c r="C3446" s="3" t="s">
        <v>8107</v>
      </c>
      <c r="D3446">
        <v>1200</v>
      </c>
      <c r="E3446">
        <v>453</v>
      </c>
      <c r="F3446" t="s">
        <v>8221</v>
      </c>
      <c r="G3446" t="s">
        <v>8225</v>
      </c>
      <c r="H3446" t="s">
        <v>8247</v>
      </c>
      <c r="I3446">
        <v>1488394800</v>
      </c>
      <c r="J3446">
        <v>1486681708</v>
      </c>
      <c r="K3446" t="b">
        <v>0</v>
      </c>
      <c r="L3446">
        <v>14</v>
      </c>
      <c r="M3446" t="b">
        <v>0</v>
      </c>
      <c r="N3446" t="s">
        <v>8271</v>
      </c>
      <c r="O3446" s="5">
        <f t="shared" si="477"/>
        <v>2.6490066225165565</v>
      </c>
      <c r="P3446" s="7">
        <f t="shared" si="478"/>
        <v>32.357142857142854</v>
      </c>
      <c r="Q3446" t="str">
        <f t="shared" si="479"/>
        <v>theater</v>
      </c>
      <c r="R3446" t="str">
        <f t="shared" si="480"/>
        <v>plays</v>
      </c>
      <c r="S3446" s="10">
        <f t="shared" si="481"/>
        <v>42795.541666666672</v>
      </c>
      <c r="T3446" s="10">
        <f t="shared" si="482"/>
        <v>42775.714212962965</v>
      </c>
      <c r="U3446">
        <f t="shared" si="483"/>
        <v>2017</v>
      </c>
      <c r="V3446" s="11">
        <f t="shared" si="484"/>
        <v>42795.541666666672</v>
      </c>
      <c r="W3446" s="15">
        <f t="shared" si="485"/>
        <v>19.827453703706851</v>
      </c>
    </row>
    <row r="3447" spans="1:23" ht="43.2" x14ac:dyDescent="0.3">
      <c r="A3447">
        <v>4002</v>
      </c>
      <c r="B3447" s="3" t="s">
        <v>3998</v>
      </c>
      <c r="C3447" s="3" t="s">
        <v>8108</v>
      </c>
      <c r="D3447">
        <v>1250</v>
      </c>
      <c r="E3447">
        <v>23</v>
      </c>
      <c r="F3447" t="s">
        <v>8221</v>
      </c>
      <c r="G3447" t="s">
        <v>8224</v>
      </c>
      <c r="H3447" t="s">
        <v>8246</v>
      </c>
      <c r="I3447">
        <v>1411779761</v>
      </c>
      <c r="J3447">
        <v>1409187761</v>
      </c>
      <c r="K3447" t="b">
        <v>0</v>
      </c>
      <c r="L3447">
        <v>4</v>
      </c>
      <c r="M3447" t="b">
        <v>0</v>
      </c>
      <c r="N3447" t="s">
        <v>8271</v>
      </c>
      <c r="O3447" s="5">
        <f t="shared" si="477"/>
        <v>54.347826086956523</v>
      </c>
      <c r="P3447" s="7">
        <f t="shared" si="478"/>
        <v>5.75</v>
      </c>
      <c r="Q3447" t="str">
        <f t="shared" si="479"/>
        <v>theater</v>
      </c>
      <c r="R3447" t="str">
        <f t="shared" si="480"/>
        <v>plays</v>
      </c>
      <c r="S3447" s="10">
        <f t="shared" si="481"/>
        <v>41908.793530092589</v>
      </c>
      <c r="T3447" s="10">
        <f t="shared" si="482"/>
        <v>41878.793530092589</v>
      </c>
      <c r="U3447">
        <f t="shared" si="483"/>
        <v>2014</v>
      </c>
      <c r="V3447" s="11">
        <f t="shared" si="484"/>
        <v>41908.793530092589</v>
      </c>
      <c r="W3447" s="15">
        <f t="shared" si="485"/>
        <v>30</v>
      </c>
    </row>
    <row r="3448" spans="1:23" ht="43.2" x14ac:dyDescent="0.3">
      <c r="A3448">
        <v>4003</v>
      </c>
      <c r="B3448" s="3" t="s">
        <v>3999</v>
      </c>
      <c r="C3448" s="3" t="s">
        <v>8071</v>
      </c>
      <c r="D3448">
        <v>2000</v>
      </c>
      <c r="E3448">
        <v>201</v>
      </c>
      <c r="F3448" t="s">
        <v>8221</v>
      </c>
      <c r="G3448" t="s">
        <v>8224</v>
      </c>
      <c r="H3448" t="s">
        <v>8246</v>
      </c>
      <c r="I3448">
        <v>1424009147</v>
      </c>
      <c r="J3448">
        <v>1421417147</v>
      </c>
      <c r="K3448" t="b">
        <v>0</v>
      </c>
      <c r="L3448">
        <v>2</v>
      </c>
      <c r="M3448" t="b">
        <v>0</v>
      </c>
      <c r="N3448" t="s">
        <v>8271</v>
      </c>
      <c r="O3448" s="5">
        <f t="shared" si="477"/>
        <v>9.9502487562189046</v>
      </c>
      <c r="P3448" s="7">
        <f t="shared" si="478"/>
        <v>100.5</v>
      </c>
      <c r="Q3448" t="str">
        <f t="shared" si="479"/>
        <v>theater</v>
      </c>
      <c r="R3448" t="str">
        <f t="shared" si="480"/>
        <v>plays</v>
      </c>
      <c r="S3448" s="10">
        <f t="shared" si="481"/>
        <v>42050.337349537032</v>
      </c>
      <c r="T3448" s="10">
        <f t="shared" si="482"/>
        <v>42020.337349537032</v>
      </c>
      <c r="U3448">
        <f t="shared" si="483"/>
        <v>2015</v>
      </c>
      <c r="V3448" s="11">
        <f t="shared" si="484"/>
        <v>42050.337349537032</v>
      </c>
      <c r="W3448" s="15">
        <f t="shared" si="485"/>
        <v>30</v>
      </c>
    </row>
    <row r="3449" spans="1:23" x14ac:dyDescent="0.3">
      <c r="A3449">
        <v>4004</v>
      </c>
      <c r="B3449" s="3" t="s">
        <v>4000</v>
      </c>
      <c r="C3449" s="3" t="s">
        <v>8109</v>
      </c>
      <c r="D3449">
        <v>500</v>
      </c>
      <c r="E3449">
        <v>1</v>
      </c>
      <c r="F3449" t="s">
        <v>8221</v>
      </c>
      <c r="G3449" t="s">
        <v>8224</v>
      </c>
      <c r="H3449" t="s">
        <v>8246</v>
      </c>
      <c r="I3449">
        <v>1412740457</v>
      </c>
      <c r="J3449">
        <v>1410148457</v>
      </c>
      <c r="K3449" t="b">
        <v>0</v>
      </c>
      <c r="L3449">
        <v>1</v>
      </c>
      <c r="M3449" t="b">
        <v>0</v>
      </c>
      <c r="N3449" t="s">
        <v>8271</v>
      </c>
      <c r="O3449" s="5">
        <f t="shared" si="477"/>
        <v>500</v>
      </c>
      <c r="P3449" s="7">
        <f t="shared" si="478"/>
        <v>1</v>
      </c>
      <c r="Q3449" t="str">
        <f t="shared" si="479"/>
        <v>theater</v>
      </c>
      <c r="R3449" t="str">
        <f t="shared" si="480"/>
        <v>plays</v>
      </c>
      <c r="S3449" s="10">
        <f t="shared" si="481"/>
        <v>41919.91269675926</v>
      </c>
      <c r="T3449" s="10">
        <f t="shared" si="482"/>
        <v>41889.91269675926</v>
      </c>
      <c r="U3449">
        <f t="shared" si="483"/>
        <v>2014</v>
      </c>
      <c r="V3449" s="11">
        <f t="shared" si="484"/>
        <v>41919.91269675926</v>
      </c>
      <c r="W3449" s="15">
        <f t="shared" si="485"/>
        <v>30</v>
      </c>
    </row>
    <row r="3450" spans="1:23" ht="43.2" x14ac:dyDescent="0.3">
      <c r="A3450">
        <v>4005</v>
      </c>
      <c r="B3450" s="3" t="s">
        <v>4001</v>
      </c>
      <c r="C3450" s="3" t="s">
        <v>8110</v>
      </c>
      <c r="D3450">
        <v>3000</v>
      </c>
      <c r="E3450">
        <v>40</v>
      </c>
      <c r="F3450" t="s">
        <v>8221</v>
      </c>
      <c r="G3450" t="s">
        <v>8224</v>
      </c>
      <c r="H3450" t="s">
        <v>8246</v>
      </c>
      <c r="I3450">
        <v>1413832985</v>
      </c>
      <c r="J3450">
        <v>1408648985</v>
      </c>
      <c r="K3450" t="b">
        <v>0</v>
      </c>
      <c r="L3450">
        <v>2</v>
      </c>
      <c r="M3450" t="b">
        <v>0</v>
      </c>
      <c r="N3450" t="s">
        <v>8271</v>
      </c>
      <c r="O3450" s="5">
        <f t="shared" si="477"/>
        <v>75</v>
      </c>
      <c r="P3450" s="7">
        <f t="shared" si="478"/>
        <v>20</v>
      </c>
      <c r="Q3450" t="str">
        <f t="shared" si="479"/>
        <v>theater</v>
      </c>
      <c r="R3450" t="str">
        <f t="shared" si="480"/>
        <v>plays</v>
      </c>
      <c r="S3450" s="10">
        <f t="shared" si="481"/>
        <v>41932.557696759257</v>
      </c>
      <c r="T3450" s="10">
        <f t="shared" si="482"/>
        <v>41872.557696759257</v>
      </c>
      <c r="U3450">
        <f t="shared" si="483"/>
        <v>2014</v>
      </c>
      <c r="V3450" s="11">
        <f t="shared" si="484"/>
        <v>41932.557696759257</v>
      </c>
      <c r="W3450" s="15">
        <f t="shared" si="485"/>
        <v>60</v>
      </c>
    </row>
    <row r="3451" spans="1:23" ht="43.2" x14ac:dyDescent="0.3">
      <c r="A3451">
        <v>4006</v>
      </c>
      <c r="B3451" s="3" t="s">
        <v>4002</v>
      </c>
      <c r="C3451" s="3" t="s">
        <v>8111</v>
      </c>
      <c r="D3451">
        <v>30000</v>
      </c>
      <c r="E3451">
        <v>2</v>
      </c>
      <c r="F3451" t="s">
        <v>8221</v>
      </c>
      <c r="G3451" t="s">
        <v>8224</v>
      </c>
      <c r="H3451" t="s">
        <v>8246</v>
      </c>
      <c r="I3451">
        <v>1455647587</v>
      </c>
      <c r="J3451">
        <v>1453487587</v>
      </c>
      <c r="K3451" t="b">
        <v>0</v>
      </c>
      <c r="L3451">
        <v>1</v>
      </c>
      <c r="M3451" t="b">
        <v>0</v>
      </c>
      <c r="N3451" t="s">
        <v>8271</v>
      </c>
      <c r="O3451" s="5">
        <f t="shared" si="477"/>
        <v>15000</v>
      </c>
      <c r="P3451" s="7">
        <f t="shared" si="478"/>
        <v>2</v>
      </c>
      <c r="Q3451" t="str">
        <f t="shared" si="479"/>
        <v>theater</v>
      </c>
      <c r="R3451" t="str">
        <f t="shared" si="480"/>
        <v>plays</v>
      </c>
      <c r="S3451" s="10">
        <f t="shared" si="481"/>
        <v>42416.522997685184</v>
      </c>
      <c r="T3451" s="10">
        <f t="shared" si="482"/>
        <v>42391.522997685184</v>
      </c>
      <c r="U3451">
        <f t="shared" si="483"/>
        <v>2016</v>
      </c>
      <c r="V3451" s="11">
        <f t="shared" si="484"/>
        <v>42416.522997685184</v>
      </c>
      <c r="W3451" s="15">
        <f t="shared" si="485"/>
        <v>25</v>
      </c>
    </row>
    <row r="3452" spans="1:23" ht="43.2" x14ac:dyDescent="0.3">
      <c r="A3452">
        <v>4007</v>
      </c>
      <c r="B3452" s="3" t="s">
        <v>4003</v>
      </c>
      <c r="C3452" s="3" t="s">
        <v>8112</v>
      </c>
      <c r="D3452">
        <v>2000</v>
      </c>
      <c r="E3452">
        <v>5</v>
      </c>
      <c r="F3452" t="s">
        <v>8221</v>
      </c>
      <c r="G3452" t="s">
        <v>8224</v>
      </c>
      <c r="H3452" t="s">
        <v>8246</v>
      </c>
      <c r="I3452">
        <v>1409070480</v>
      </c>
      <c r="J3452">
        <v>1406572381</v>
      </c>
      <c r="K3452" t="b">
        <v>0</v>
      </c>
      <c r="L3452">
        <v>1</v>
      </c>
      <c r="M3452" t="b">
        <v>0</v>
      </c>
      <c r="N3452" t="s">
        <v>8271</v>
      </c>
      <c r="O3452" s="5">
        <f t="shared" si="477"/>
        <v>400</v>
      </c>
      <c r="P3452" s="7">
        <f t="shared" si="478"/>
        <v>5</v>
      </c>
      <c r="Q3452" t="str">
        <f t="shared" si="479"/>
        <v>theater</v>
      </c>
      <c r="R3452" t="str">
        <f t="shared" si="480"/>
        <v>plays</v>
      </c>
      <c r="S3452" s="10">
        <f t="shared" si="481"/>
        <v>41877.436111111114</v>
      </c>
      <c r="T3452" s="10">
        <f t="shared" si="482"/>
        <v>41848.522928240738</v>
      </c>
      <c r="U3452">
        <f t="shared" si="483"/>
        <v>2014</v>
      </c>
      <c r="V3452" s="11">
        <f t="shared" si="484"/>
        <v>41877.436111111114</v>
      </c>
      <c r="W3452" s="15">
        <f t="shared" si="485"/>
        <v>28.913182870375749</v>
      </c>
    </row>
    <row r="3453" spans="1:23" ht="43.2" x14ac:dyDescent="0.3">
      <c r="A3453">
        <v>4008</v>
      </c>
      <c r="B3453" s="3" t="s">
        <v>4004</v>
      </c>
      <c r="C3453" s="3" t="s">
        <v>8113</v>
      </c>
      <c r="D3453">
        <v>1000</v>
      </c>
      <c r="E3453">
        <v>60</v>
      </c>
      <c r="F3453" t="s">
        <v>8221</v>
      </c>
      <c r="G3453" t="s">
        <v>8225</v>
      </c>
      <c r="H3453" t="s">
        <v>8247</v>
      </c>
      <c r="I3453">
        <v>1437606507</v>
      </c>
      <c r="J3453">
        <v>1435014507</v>
      </c>
      <c r="K3453" t="b">
        <v>0</v>
      </c>
      <c r="L3453">
        <v>4</v>
      </c>
      <c r="M3453" t="b">
        <v>0</v>
      </c>
      <c r="N3453" t="s">
        <v>8271</v>
      </c>
      <c r="O3453" s="5">
        <f t="shared" si="477"/>
        <v>16.666666666666668</v>
      </c>
      <c r="P3453" s="7">
        <f t="shared" si="478"/>
        <v>15</v>
      </c>
      <c r="Q3453" t="str">
        <f t="shared" si="479"/>
        <v>theater</v>
      </c>
      <c r="R3453" t="str">
        <f t="shared" si="480"/>
        <v>plays</v>
      </c>
      <c r="S3453" s="10">
        <f t="shared" si="481"/>
        <v>42207.714201388888</v>
      </c>
      <c r="T3453" s="10">
        <f t="shared" si="482"/>
        <v>42177.714201388888</v>
      </c>
      <c r="U3453">
        <f t="shared" si="483"/>
        <v>2015</v>
      </c>
      <c r="V3453" s="11">
        <f t="shared" si="484"/>
        <v>42207.714201388888</v>
      </c>
      <c r="W3453" s="15">
        <f t="shared" si="485"/>
        <v>30</v>
      </c>
    </row>
    <row r="3454" spans="1:23" ht="43.2" x14ac:dyDescent="0.3">
      <c r="A3454">
        <v>4009</v>
      </c>
      <c r="B3454" s="3" t="s">
        <v>4005</v>
      </c>
      <c r="C3454" s="3" t="s">
        <v>8114</v>
      </c>
      <c r="D3454">
        <v>1930</v>
      </c>
      <c r="E3454">
        <v>75</v>
      </c>
      <c r="F3454" t="s">
        <v>8221</v>
      </c>
      <c r="G3454" t="s">
        <v>8225</v>
      </c>
      <c r="H3454" t="s">
        <v>8247</v>
      </c>
      <c r="I3454">
        <v>1410281360</v>
      </c>
      <c r="J3454">
        <v>1406825360</v>
      </c>
      <c r="K3454" t="b">
        <v>0</v>
      </c>
      <c r="L3454">
        <v>3</v>
      </c>
      <c r="M3454" t="b">
        <v>0</v>
      </c>
      <c r="N3454" t="s">
        <v>8271</v>
      </c>
      <c r="O3454" s="5">
        <f t="shared" si="477"/>
        <v>25.733333333333334</v>
      </c>
      <c r="P3454" s="7">
        <f t="shared" si="478"/>
        <v>25</v>
      </c>
      <c r="Q3454" t="str">
        <f t="shared" si="479"/>
        <v>theater</v>
      </c>
      <c r="R3454" t="str">
        <f t="shared" si="480"/>
        <v>plays</v>
      </c>
      <c r="S3454" s="10">
        <f t="shared" si="481"/>
        <v>41891.450925925928</v>
      </c>
      <c r="T3454" s="10">
        <f t="shared" si="482"/>
        <v>41851.450925925928</v>
      </c>
      <c r="U3454">
        <f t="shared" si="483"/>
        <v>2014</v>
      </c>
      <c r="V3454" s="11">
        <f t="shared" si="484"/>
        <v>41891.450925925928</v>
      </c>
      <c r="W3454" s="15">
        <f t="shared" si="485"/>
        <v>40</v>
      </c>
    </row>
    <row r="3455" spans="1:23" ht="43.2" x14ac:dyDescent="0.3">
      <c r="A3455">
        <v>4010</v>
      </c>
      <c r="B3455" s="3" t="s">
        <v>4006</v>
      </c>
      <c r="C3455" s="3" t="s">
        <v>8115</v>
      </c>
      <c r="D3455">
        <v>7200</v>
      </c>
      <c r="E3455">
        <v>1742</v>
      </c>
      <c r="F3455" t="s">
        <v>8221</v>
      </c>
      <c r="G3455" t="s">
        <v>8224</v>
      </c>
      <c r="H3455" t="s">
        <v>8246</v>
      </c>
      <c r="I3455">
        <v>1414348166</v>
      </c>
      <c r="J3455">
        <v>1412879366</v>
      </c>
      <c r="K3455" t="b">
        <v>0</v>
      </c>
      <c r="L3455">
        <v>38</v>
      </c>
      <c r="M3455" t="b">
        <v>0</v>
      </c>
      <c r="N3455" t="s">
        <v>8271</v>
      </c>
      <c r="O3455" s="5">
        <f t="shared" si="477"/>
        <v>4.1331802525832373</v>
      </c>
      <c r="P3455" s="7">
        <f t="shared" si="478"/>
        <v>45.842105263157897</v>
      </c>
      <c r="Q3455" t="str">
        <f t="shared" si="479"/>
        <v>theater</v>
      </c>
      <c r="R3455" t="str">
        <f t="shared" si="480"/>
        <v>plays</v>
      </c>
      <c r="S3455" s="10">
        <f t="shared" si="481"/>
        <v>41938.520439814813</v>
      </c>
      <c r="T3455" s="10">
        <f t="shared" si="482"/>
        <v>41921.520439814813</v>
      </c>
      <c r="U3455">
        <f t="shared" si="483"/>
        <v>2014</v>
      </c>
      <c r="V3455" s="11">
        <f t="shared" si="484"/>
        <v>41938.520439814813</v>
      </c>
      <c r="W3455" s="15">
        <f t="shared" si="485"/>
        <v>17</v>
      </c>
    </row>
    <row r="3456" spans="1:23" ht="43.2" x14ac:dyDescent="0.3">
      <c r="A3456">
        <v>4011</v>
      </c>
      <c r="B3456" s="3" t="s">
        <v>4007</v>
      </c>
      <c r="C3456" s="3" t="s">
        <v>8116</v>
      </c>
      <c r="D3456">
        <v>250</v>
      </c>
      <c r="E3456">
        <v>19</v>
      </c>
      <c r="F3456" t="s">
        <v>8221</v>
      </c>
      <c r="G3456" t="s">
        <v>8225</v>
      </c>
      <c r="H3456" t="s">
        <v>8247</v>
      </c>
      <c r="I3456">
        <v>1422450278</v>
      </c>
      <c r="J3456">
        <v>1419858278</v>
      </c>
      <c r="K3456" t="b">
        <v>0</v>
      </c>
      <c r="L3456">
        <v>4</v>
      </c>
      <c r="M3456" t="b">
        <v>0</v>
      </c>
      <c r="N3456" t="s">
        <v>8271</v>
      </c>
      <c r="O3456" s="5">
        <f t="shared" si="477"/>
        <v>13.157894736842104</v>
      </c>
      <c r="P3456" s="7">
        <f t="shared" si="478"/>
        <v>4.75</v>
      </c>
      <c r="Q3456" t="str">
        <f t="shared" si="479"/>
        <v>theater</v>
      </c>
      <c r="R3456" t="str">
        <f t="shared" si="480"/>
        <v>plays</v>
      </c>
      <c r="S3456" s="10">
        <f t="shared" si="481"/>
        <v>42032.29488425926</v>
      </c>
      <c r="T3456" s="10">
        <f t="shared" si="482"/>
        <v>42002.29488425926</v>
      </c>
      <c r="U3456">
        <f t="shared" si="483"/>
        <v>2015</v>
      </c>
      <c r="V3456" s="11">
        <f t="shared" si="484"/>
        <v>42032.29488425926</v>
      </c>
      <c r="W3456" s="15">
        <f t="shared" si="485"/>
        <v>30</v>
      </c>
    </row>
    <row r="3457" spans="1:23" ht="57.6" x14ac:dyDescent="0.3">
      <c r="A3457">
        <v>4012</v>
      </c>
      <c r="B3457" s="3" t="s">
        <v>4008</v>
      </c>
      <c r="C3457" s="3" t="s">
        <v>8117</v>
      </c>
      <c r="D3457">
        <v>575</v>
      </c>
      <c r="E3457">
        <v>0</v>
      </c>
      <c r="F3457" t="s">
        <v>8221</v>
      </c>
      <c r="G3457" t="s">
        <v>8225</v>
      </c>
      <c r="H3457" t="s">
        <v>8247</v>
      </c>
      <c r="I3457">
        <v>1430571849</v>
      </c>
      <c r="J3457">
        <v>1427979849</v>
      </c>
      <c r="K3457" t="b">
        <v>0</v>
      </c>
      <c r="L3457">
        <v>0</v>
      </c>
      <c r="M3457" t="b">
        <v>0</v>
      </c>
      <c r="N3457" t="s">
        <v>8271</v>
      </c>
      <c r="O3457" s="5" t="e">
        <f t="shared" si="477"/>
        <v>#DIV/0!</v>
      </c>
      <c r="P3457" s="7" t="e">
        <f t="shared" si="478"/>
        <v>#DIV/0!</v>
      </c>
      <c r="Q3457" t="str">
        <f t="shared" si="479"/>
        <v>theater</v>
      </c>
      <c r="R3457" t="str">
        <f t="shared" si="480"/>
        <v>plays</v>
      </c>
      <c r="S3457" s="10">
        <f t="shared" si="481"/>
        <v>42126.294548611113</v>
      </c>
      <c r="T3457" s="10">
        <f t="shared" si="482"/>
        <v>42096.294548611113</v>
      </c>
      <c r="U3457">
        <f t="shared" si="483"/>
        <v>2015</v>
      </c>
      <c r="V3457" s="11">
        <f t="shared" si="484"/>
        <v>42126.294548611113</v>
      </c>
      <c r="W3457" s="15">
        <f t="shared" si="485"/>
        <v>30</v>
      </c>
    </row>
    <row r="3458" spans="1:23" ht="57.6" x14ac:dyDescent="0.3">
      <c r="A3458">
        <v>4013</v>
      </c>
      <c r="B3458" s="3" t="s">
        <v>4009</v>
      </c>
      <c r="C3458" s="3" t="s">
        <v>8118</v>
      </c>
      <c r="D3458">
        <v>2000</v>
      </c>
      <c r="E3458">
        <v>26</v>
      </c>
      <c r="F3458" t="s">
        <v>8221</v>
      </c>
      <c r="G3458" t="s">
        <v>8224</v>
      </c>
      <c r="H3458" t="s">
        <v>8246</v>
      </c>
      <c r="I3458">
        <v>1424070823</v>
      </c>
      <c r="J3458">
        <v>1421478823</v>
      </c>
      <c r="K3458" t="b">
        <v>0</v>
      </c>
      <c r="L3458">
        <v>2</v>
      </c>
      <c r="M3458" t="b">
        <v>0</v>
      </c>
      <c r="N3458" t="s">
        <v>8271</v>
      </c>
      <c r="O3458" s="5">
        <f t="shared" ref="O3458:O3521" si="486">$D3458/$E3458</f>
        <v>76.92307692307692</v>
      </c>
      <c r="P3458" s="7">
        <f t="shared" ref="P3458:P3521" si="487">$E3458/$L3458</f>
        <v>13</v>
      </c>
      <c r="Q3458" t="str">
        <f t="shared" ref="Q3458:Q3521" si="488">LEFT($N3458,SEARCH("/",$N3458,1)-1)</f>
        <v>theater</v>
      </c>
      <c r="R3458" t="str">
        <f t="shared" ref="R3458:R3521" si="489">MID($N3458,FIND("/",$N3458)+1,256)</f>
        <v>plays</v>
      </c>
      <c r="S3458" s="10">
        <f t="shared" ref="S3458:S3521" si="490">((($I3458/60)/60)/24)+DATE(1970,1,1)+(-6/24)</f>
        <v>42051.051192129627</v>
      </c>
      <c r="T3458" s="10">
        <f t="shared" ref="T3458:T3521" si="491">((($J3458/60)/60)/24)+DATE(1970,1,1)+(-6/24)</f>
        <v>42021.051192129627</v>
      </c>
      <c r="U3458">
        <f t="shared" ref="U3458:U3521" si="492">YEAR(S3458)</f>
        <v>2015</v>
      </c>
      <c r="V3458" s="11">
        <f t="shared" ref="V3458:V3521" si="493">S3458</f>
        <v>42051.051192129627</v>
      </c>
      <c r="W3458" s="15">
        <f t="shared" si="485"/>
        <v>30</v>
      </c>
    </row>
    <row r="3459" spans="1:23" ht="43.2" x14ac:dyDescent="0.3">
      <c r="A3459">
        <v>4014</v>
      </c>
      <c r="B3459" s="3" t="s">
        <v>4010</v>
      </c>
      <c r="C3459" s="3" t="s">
        <v>8119</v>
      </c>
      <c r="D3459">
        <v>9000</v>
      </c>
      <c r="E3459">
        <v>0</v>
      </c>
      <c r="F3459" t="s">
        <v>8221</v>
      </c>
      <c r="G3459" t="s">
        <v>8224</v>
      </c>
      <c r="H3459" t="s">
        <v>8246</v>
      </c>
      <c r="I3459">
        <v>1457157269</v>
      </c>
      <c r="J3459">
        <v>1455861269</v>
      </c>
      <c r="K3459" t="b">
        <v>0</v>
      </c>
      <c r="L3459">
        <v>0</v>
      </c>
      <c r="M3459" t="b">
        <v>0</v>
      </c>
      <c r="N3459" t="s">
        <v>8271</v>
      </c>
      <c r="O3459" s="5" t="e">
        <f t="shared" si="486"/>
        <v>#DIV/0!</v>
      </c>
      <c r="P3459" s="7" t="e">
        <f t="shared" si="487"/>
        <v>#DIV/0!</v>
      </c>
      <c r="Q3459" t="str">
        <f t="shared" si="488"/>
        <v>theater</v>
      </c>
      <c r="R3459" t="str">
        <f t="shared" si="489"/>
        <v>plays</v>
      </c>
      <c r="S3459" s="10">
        <f t="shared" si="490"/>
        <v>42433.996168981481</v>
      </c>
      <c r="T3459" s="10">
        <f t="shared" si="491"/>
        <v>42418.996168981481</v>
      </c>
      <c r="U3459">
        <f t="shared" si="492"/>
        <v>2016</v>
      </c>
      <c r="V3459" s="11">
        <f t="shared" si="493"/>
        <v>42433.996168981481</v>
      </c>
      <c r="W3459" s="15">
        <f t="shared" ref="W3459:W3522" si="494">S3459-T3459</f>
        <v>15</v>
      </c>
    </row>
    <row r="3460" spans="1:23" ht="43.2" x14ac:dyDescent="0.3">
      <c r="A3460">
        <v>4015</v>
      </c>
      <c r="B3460" s="3" t="s">
        <v>4011</v>
      </c>
      <c r="C3460" s="3" t="s">
        <v>8120</v>
      </c>
      <c r="D3460">
        <v>7000</v>
      </c>
      <c r="E3460">
        <v>1</v>
      </c>
      <c r="F3460" t="s">
        <v>8221</v>
      </c>
      <c r="G3460" t="s">
        <v>8224</v>
      </c>
      <c r="H3460" t="s">
        <v>8246</v>
      </c>
      <c r="I3460">
        <v>1437331463</v>
      </c>
      <c r="J3460">
        <v>1434739463</v>
      </c>
      <c r="K3460" t="b">
        <v>0</v>
      </c>
      <c r="L3460">
        <v>1</v>
      </c>
      <c r="M3460" t="b">
        <v>0</v>
      </c>
      <c r="N3460" t="s">
        <v>8271</v>
      </c>
      <c r="O3460" s="5">
        <f t="shared" si="486"/>
        <v>7000</v>
      </c>
      <c r="P3460" s="7">
        <f t="shared" si="487"/>
        <v>1</v>
      </c>
      <c r="Q3460" t="str">
        <f t="shared" si="488"/>
        <v>theater</v>
      </c>
      <c r="R3460" t="str">
        <f t="shared" si="489"/>
        <v>plays</v>
      </c>
      <c r="S3460" s="10">
        <f t="shared" si="490"/>
        <v>42204.530821759254</v>
      </c>
      <c r="T3460" s="10">
        <f t="shared" si="491"/>
        <v>42174.530821759254</v>
      </c>
      <c r="U3460">
        <f t="shared" si="492"/>
        <v>2015</v>
      </c>
      <c r="V3460" s="11">
        <f t="shared" si="493"/>
        <v>42204.530821759254</v>
      </c>
      <c r="W3460" s="15">
        <f t="shared" si="494"/>
        <v>30</v>
      </c>
    </row>
    <row r="3461" spans="1:23" ht="43.2" x14ac:dyDescent="0.3">
      <c r="A3461">
        <v>4016</v>
      </c>
      <c r="B3461" s="3" t="s">
        <v>4012</v>
      </c>
      <c r="C3461" s="3" t="s">
        <v>8121</v>
      </c>
      <c r="D3461">
        <v>500</v>
      </c>
      <c r="E3461">
        <v>70</v>
      </c>
      <c r="F3461" t="s">
        <v>8221</v>
      </c>
      <c r="G3461" t="s">
        <v>8225</v>
      </c>
      <c r="H3461" t="s">
        <v>8247</v>
      </c>
      <c r="I3461">
        <v>1410987400</v>
      </c>
      <c r="J3461">
        <v>1408395400</v>
      </c>
      <c r="K3461" t="b">
        <v>0</v>
      </c>
      <c r="L3461">
        <v>7</v>
      </c>
      <c r="M3461" t="b">
        <v>0</v>
      </c>
      <c r="N3461" t="s">
        <v>8271</v>
      </c>
      <c r="O3461" s="5">
        <f t="shared" si="486"/>
        <v>7.1428571428571432</v>
      </c>
      <c r="P3461" s="7">
        <f t="shared" si="487"/>
        <v>10</v>
      </c>
      <c r="Q3461" t="str">
        <f t="shared" si="488"/>
        <v>theater</v>
      </c>
      <c r="R3461" t="str">
        <f t="shared" si="489"/>
        <v>plays</v>
      </c>
      <c r="S3461" s="10">
        <f t="shared" si="490"/>
        <v>41899.622685185182</v>
      </c>
      <c r="T3461" s="10">
        <f t="shared" si="491"/>
        <v>41869.622685185182</v>
      </c>
      <c r="U3461">
        <f t="shared" si="492"/>
        <v>2014</v>
      </c>
      <c r="V3461" s="11">
        <f t="shared" si="493"/>
        <v>41899.622685185182</v>
      </c>
      <c r="W3461" s="15">
        <f t="shared" si="494"/>
        <v>30</v>
      </c>
    </row>
    <row r="3462" spans="1:23" ht="43.2" x14ac:dyDescent="0.3">
      <c r="A3462">
        <v>4017</v>
      </c>
      <c r="B3462" s="3" t="s">
        <v>4013</v>
      </c>
      <c r="C3462" s="3" t="s">
        <v>8122</v>
      </c>
      <c r="D3462">
        <v>10000</v>
      </c>
      <c r="E3462">
        <v>105</v>
      </c>
      <c r="F3462" t="s">
        <v>8221</v>
      </c>
      <c r="G3462" t="s">
        <v>8224</v>
      </c>
      <c r="H3462" t="s">
        <v>8246</v>
      </c>
      <c r="I3462">
        <v>1409846874</v>
      </c>
      <c r="J3462">
        <v>1407254874</v>
      </c>
      <c r="K3462" t="b">
        <v>0</v>
      </c>
      <c r="L3462">
        <v>2</v>
      </c>
      <c r="M3462" t="b">
        <v>0</v>
      </c>
      <c r="N3462" t="s">
        <v>8271</v>
      </c>
      <c r="O3462" s="5">
        <f t="shared" si="486"/>
        <v>95.238095238095241</v>
      </c>
      <c r="P3462" s="7">
        <f t="shared" si="487"/>
        <v>52.5</v>
      </c>
      <c r="Q3462" t="str">
        <f t="shared" si="488"/>
        <v>theater</v>
      </c>
      <c r="R3462" t="str">
        <f t="shared" si="489"/>
        <v>plays</v>
      </c>
      <c r="S3462" s="10">
        <f t="shared" si="490"/>
        <v>41886.422152777777</v>
      </c>
      <c r="T3462" s="10">
        <f t="shared" si="491"/>
        <v>41856.422152777777</v>
      </c>
      <c r="U3462">
        <f t="shared" si="492"/>
        <v>2014</v>
      </c>
      <c r="V3462" s="11">
        <f t="shared" si="493"/>
        <v>41886.422152777777</v>
      </c>
      <c r="W3462" s="15">
        <f t="shared" si="494"/>
        <v>30</v>
      </c>
    </row>
    <row r="3463" spans="1:23" ht="28.8" x14ac:dyDescent="0.3">
      <c r="A3463">
        <v>4018</v>
      </c>
      <c r="B3463" s="3" t="s">
        <v>4014</v>
      </c>
      <c r="C3463" s="3" t="s">
        <v>8123</v>
      </c>
      <c r="D3463">
        <v>1500</v>
      </c>
      <c r="E3463">
        <v>130</v>
      </c>
      <c r="F3463" t="s">
        <v>8221</v>
      </c>
      <c r="G3463" t="s">
        <v>8225</v>
      </c>
      <c r="H3463" t="s">
        <v>8247</v>
      </c>
      <c r="I3463">
        <v>1475877108</v>
      </c>
      <c r="J3463">
        <v>1473285108</v>
      </c>
      <c r="K3463" t="b">
        <v>0</v>
      </c>
      <c r="L3463">
        <v>4</v>
      </c>
      <c r="M3463" t="b">
        <v>0</v>
      </c>
      <c r="N3463" t="s">
        <v>8271</v>
      </c>
      <c r="O3463" s="5">
        <f t="shared" si="486"/>
        <v>11.538461538461538</v>
      </c>
      <c r="P3463" s="7">
        <f t="shared" si="487"/>
        <v>32.5</v>
      </c>
      <c r="Q3463" t="str">
        <f t="shared" si="488"/>
        <v>theater</v>
      </c>
      <c r="R3463" t="str">
        <f t="shared" si="489"/>
        <v>plays</v>
      </c>
      <c r="S3463" s="10">
        <f t="shared" si="490"/>
        <v>42650.66097222222</v>
      </c>
      <c r="T3463" s="10">
        <f t="shared" si="491"/>
        <v>42620.66097222222</v>
      </c>
      <c r="U3463">
        <f t="shared" si="492"/>
        <v>2016</v>
      </c>
      <c r="V3463" s="11">
        <f t="shared" si="493"/>
        <v>42650.66097222222</v>
      </c>
      <c r="W3463" s="15">
        <f t="shared" si="494"/>
        <v>30</v>
      </c>
    </row>
    <row r="3464" spans="1:23" ht="43.2" x14ac:dyDescent="0.3">
      <c r="A3464">
        <v>4019</v>
      </c>
      <c r="B3464" s="3" t="s">
        <v>4015</v>
      </c>
      <c r="C3464" s="3" t="s">
        <v>8124</v>
      </c>
      <c r="D3464">
        <v>3500</v>
      </c>
      <c r="E3464">
        <v>29</v>
      </c>
      <c r="F3464" t="s">
        <v>8221</v>
      </c>
      <c r="G3464" t="s">
        <v>8224</v>
      </c>
      <c r="H3464" t="s">
        <v>8246</v>
      </c>
      <c r="I3464">
        <v>1460737680</v>
      </c>
      <c r="J3464">
        <v>1455725596</v>
      </c>
      <c r="K3464" t="b">
        <v>0</v>
      </c>
      <c r="L3464">
        <v>4</v>
      </c>
      <c r="M3464" t="b">
        <v>0</v>
      </c>
      <c r="N3464" t="s">
        <v>8271</v>
      </c>
      <c r="O3464" s="5">
        <f t="shared" si="486"/>
        <v>120.68965517241379</v>
      </c>
      <c r="P3464" s="7">
        <f t="shared" si="487"/>
        <v>7.25</v>
      </c>
      <c r="Q3464" t="str">
        <f t="shared" si="488"/>
        <v>theater</v>
      </c>
      <c r="R3464" t="str">
        <f t="shared" si="489"/>
        <v>plays</v>
      </c>
      <c r="S3464" s="10">
        <f t="shared" si="490"/>
        <v>42475.436111111107</v>
      </c>
      <c r="T3464" s="10">
        <f t="shared" si="491"/>
        <v>42417.425879629634</v>
      </c>
      <c r="U3464">
        <f t="shared" si="492"/>
        <v>2016</v>
      </c>
      <c r="V3464" s="11">
        <f t="shared" si="493"/>
        <v>42475.436111111107</v>
      </c>
      <c r="W3464" s="15">
        <f t="shared" si="494"/>
        <v>58.010231481472147</v>
      </c>
    </row>
    <row r="3465" spans="1:23" ht="43.2" x14ac:dyDescent="0.3">
      <c r="A3465">
        <v>4020</v>
      </c>
      <c r="B3465" s="3" t="s">
        <v>4016</v>
      </c>
      <c r="C3465" s="3" t="s">
        <v>8125</v>
      </c>
      <c r="D3465">
        <v>600</v>
      </c>
      <c r="E3465">
        <v>100</v>
      </c>
      <c r="F3465" t="s">
        <v>8221</v>
      </c>
      <c r="G3465" t="s">
        <v>8224</v>
      </c>
      <c r="H3465" t="s">
        <v>8246</v>
      </c>
      <c r="I3465">
        <v>1427168099</v>
      </c>
      <c r="J3465">
        <v>1424579699</v>
      </c>
      <c r="K3465" t="b">
        <v>0</v>
      </c>
      <c r="L3465">
        <v>3</v>
      </c>
      <c r="M3465" t="b">
        <v>0</v>
      </c>
      <c r="N3465" t="s">
        <v>8271</v>
      </c>
      <c r="O3465" s="5">
        <f t="shared" si="486"/>
        <v>6</v>
      </c>
      <c r="P3465" s="7">
        <f t="shared" si="487"/>
        <v>33.333333333333336</v>
      </c>
      <c r="Q3465" t="str">
        <f t="shared" si="488"/>
        <v>theater</v>
      </c>
      <c r="R3465" t="str">
        <f t="shared" si="489"/>
        <v>plays</v>
      </c>
      <c r="S3465" s="10">
        <f t="shared" si="490"/>
        <v>42086.899293981478</v>
      </c>
      <c r="T3465" s="10">
        <f t="shared" si="491"/>
        <v>42056.940960648149</v>
      </c>
      <c r="U3465">
        <f t="shared" si="492"/>
        <v>2015</v>
      </c>
      <c r="V3465" s="11">
        <f t="shared" si="493"/>
        <v>42086.899293981478</v>
      </c>
      <c r="W3465" s="15">
        <f t="shared" si="494"/>
        <v>29.958333333328483</v>
      </c>
    </row>
    <row r="3466" spans="1:23" ht="43.2" x14ac:dyDescent="0.3">
      <c r="A3466">
        <v>4021</v>
      </c>
      <c r="B3466" s="3" t="s">
        <v>4017</v>
      </c>
      <c r="C3466" s="3" t="s">
        <v>8126</v>
      </c>
      <c r="D3466">
        <v>15000</v>
      </c>
      <c r="E3466">
        <v>125</v>
      </c>
      <c r="F3466" t="s">
        <v>8221</v>
      </c>
      <c r="G3466" t="s">
        <v>8224</v>
      </c>
      <c r="H3466" t="s">
        <v>8246</v>
      </c>
      <c r="I3466">
        <v>1414360358</v>
      </c>
      <c r="J3466">
        <v>1409176358</v>
      </c>
      <c r="K3466" t="b">
        <v>0</v>
      </c>
      <c r="L3466">
        <v>2</v>
      </c>
      <c r="M3466" t="b">
        <v>0</v>
      </c>
      <c r="N3466" t="s">
        <v>8271</v>
      </c>
      <c r="O3466" s="5">
        <f t="shared" si="486"/>
        <v>120</v>
      </c>
      <c r="P3466" s="7">
        <f t="shared" si="487"/>
        <v>62.5</v>
      </c>
      <c r="Q3466" t="str">
        <f t="shared" si="488"/>
        <v>theater</v>
      </c>
      <c r="R3466" t="str">
        <f t="shared" si="489"/>
        <v>plays</v>
      </c>
      <c r="S3466" s="10">
        <f t="shared" si="490"/>
        <v>41938.661550925928</v>
      </c>
      <c r="T3466" s="10">
        <f t="shared" si="491"/>
        <v>41878.661550925928</v>
      </c>
      <c r="U3466">
        <f t="shared" si="492"/>
        <v>2014</v>
      </c>
      <c r="V3466" s="11">
        <f t="shared" si="493"/>
        <v>41938.661550925928</v>
      </c>
      <c r="W3466" s="15">
        <f t="shared" si="494"/>
        <v>60</v>
      </c>
    </row>
    <row r="3467" spans="1:23" ht="28.8" x14ac:dyDescent="0.3">
      <c r="A3467">
        <v>4022</v>
      </c>
      <c r="B3467" s="3" t="s">
        <v>4018</v>
      </c>
      <c r="C3467" s="3" t="s">
        <v>8127</v>
      </c>
      <c r="D3467">
        <v>18000</v>
      </c>
      <c r="E3467">
        <v>12521</v>
      </c>
      <c r="F3467" t="s">
        <v>8221</v>
      </c>
      <c r="G3467" t="s">
        <v>8224</v>
      </c>
      <c r="H3467" t="s">
        <v>8246</v>
      </c>
      <c r="I3467">
        <v>1422759240</v>
      </c>
      <c r="J3467">
        <v>1418824867</v>
      </c>
      <c r="K3467" t="b">
        <v>0</v>
      </c>
      <c r="L3467">
        <v>197</v>
      </c>
      <c r="M3467" t="b">
        <v>0</v>
      </c>
      <c r="N3467" t="s">
        <v>8271</v>
      </c>
      <c r="O3467" s="5">
        <f t="shared" si="486"/>
        <v>1.4375848574395016</v>
      </c>
      <c r="P3467" s="7">
        <f t="shared" si="487"/>
        <v>63.558375634517766</v>
      </c>
      <c r="Q3467" t="str">
        <f t="shared" si="488"/>
        <v>theater</v>
      </c>
      <c r="R3467" t="str">
        <f t="shared" si="489"/>
        <v>plays</v>
      </c>
      <c r="S3467" s="10">
        <f t="shared" si="490"/>
        <v>42035.870833333334</v>
      </c>
      <c r="T3467" s="10">
        <f t="shared" si="491"/>
        <v>41990.334108796291</v>
      </c>
      <c r="U3467">
        <f t="shared" si="492"/>
        <v>2015</v>
      </c>
      <c r="V3467" s="11">
        <f t="shared" si="493"/>
        <v>42035.870833333334</v>
      </c>
      <c r="W3467" s="15">
        <f t="shared" si="494"/>
        <v>45.536724537043483</v>
      </c>
    </row>
    <row r="3468" spans="1:23" ht="43.2" x14ac:dyDescent="0.3">
      <c r="A3468">
        <v>4023</v>
      </c>
      <c r="B3468" s="3" t="s">
        <v>4019</v>
      </c>
      <c r="C3468" s="3" t="s">
        <v>8128</v>
      </c>
      <c r="D3468">
        <v>7000</v>
      </c>
      <c r="E3468">
        <v>0</v>
      </c>
      <c r="F3468" t="s">
        <v>8221</v>
      </c>
      <c r="G3468" t="s">
        <v>8224</v>
      </c>
      <c r="H3468" t="s">
        <v>8246</v>
      </c>
      <c r="I3468">
        <v>1458860363</v>
      </c>
      <c r="J3468">
        <v>1454975963</v>
      </c>
      <c r="K3468" t="b">
        <v>0</v>
      </c>
      <c r="L3468">
        <v>0</v>
      </c>
      <c r="M3468" t="b">
        <v>0</v>
      </c>
      <c r="N3468" t="s">
        <v>8271</v>
      </c>
      <c r="O3468" s="5" t="e">
        <f t="shared" si="486"/>
        <v>#DIV/0!</v>
      </c>
      <c r="P3468" s="7" t="e">
        <f t="shared" si="487"/>
        <v>#DIV/0!</v>
      </c>
      <c r="Q3468" t="str">
        <f t="shared" si="488"/>
        <v>theater</v>
      </c>
      <c r="R3468" t="str">
        <f t="shared" si="489"/>
        <v>plays</v>
      </c>
      <c r="S3468" s="10">
        <f t="shared" si="490"/>
        <v>42453.707905092597</v>
      </c>
      <c r="T3468" s="10">
        <f t="shared" si="491"/>
        <v>42408.749571759254</v>
      </c>
      <c r="U3468">
        <f t="shared" si="492"/>
        <v>2016</v>
      </c>
      <c r="V3468" s="11">
        <f t="shared" si="493"/>
        <v>42453.707905092597</v>
      </c>
      <c r="W3468" s="15">
        <f t="shared" si="494"/>
        <v>44.958333333343035</v>
      </c>
    </row>
    <row r="3469" spans="1:23" ht="43.2" x14ac:dyDescent="0.3">
      <c r="A3469">
        <v>4024</v>
      </c>
      <c r="B3469" s="3" t="s">
        <v>4020</v>
      </c>
      <c r="C3469" s="3" t="s">
        <v>8129</v>
      </c>
      <c r="D3469">
        <v>800</v>
      </c>
      <c r="E3469">
        <v>10</v>
      </c>
      <c r="F3469" t="s">
        <v>8221</v>
      </c>
      <c r="G3469" t="s">
        <v>8224</v>
      </c>
      <c r="H3469" t="s">
        <v>8246</v>
      </c>
      <c r="I3469">
        <v>1441037097</v>
      </c>
      <c r="J3469">
        <v>1438445097</v>
      </c>
      <c r="K3469" t="b">
        <v>0</v>
      </c>
      <c r="L3469">
        <v>1</v>
      </c>
      <c r="M3469" t="b">
        <v>0</v>
      </c>
      <c r="N3469" t="s">
        <v>8271</v>
      </c>
      <c r="O3469" s="5">
        <f t="shared" si="486"/>
        <v>80</v>
      </c>
      <c r="P3469" s="7">
        <f t="shared" si="487"/>
        <v>10</v>
      </c>
      <c r="Q3469" t="str">
        <f t="shared" si="488"/>
        <v>theater</v>
      </c>
      <c r="R3469" t="str">
        <f t="shared" si="489"/>
        <v>plays</v>
      </c>
      <c r="S3469" s="10">
        <f t="shared" si="490"/>
        <v>42247.420104166667</v>
      </c>
      <c r="T3469" s="10">
        <f t="shared" si="491"/>
        <v>42217.420104166667</v>
      </c>
      <c r="U3469">
        <f t="shared" si="492"/>
        <v>2015</v>
      </c>
      <c r="V3469" s="11">
        <f t="shared" si="493"/>
        <v>42247.420104166667</v>
      </c>
      <c r="W3469" s="15">
        <f t="shared" si="494"/>
        <v>30</v>
      </c>
    </row>
    <row r="3470" spans="1:23" ht="57.6" x14ac:dyDescent="0.3">
      <c r="A3470">
        <v>4025</v>
      </c>
      <c r="B3470" s="3" t="s">
        <v>4021</v>
      </c>
      <c r="C3470" s="3" t="s">
        <v>8130</v>
      </c>
      <c r="D3470">
        <v>5000</v>
      </c>
      <c r="E3470">
        <v>250</v>
      </c>
      <c r="F3470" t="s">
        <v>8221</v>
      </c>
      <c r="G3470" t="s">
        <v>8230</v>
      </c>
      <c r="H3470" t="s">
        <v>8249</v>
      </c>
      <c r="I3470">
        <v>1437889336</v>
      </c>
      <c r="J3470">
        <v>1432705336</v>
      </c>
      <c r="K3470" t="b">
        <v>0</v>
      </c>
      <c r="L3470">
        <v>4</v>
      </c>
      <c r="M3470" t="b">
        <v>0</v>
      </c>
      <c r="N3470" t="s">
        <v>8271</v>
      </c>
      <c r="O3470" s="5">
        <f t="shared" si="486"/>
        <v>20</v>
      </c>
      <c r="P3470" s="7">
        <f t="shared" si="487"/>
        <v>62.5</v>
      </c>
      <c r="Q3470" t="str">
        <f t="shared" si="488"/>
        <v>theater</v>
      </c>
      <c r="R3470" t="str">
        <f t="shared" si="489"/>
        <v>plays</v>
      </c>
      <c r="S3470" s="10">
        <f t="shared" si="490"/>
        <v>42210.987685185188</v>
      </c>
      <c r="T3470" s="10">
        <f t="shared" si="491"/>
        <v>42150.987685185188</v>
      </c>
      <c r="U3470">
        <f t="shared" si="492"/>
        <v>2015</v>
      </c>
      <c r="V3470" s="11">
        <f t="shared" si="493"/>
        <v>42210.987685185188</v>
      </c>
      <c r="W3470" s="15">
        <f t="shared" si="494"/>
        <v>60</v>
      </c>
    </row>
    <row r="3471" spans="1:23" ht="43.2" x14ac:dyDescent="0.3">
      <c r="A3471">
        <v>4026</v>
      </c>
      <c r="B3471" s="3" t="s">
        <v>4022</v>
      </c>
      <c r="C3471" s="3" t="s">
        <v>8131</v>
      </c>
      <c r="D3471">
        <v>4000</v>
      </c>
      <c r="E3471">
        <v>0</v>
      </c>
      <c r="F3471" t="s">
        <v>8221</v>
      </c>
      <c r="G3471" t="s">
        <v>8224</v>
      </c>
      <c r="H3471" t="s">
        <v>8246</v>
      </c>
      <c r="I3471">
        <v>1449247439</v>
      </c>
      <c r="J3471">
        <v>1444059839</v>
      </c>
      <c r="K3471" t="b">
        <v>0</v>
      </c>
      <c r="L3471">
        <v>0</v>
      </c>
      <c r="M3471" t="b">
        <v>0</v>
      </c>
      <c r="N3471" t="s">
        <v>8271</v>
      </c>
      <c r="O3471" s="5" t="e">
        <f t="shared" si="486"/>
        <v>#DIV/0!</v>
      </c>
      <c r="P3471" s="7" t="e">
        <f t="shared" si="487"/>
        <v>#DIV/0!</v>
      </c>
      <c r="Q3471" t="str">
        <f t="shared" si="488"/>
        <v>theater</v>
      </c>
      <c r="R3471" t="str">
        <f t="shared" si="489"/>
        <v>plays</v>
      </c>
      <c r="S3471" s="10">
        <f t="shared" si="490"/>
        <v>42342.447210648148</v>
      </c>
      <c r="T3471" s="10">
        <f t="shared" si="491"/>
        <v>42282.405543981484</v>
      </c>
      <c r="U3471">
        <f t="shared" si="492"/>
        <v>2015</v>
      </c>
      <c r="V3471" s="11">
        <f t="shared" si="493"/>
        <v>42342.447210648148</v>
      </c>
      <c r="W3471" s="15">
        <f t="shared" si="494"/>
        <v>60.041666666664241</v>
      </c>
    </row>
    <row r="3472" spans="1:23" ht="43.2" x14ac:dyDescent="0.3">
      <c r="A3472">
        <v>4027</v>
      </c>
      <c r="B3472" s="3" t="s">
        <v>4023</v>
      </c>
      <c r="C3472" s="3" t="s">
        <v>8132</v>
      </c>
      <c r="D3472">
        <v>3000</v>
      </c>
      <c r="E3472">
        <v>215</v>
      </c>
      <c r="F3472" t="s">
        <v>8221</v>
      </c>
      <c r="G3472" t="s">
        <v>8224</v>
      </c>
      <c r="H3472" t="s">
        <v>8246</v>
      </c>
      <c r="I3472">
        <v>1487811600</v>
      </c>
      <c r="J3472">
        <v>1486077481</v>
      </c>
      <c r="K3472" t="b">
        <v>0</v>
      </c>
      <c r="L3472">
        <v>7</v>
      </c>
      <c r="M3472" t="b">
        <v>0</v>
      </c>
      <c r="N3472" t="s">
        <v>8271</v>
      </c>
      <c r="O3472" s="5">
        <f t="shared" si="486"/>
        <v>13.953488372093023</v>
      </c>
      <c r="P3472" s="7">
        <f t="shared" si="487"/>
        <v>30.714285714285715</v>
      </c>
      <c r="Q3472" t="str">
        <f t="shared" si="488"/>
        <v>theater</v>
      </c>
      <c r="R3472" t="str">
        <f t="shared" si="489"/>
        <v>plays</v>
      </c>
      <c r="S3472" s="10">
        <f t="shared" si="490"/>
        <v>42788.791666666672</v>
      </c>
      <c r="T3472" s="10">
        <f t="shared" si="491"/>
        <v>42768.72084490741</v>
      </c>
      <c r="U3472">
        <f t="shared" si="492"/>
        <v>2017</v>
      </c>
      <c r="V3472" s="11">
        <f t="shared" si="493"/>
        <v>42788.791666666672</v>
      </c>
      <c r="W3472" s="15">
        <f t="shared" si="494"/>
        <v>20.070821759261889</v>
      </c>
    </row>
    <row r="3473" spans="1:23" ht="43.2" x14ac:dyDescent="0.3">
      <c r="A3473">
        <v>4028</v>
      </c>
      <c r="B3473" s="3" t="s">
        <v>4024</v>
      </c>
      <c r="C3473" s="3" t="s">
        <v>8133</v>
      </c>
      <c r="D3473">
        <v>2000</v>
      </c>
      <c r="E3473">
        <v>561</v>
      </c>
      <c r="F3473" t="s">
        <v>8221</v>
      </c>
      <c r="G3473" t="s">
        <v>8224</v>
      </c>
      <c r="H3473" t="s">
        <v>8246</v>
      </c>
      <c r="I3473">
        <v>1402007500</v>
      </c>
      <c r="J3473">
        <v>1399415500</v>
      </c>
      <c r="K3473" t="b">
        <v>0</v>
      </c>
      <c r="L3473">
        <v>11</v>
      </c>
      <c r="M3473" t="b">
        <v>0</v>
      </c>
      <c r="N3473" t="s">
        <v>8271</v>
      </c>
      <c r="O3473" s="5">
        <f t="shared" si="486"/>
        <v>3.5650623885918002</v>
      </c>
      <c r="P3473" s="7">
        <f t="shared" si="487"/>
        <v>51</v>
      </c>
      <c r="Q3473" t="str">
        <f t="shared" si="488"/>
        <v>theater</v>
      </c>
      <c r="R3473" t="str">
        <f t="shared" si="489"/>
        <v>plays</v>
      </c>
      <c r="S3473" s="10">
        <f t="shared" si="490"/>
        <v>41795.688657407409</v>
      </c>
      <c r="T3473" s="10">
        <f t="shared" si="491"/>
        <v>41765.688657407409</v>
      </c>
      <c r="U3473">
        <f t="shared" si="492"/>
        <v>2014</v>
      </c>
      <c r="V3473" s="11">
        <f t="shared" si="493"/>
        <v>41795.688657407409</v>
      </c>
      <c r="W3473" s="15">
        <f t="shared" si="494"/>
        <v>30</v>
      </c>
    </row>
    <row r="3474" spans="1:23" ht="43.2" x14ac:dyDescent="0.3">
      <c r="A3474">
        <v>4029</v>
      </c>
      <c r="B3474" s="3" t="s">
        <v>4025</v>
      </c>
      <c r="C3474" s="3" t="s">
        <v>8134</v>
      </c>
      <c r="D3474">
        <v>20000</v>
      </c>
      <c r="E3474">
        <v>0</v>
      </c>
      <c r="F3474" t="s">
        <v>8221</v>
      </c>
      <c r="G3474" t="s">
        <v>8224</v>
      </c>
      <c r="H3474" t="s">
        <v>8246</v>
      </c>
      <c r="I3474">
        <v>1450053370</v>
      </c>
      <c r="J3474">
        <v>1447461370</v>
      </c>
      <c r="K3474" t="b">
        <v>0</v>
      </c>
      <c r="L3474">
        <v>0</v>
      </c>
      <c r="M3474" t="b">
        <v>0</v>
      </c>
      <c r="N3474" t="s">
        <v>8271</v>
      </c>
      <c r="O3474" s="5" t="e">
        <f t="shared" si="486"/>
        <v>#DIV/0!</v>
      </c>
      <c r="P3474" s="7" t="e">
        <f t="shared" si="487"/>
        <v>#DIV/0!</v>
      </c>
      <c r="Q3474" t="str">
        <f t="shared" si="488"/>
        <v>theater</v>
      </c>
      <c r="R3474" t="str">
        <f t="shared" si="489"/>
        <v>plays</v>
      </c>
      <c r="S3474" s="10">
        <f t="shared" si="490"/>
        <v>42351.775115740747</v>
      </c>
      <c r="T3474" s="10">
        <f t="shared" si="491"/>
        <v>42321.775115740747</v>
      </c>
      <c r="U3474">
        <f t="shared" si="492"/>
        <v>2015</v>
      </c>
      <c r="V3474" s="11">
        <f t="shared" si="493"/>
        <v>42351.775115740747</v>
      </c>
      <c r="W3474" s="15">
        <f t="shared" si="494"/>
        <v>30</v>
      </c>
    </row>
    <row r="3475" spans="1:23" ht="57.6" x14ac:dyDescent="0.3">
      <c r="A3475">
        <v>4030</v>
      </c>
      <c r="B3475" s="3" t="s">
        <v>4026</v>
      </c>
      <c r="C3475" s="3" t="s">
        <v>8135</v>
      </c>
      <c r="D3475">
        <v>2500</v>
      </c>
      <c r="E3475">
        <v>400</v>
      </c>
      <c r="F3475" t="s">
        <v>8221</v>
      </c>
      <c r="G3475" t="s">
        <v>8224</v>
      </c>
      <c r="H3475" t="s">
        <v>8246</v>
      </c>
      <c r="I3475">
        <v>1454525340</v>
      </c>
      <c r="J3475">
        <v>1452008599</v>
      </c>
      <c r="K3475" t="b">
        <v>0</v>
      </c>
      <c r="L3475">
        <v>6</v>
      </c>
      <c r="M3475" t="b">
        <v>0</v>
      </c>
      <c r="N3475" t="s">
        <v>8271</v>
      </c>
      <c r="O3475" s="5">
        <f t="shared" si="486"/>
        <v>6.25</v>
      </c>
      <c r="P3475" s="7">
        <f t="shared" si="487"/>
        <v>66.666666666666671</v>
      </c>
      <c r="Q3475" t="str">
        <f t="shared" si="488"/>
        <v>theater</v>
      </c>
      <c r="R3475" t="str">
        <f t="shared" si="489"/>
        <v>plays</v>
      </c>
      <c r="S3475" s="10">
        <f t="shared" si="490"/>
        <v>42403.534027777772</v>
      </c>
      <c r="T3475" s="10">
        <f t="shared" si="491"/>
        <v>42374.405081018514</v>
      </c>
      <c r="U3475">
        <f t="shared" si="492"/>
        <v>2016</v>
      </c>
      <c r="V3475" s="11">
        <f t="shared" si="493"/>
        <v>42403.534027777772</v>
      </c>
      <c r="W3475" s="15">
        <f t="shared" si="494"/>
        <v>29.128946759257815</v>
      </c>
    </row>
    <row r="3476" spans="1:23" ht="43.2" x14ac:dyDescent="0.3">
      <c r="A3476">
        <v>4031</v>
      </c>
      <c r="B3476" s="3" t="s">
        <v>4027</v>
      </c>
      <c r="C3476" s="3" t="s">
        <v>8136</v>
      </c>
      <c r="D3476">
        <v>5000</v>
      </c>
      <c r="E3476">
        <v>0</v>
      </c>
      <c r="F3476" t="s">
        <v>8221</v>
      </c>
      <c r="G3476" t="s">
        <v>8224</v>
      </c>
      <c r="H3476" t="s">
        <v>8246</v>
      </c>
      <c r="I3476">
        <v>1418914964</v>
      </c>
      <c r="J3476">
        <v>1414591364</v>
      </c>
      <c r="K3476" t="b">
        <v>0</v>
      </c>
      <c r="L3476">
        <v>0</v>
      </c>
      <c r="M3476" t="b">
        <v>0</v>
      </c>
      <c r="N3476" t="s">
        <v>8271</v>
      </c>
      <c r="O3476" s="5" t="e">
        <f t="shared" si="486"/>
        <v>#DIV/0!</v>
      </c>
      <c r="P3476" s="7" t="e">
        <f t="shared" si="487"/>
        <v>#DIV/0!</v>
      </c>
      <c r="Q3476" t="str">
        <f t="shared" si="488"/>
        <v>theater</v>
      </c>
      <c r="R3476" t="str">
        <f t="shared" si="489"/>
        <v>plays</v>
      </c>
      <c r="S3476" s="10">
        <f t="shared" si="490"/>
        <v>41991.376898148148</v>
      </c>
      <c r="T3476" s="10">
        <f t="shared" si="491"/>
        <v>41941.335231481484</v>
      </c>
      <c r="U3476">
        <f t="shared" si="492"/>
        <v>2014</v>
      </c>
      <c r="V3476" s="11">
        <f t="shared" si="493"/>
        <v>41991.376898148148</v>
      </c>
      <c r="W3476" s="15">
        <f t="shared" si="494"/>
        <v>50.041666666664241</v>
      </c>
    </row>
    <row r="3477" spans="1:23" ht="43.2" x14ac:dyDescent="0.3">
      <c r="A3477">
        <v>4032</v>
      </c>
      <c r="B3477" s="3" t="s">
        <v>4028</v>
      </c>
      <c r="C3477" s="3" t="s">
        <v>8137</v>
      </c>
      <c r="D3477">
        <v>6048</v>
      </c>
      <c r="E3477">
        <v>413</v>
      </c>
      <c r="F3477" t="s">
        <v>8221</v>
      </c>
      <c r="G3477" t="s">
        <v>8224</v>
      </c>
      <c r="H3477" t="s">
        <v>8246</v>
      </c>
      <c r="I3477">
        <v>1450211116</v>
      </c>
      <c r="J3477">
        <v>1445023516</v>
      </c>
      <c r="K3477" t="b">
        <v>0</v>
      </c>
      <c r="L3477">
        <v>7</v>
      </c>
      <c r="M3477" t="b">
        <v>0</v>
      </c>
      <c r="N3477" t="s">
        <v>8271</v>
      </c>
      <c r="O3477" s="5">
        <f t="shared" si="486"/>
        <v>14.64406779661017</v>
      </c>
      <c r="P3477" s="7">
        <f t="shared" si="487"/>
        <v>59</v>
      </c>
      <c r="Q3477" t="str">
        <f t="shared" si="488"/>
        <v>theater</v>
      </c>
      <c r="R3477" t="str">
        <f t="shared" si="489"/>
        <v>plays</v>
      </c>
      <c r="S3477" s="10">
        <f t="shared" si="490"/>
        <v>42353.60087962963</v>
      </c>
      <c r="T3477" s="10">
        <f t="shared" si="491"/>
        <v>42293.559212962966</v>
      </c>
      <c r="U3477">
        <f t="shared" si="492"/>
        <v>2015</v>
      </c>
      <c r="V3477" s="11">
        <f t="shared" si="493"/>
        <v>42353.60087962963</v>
      </c>
      <c r="W3477" s="15">
        <f t="shared" si="494"/>
        <v>60.041666666664241</v>
      </c>
    </row>
    <row r="3478" spans="1:23" ht="43.2" x14ac:dyDescent="0.3">
      <c r="A3478">
        <v>4033</v>
      </c>
      <c r="B3478" s="3" t="s">
        <v>4029</v>
      </c>
      <c r="C3478" s="3" t="s">
        <v>8138</v>
      </c>
      <c r="D3478">
        <v>23900</v>
      </c>
      <c r="E3478">
        <v>6141.99</v>
      </c>
      <c r="F3478" t="s">
        <v>8221</v>
      </c>
      <c r="G3478" t="s">
        <v>8225</v>
      </c>
      <c r="H3478" t="s">
        <v>8247</v>
      </c>
      <c r="I3478">
        <v>1475398800</v>
      </c>
      <c r="J3478">
        <v>1472711224</v>
      </c>
      <c r="K3478" t="b">
        <v>0</v>
      </c>
      <c r="L3478">
        <v>94</v>
      </c>
      <c r="M3478" t="b">
        <v>0</v>
      </c>
      <c r="N3478" t="s">
        <v>8271</v>
      </c>
      <c r="O3478" s="5">
        <f t="shared" si="486"/>
        <v>3.891246973700706</v>
      </c>
      <c r="P3478" s="7">
        <f t="shared" si="487"/>
        <v>65.340319148936175</v>
      </c>
      <c r="Q3478" t="str">
        <f t="shared" si="488"/>
        <v>theater</v>
      </c>
      <c r="R3478" t="str">
        <f t="shared" si="489"/>
        <v>plays</v>
      </c>
      <c r="S3478" s="10">
        <f t="shared" si="490"/>
        <v>42645.125</v>
      </c>
      <c r="T3478" s="10">
        <f t="shared" si="491"/>
        <v>42614.018796296295</v>
      </c>
      <c r="U3478">
        <f t="shared" si="492"/>
        <v>2016</v>
      </c>
      <c r="V3478" s="11">
        <f t="shared" si="493"/>
        <v>42645.125</v>
      </c>
      <c r="W3478" s="15">
        <f t="shared" si="494"/>
        <v>31.106203703704523</v>
      </c>
    </row>
    <row r="3479" spans="1:23" ht="43.2" x14ac:dyDescent="0.3">
      <c r="A3479">
        <v>4034</v>
      </c>
      <c r="B3479" s="3" t="s">
        <v>4030</v>
      </c>
      <c r="C3479" s="3" t="s">
        <v>8139</v>
      </c>
      <c r="D3479">
        <v>13500</v>
      </c>
      <c r="E3479">
        <v>200</v>
      </c>
      <c r="F3479" t="s">
        <v>8221</v>
      </c>
      <c r="G3479" t="s">
        <v>8224</v>
      </c>
      <c r="H3479" t="s">
        <v>8246</v>
      </c>
      <c r="I3479">
        <v>1428097450</v>
      </c>
      <c r="J3479">
        <v>1425509050</v>
      </c>
      <c r="K3479" t="b">
        <v>0</v>
      </c>
      <c r="L3479">
        <v>2</v>
      </c>
      <c r="M3479" t="b">
        <v>0</v>
      </c>
      <c r="N3479" t="s">
        <v>8271</v>
      </c>
      <c r="O3479" s="5">
        <f t="shared" si="486"/>
        <v>67.5</v>
      </c>
      <c r="P3479" s="7">
        <f t="shared" si="487"/>
        <v>100</v>
      </c>
      <c r="Q3479" t="str">
        <f t="shared" si="488"/>
        <v>theater</v>
      </c>
      <c r="R3479" t="str">
        <f t="shared" si="489"/>
        <v>plays</v>
      </c>
      <c r="S3479" s="10">
        <f t="shared" si="490"/>
        <v>42097.655671296292</v>
      </c>
      <c r="T3479" s="10">
        <f t="shared" si="491"/>
        <v>42067.697337962964</v>
      </c>
      <c r="U3479">
        <f t="shared" si="492"/>
        <v>2015</v>
      </c>
      <c r="V3479" s="11">
        <f t="shared" si="493"/>
        <v>42097.655671296292</v>
      </c>
      <c r="W3479" s="15">
        <f t="shared" si="494"/>
        <v>29.958333333328483</v>
      </c>
    </row>
    <row r="3480" spans="1:23" ht="28.8" x14ac:dyDescent="0.3">
      <c r="A3480">
        <v>4035</v>
      </c>
      <c r="B3480" s="3" t="s">
        <v>4031</v>
      </c>
      <c r="C3480" s="3" t="s">
        <v>8140</v>
      </c>
      <c r="D3480">
        <v>10000</v>
      </c>
      <c r="E3480">
        <v>3685</v>
      </c>
      <c r="F3480" t="s">
        <v>8221</v>
      </c>
      <c r="G3480" t="s">
        <v>8224</v>
      </c>
      <c r="H3480" t="s">
        <v>8246</v>
      </c>
      <c r="I3480">
        <v>1413925887</v>
      </c>
      <c r="J3480">
        <v>1411333887</v>
      </c>
      <c r="K3480" t="b">
        <v>0</v>
      </c>
      <c r="L3480">
        <v>25</v>
      </c>
      <c r="M3480" t="b">
        <v>0</v>
      </c>
      <c r="N3480" t="s">
        <v>8271</v>
      </c>
      <c r="O3480" s="5">
        <f t="shared" si="486"/>
        <v>2.7137042062415198</v>
      </c>
      <c r="P3480" s="7">
        <f t="shared" si="487"/>
        <v>147.4</v>
      </c>
      <c r="Q3480" t="str">
        <f t="shared" si="488"/>
        <v>theater</v>
      </c>
      <c r="R3480" t="str">
        <f t="shared" si="489"/>
        <v>plays</v>
      </c>
      <c r="S3480" s="10">
        <f t="shared" si="490"/>
        <v>41933.632951388885</v>
      </c>
      <c r="T3480" s="10">
        <f t="shared" si="491"/>
        <v>41903.632951388885</v>
      </c>
      <c r="U3480">
        <f t="shared" si="492"/>
        <v>2014</v>
      </c>
      <c r="V3480" s="11">
        <f t="shared" si="493"/>
        <v>41933.632951388885</v>
      </c>
      <c r="W3480" s="15">
        <f t="shared" si="494"/>
        <v>30</v>
      </c>
    </row>
    <row r="3481" spans="1:23" ht="43.2" x14ac:dyDescent="0.3">
      <c r="A3481">
        <v>4036</v>
      </c>
      <c r="B3481" s="3" t="s">
        <v>4032</v>
      </c>
      <c r="C3481" s="3" t="s">
        <v>7438</v>
      </c>
      <c r="D3481">
        <v>6000</v>
      </c>
      <c r="E3481">
        <v>2823</v>
      </c>
      <c r="F3481" t="s">
        <v>8221</v>
      </c>
      <c r="G3481" t="s">
        <v>8224</v>
      </c>
      <c r="H3481" t="s">
        <v>8246</v>
      </c>
      <c r="I3481">
        <v>1404253800</v>
      </c>
      <c r="J3481">
        <v>1402784964</v>
      </c>
      <c r="K3481" t="b">
        <v>0</v>
      </c>
      <c r="L3481">
        <v>17</v>
      </c>
      <c r="M3481" t="b">
        <v>0</v>
      </c>
      <c r="N3481" t="s">
        <v>8271</v>
      </c>
      <c r="O3481" s="5">
        <f t="shared" si="486"/>
        <v>2.1253985122210413</v>
      </c>
      <c r="P3481" s="7">
        <f t="shared" si="487"/>
        <v>166.05882352941177</v>
      </c>
      <c r="Q3481" t="str">
        <f t="shared" si="488"/>
        <v>theater</v>
      </c>
      <c r="R3481" t="str">
        <f t="shared" si="489"/>
        <v>plays</v>
      </c>
      <c r="S3481" s="10">
        <f t="shared" si="490"/>
        <v>41821.6875</v>
      </c>
      <c r="T3481" s="10">
        <f t="shared" si="491"/>
        <v>41804.687083333331</v>
      </c>
      <c r="U3481">
        <f t="shared" si="492"/>
        <v>2014</v>
      </c>
      <c r="V3481" s="11">
        <f t="shared" si="493"/>
        <v>41821.6875</v>
      </c>
      <c r="W3481" s="15">
        <f t="shared" si="494"/>
        <v>17.00041666666948</v>
      </c>
    </row>
    <row r="3482" spans="1:23" ht="57.6" x14ac:dyDescent="0.3">
      <c r="A3482">
        <v>4037</v>
      </c>
      <c r="B3482" s="3" t="s">
        <v>4033</v>
      </c>
      <c r="C3482" s="3" t="s">
        <v>8141</v>
      </c>
      <c r="D3482">
        <v>700</v>
      </c>
      <c r="E3482">
        <v>80</v>
      </c>
      <c r="F3482" t="s">
        <v>8221</v>
      </c>
      <c r="G3482" t="s">
        <v>8224</v>
      </c>
      <c r="H3482" t="s">
        <v>8246</v>
      </c>
      <c r="I3482">
        <v>1464099900</v>
      </c>
      <c r="J3482">
        <v>1462585315</v>
      </c>
      <c r="K3482" t="b">
        <v>0</v>
      </c>
      <c r="L3482">
        <v>2</v>
      </c>
      <c r="M3482" t="b">
        <v>0</v>
      </c>
      <c r="N3482" t="s">
        <v>8271</v>
      </c>
      <c r="O3482" s="5">
        <f t="shared" si="486"/>
        <v>8.75</v>
      </c>
      <c r="P3482" s="7">
        <f t="shared" si="487"/>
        <v>40</v>
      </c>
      <c r="Q3482" t="str">
        <f t="shared" si="488"/>
        <v>theater</v>
      </c>
      <c r="R3482" t="str">
        <f t="shared" si="489"/>
        <v>plays</v>
      </c>
      <c r="S3482" s="10">
        <f t="shared" si="490"/>
        <v>42514.350694444445</v>
      </c>
      <c r="T3482" s="10">
        <f t="shared" si="491"/>
        <v>42496.820775462969</v>
      </c>
      <c r="U3482">
        <f t="shared" si="492"/>
        <v>2016</v>
      </c>
      <c r="V3482" s="11">
        <f t="shared" si="493"/>
        <v>42514.350694444445</v>
      </c>
      <c r="W3482" s="15">
        <f t="shared" si="494"/>
        <v>17.52991898147593</v>
      </c>
    </row>
    <row r="3483" spans="1:23" ht="43.2" x14ac:dyDescent="0.3">
      <c r="A3483">
        <v>4038</v>
      </c>
      <c r="B3483" s="3" t="s">
        <v>4034</v>
      </c>
      <c r="C3483" s="3" t="s">
        <v>8142</v>
      </c>
      <c r="D3483">
        <v>2500</v>
      </c>
      <c r="E3483">
        <v>301</v>
      </c>
      <c r="F3483" t="s">
        <v>8221</v>
      </c>
      <c r="G3483" t="s">
        <v>8224</v>
      </c>
      <c r="H3483" t="s">
        <v>8246</v>
      </c>
      <c r="I3483">
        <v>1413573010</v>
      </c>
      <c r="J3483">
        <v>1408389010</v>
      </c>
      <c r="K3483" t="b">
        <v>0</v>
      </c>
      <c r="L3483">
        <v>4</v>
      </c>
      <c r="M3483" t="b">
        <v>0</v>
      </c>
      <c r="N3483" t="s">
        <v>8271</v>
      </c>
      <c r="O3483" s="5">
        <f t="shared" si="486"/>
        <v>8.3056478405315612</v>
      </c>
      <c r="P3483" s="7">
        <f t="shared" si="487"/>
        <v>75.25</v>
      </c>
      <c r="Q3483" t="str">
        <f t="shared" si="488"/>
        <v>theater</v>
      </c>
      <c r="R3483" t="str">
        <f t="shared" si="489"/>
        <v>plays</v>
      </c>
      <c r="S3483" s="10">
        <f t="shared" si="490"/>
        <v>41929.548726851855</v>
      </c>
      <c r="T3483" s="10">
        <f t="shared" si="491"/>
        <v>41869.548726851855</v>
      </c>
      <c r="U3483">
        <f t="shared" si="492"/>
        <v>2014</v>
      </c>
      <c r="V3483" s="11">
        <f t="shared" si="493"/>
        <v>41929.548726851855</v>
      </c>
      <c r="W3483" s="15">
        <f t="shared" si="494"/>
        <v>60</v>
      </c>
    </row>
    <row r="3484" spans="1:23" ht="43.2" x14ac:dyDescent="0.3">
      <c r="A3484">
        <v>4039</v>
      </c>
      <c r="B3484" s="3" t="s">
        <v>4035</v>
      </c>
      <c r="C3484" s="3" t="s">
        <v>8143</v>
      </c>
      <c r="D3484">
        <v>500</v>
      </c>
      <c r="E3484">
        <v>300</v>
      </c>
      <c r="F3484" t="s">
        <v>8221</v>
      </c>
      <c r="G3484" t="s">
        <v>8224</v>
      </c>
      <c r="H3484" t="s">
        <v>8246</v>
      </c>
      <c r="I3484">
        <v>1448949540</v>
      </c>
      <c r="J3484">
        <v>1446048367</v>
      </c>
      <c r="K3484" t="b">
        <v>0</v>
      </c>
      <c r="L3484">
        <v>5</v>
      </c>
      <c r="M3484" t="b">
        <v>0</v>
      </c>
      <c r="N3484" t="s">
        <v>8271</v>
      </c>
      <c r="O3484" s="5">
        <f t="shared" si="486"/>
        <v>1.6666666666666667</v>
      </c>
      <c r="P3484" s="7">
        <f t="shared" si="487"/>
        <v>60</v>
      </c>
      <c r="Q3484" t="str">
        <f t="shared" si="488"/>
        <v>theater</v>
      </c>
      <c r="R3484" t="str">
        <f t="shared" si="489"/>
        <v>plays</v>
      </c>
      <c r="S3484" s="10">
        <f t="shared" si="490"/>
        <v>42338.999305555553</v>
      </c>
      <c r="T3484" s="10">
        <f t="shared" si="491"/>
        <v>42305.420914351853</v>
      </c>
      <c r="U3484">
        <f t="shared" si="492"/>
        <v>2015</v>
      </c>
      <c r="V3484" s="11">
        <f t="shared" si="493"/>
        <v>42338.999305555553</v>
      </c>
      <c r="W3484" s="15">
        <f t="shared" si="494"/>
        <v>33.578391203700448</v>
      </c>
    </row>
    <row r="3485" spans="1:23" ht="43.2" x14ac:dyDescent="0.3">
      <c r="A3485">
        <v>4040</v>
      </c>
      <c r="B3485" s="3" t="s">
        <v>4036</v>
      </c>
      <c r="C3485" s="3" t="s">
        <v>8144</v>
      </c>
      <c r="D3485">
        <v>8000</v>
      </c>
      <c r="E3485">
        <v>2500</v>
      </c>
      <c r="F3485" t="s">
        <v>8221</v>
      </c>
      <c r="G3485" t="s">
        <v>8224</v>
      </c>
      <c r="H3485" t="s">
        <v>8246</v>
      </c>
      <c r="I3485">
        <v>1437188400</v>
      </c>
      <c r="J3485">
        <v>1432100004</v>
      </c>
      <c r="K3485" t="b">
        <v>0</v>
      </c>
      <c r="L3485">
        <v>2</v>
      </c>
      <c r="M3485" t="b">
        <v>0</v>
      </c>
      <c r="N3485" t="s">
        <v>8271</v>
      </c>
      <c r="O3485" s="5">
        <f t="shared" si="486"/>
        <v>3.2</v>
      </c>
      <c r="P3485" s="7">
        <f t="shared" si="487"/>
        <v>1250</v>
      </c>
      <c r="Q3485" t="str">
        <f t="shared" si="488"/>
        <v>theater</v>
      </c>
      <c r="R3485" t="str">
        <f t="shared" si="489"/>
        <v>plays</v>
      </c>
      <c r="S3485" s="10">
        <f t="shared" si="490"/>
        <v>42202.875</v>
      </c>
      <c r="T3485" s="10">
        <f t="shared" si="491"/>
        <v>42143.981527777782</v>
      </c>
      <c r="U3485">
        <f t="shared" si="492"/>
        <v>2015</v>
      </c>
      <c r="V3485" s="11">
        <f t="shared" si="493"/>
        <v>42202.875</v>
      </c>
      <c r="W3485" s="15">
        <f t="shared" si="494"/>
        <v>58.893472222218406</v>
      </c>
    </row>
    <row r="3486" spans="1:23" ht="28.8" x14ac:dyDescent="0.3">
      <c r="A3486">
        <v>4041</v>
      </c>
      <c r="B3486" s="3" t="s">
        <v>4037</v>
      </c>
      <c r="C3486" s="3" t="s">
        <v>8145</v>
      </c>
      <c r="D3486">
        <v>5000</v>
      </c>
      <c r="E3486">
        <v>21</v>
      </c>
      <c r="F3486" t="s">
        <v>8221</v>
      </c>
      <c r="G3486" t="s">
        <v>8225</v>
      </c>
      <c r="H3486" t="s">
        <v>8247</v>
      </c>
      <c r="I3486">
        <v>1473160954</v>
      </c>
      <c r="J3486">
        <v>1467976954</v>
      </c>
      <c r="K3486" t="b">
        <v>0</v>
      </c>
      <c r="L3486">
        <v>2</v>
      </c>
      <c r="M3486" t="b">
        <v>0</v>
      </c>
      <c r="N3486" t="s">
        <v>8271</v>
      </c>
      <c r="O3486" s="5">
        <f t="shared" si="486"/>
        <v>238.0952380952381</v>
      </c>
      <c r="P3486" s="7">
        <f t="shared" si="487"/>
        <v>10.5</v>
      </c>
      <c r="Q3486" t="str">
        <f t="shared" si="488"/>
        <v>theater</v>
      </c>
      <c r="R3486" t="str">
        <f t="shared" si="489"/>
        <v>plays</v>
      </c>
      <c r="S3486" s="10">
        <f t="shared" si="490"/>
        <v>42619.224004629628</v>
      </c>
      <c r="T3486" s="10">
        <f t="shared" si="491"/>
        <v>42559.224004629628</v>
      </c>
      <c r="U3486">
        <f t="shared" si="492"/>
        <v>2016</v>
      </c>
      <c r="V3486" s="11">
        <f t="shared" si="493"/>
        <v>42619.224004629628</v>
      </c>
      <c r="W3486" s="15">
        <f t="shared" si="494"/>
        <v>60</v>
      </c>
    </row>
    <row r="3487" spans="1:23" ht="43.2" x14ac:dyDescent="0.3">
      <c r="A3487">
        <v>4042</v>
      </c>
      <c r="B3487" s="3" t="s">
        <v>4038</v>
      </c>
      <c r="C3487" s="3" t="s">
        <v>8146</v>
      </c>
      <c r="D3487">
        <v>10000</v>
      </c>
      <c r="E3487">
        <v>21</v>
      </c>
      <c r="F3487" t="s">
        <v>8221</v>
      </c>
      <c r="G3487" t="s">
        <v>8224</v>
      </c>
      <c r="H3487" t="s">
        <v>8246</v>
      </c>
      <c r="I3487">
        <v>1421781360</v>
      </c>
      <c r="J3487">
        <v>1419213664</v>
      </c>
      <c r="K3487" t="b">
        <v>0</v>
      </c>
      <c r="L3487">
        <v>3</v>
      </c>
      <c r="M3487" t="b">
        <v>0</v>
      </c>
      <c r="N3487" t="s">
        <v>8271</v>
      </c>
      <c r="O3487" s="5">
        <f t="shared" si="486"/>
        <v>476.1904761904762</v>
      </c>
      <c r="P3487" s="7">
        <f t="shared" si="487"/>
        <v>7</v>
      </c>
      <c r="Q3487" t="str">
        <f t="shared" si="488"/>
        <v>theater</v>
      </c>
      <c r="R3487" t="str">
        <f t="shared" si="489"/>
        <v>plays</v>
      </c>
      <c r="S3487" s="10">
        <f t="shared" si="490"/>
        <v>42024.552777777775</v>
      </c>
      <c r="T3487" s="10">
        <f t="shared" si="491"/>
        <v>41994.834074074075</v>
      </c>
      <c r="U3487">
        <f t="shared" si="492"/>
        <v>2015</v>
      </c>
      <c r="V3487" s="11">
        <f t="shared" si="493"/>
        <v>42024.552777777775</v>
      </c>
      <c r="W3487" s="15">
        <f t="shared" si="494"/>
        <v>29.718703703700157</v>
      </c>
    </row>
    <row r="3488" spans="1:23" ht="43.2" x14ac:dyDescent="0.3">
      <c r="A3488">
        <v>4043</v>
      </c>
      <c r="B3488" s="3" t="s">
        <v>4039</v>
      </c>
      <c r="C3488" s="3" t="s">
        <v>8147</v>
      </c>
      <c r="D3488">
        <v>300</v>
      </c>
      <c r="E3488">
        <v>0</v>
      </c>
      <c r="F3488" t="s">
        <v>8221</v>
      </c>
      <c r="G3488" t="s">
        <v>8229</v>
      </c>
      <c r="H3488" t="s">
        <v>8251</v>
      </c>
      <c r="I3488">
        <v>1416524325</v>
      </c>
      <c r="J3488">
        <v>1415228325</v>
      </c>
      <c r="K3488" t="b">
        <v>0</v>
      </c>
      <c r="L3488">
        <v>0</v>
      </c>
      <c r="M3488" t="b">
        <v>0</v>
      </c>
      <c r="N3488" t="s">
        <v>8271</v>
      </c>
      <c r="O3488" s="5" t="e">
        <f t="shared" si="486"/>
        <v>#DIV/0!</v>
      </c>
      <c r="P3488" s="7" t="e">
        <f t="shared" si="487"/>
        <v>#DIV/0!</v>
      </c>
      <c r="Q3488" t="str">
        <f t="shared" si="488"/>
        <v>theater</v>
      </c>
      <c r="R3488" t="str">
        <f t="shared" si="489"/>
        <v>plays</v>
      </c>
      <c r="S3488" s="10">
        <f t="shared" si="490"/>
        <v>41963.707465277781</v>
      </c>
      <c r="T3488" s="10">
        <f t="shared" si="491"/>
        <v>41948.707465277781</v>
      </c>
      <c r="U3488">
        <f t="shared" si="492"/>
        <v>2014</v>
      </c>
      <c r="V3488" s="11">
        <f t="shared" si="493"/>
        <v>41963.707465277781</v>
      </c>
      <c r="W3488" s="15">
        <f t="shared" si="494"/>
        <v>15</v>
      </c>
    </row>
    <row r="3489" spans="1:23" ht="43.2" x14ac:dyDescent="0.3">
      <c r="A3489">
        <v>4044</v>
      </c>
      <c r="B3489" s="3" t="s">
        <v>4040</v>
      </c>
      <c r="C3489" s="3" t="s">
        <v>8148</v>
      </c>
      <c r="D3489">
        <v>600</v>
      </c>
      <c r="E3489">
        <v>225</v>
      </c>
      <c r="F3489" t="s">
        <v>8221</v>
      </c>
      <c r="G3489" t="s">
        <v>8224</v>
      </c>
      <c r="H3489" t="s">
        <v>8246</v>
      </c>
      <c r="I3489">
        <v>1428642000</v>
      </c>
      <c r="J3489">
        <v>1426050982</v>
      </c>
      <c r="K3489" t="b">
        <v>0</v>
      </c>
      <c r="L3489">
        <v>4</v>
      </c>
      <c r="M3489" t="b">
        <v>0</v>
      </c>
      <c r="N3489" t="s">
        <v>8271</v>
      </c>
      <c r="O3489" s="5">
        <f t="shared" si="486"/>
        <v>2.6666666666666665</v>
      </c>
      <c r="P3489" s="7">
        <f t="shared" si="487"/>
        <v>56.25</v>
      </c>
      <c r="Q3489" t="str">
        <f t="shared" si="488"/>
        <v>theater</v>
      </c>
      <c r="R3489" t="str">
        <f t="shared" si="489"/>
        <v>plays</v>
      </c>
      <c r="S3489" s="10">
        <f t="shared" si="490"/>
        <v>42103.958333333328</v>
      </c>
      <c r="T3489" s="10">
        <f t="shared" si="491"/>
        <v>42073.969699074078</v>
      </c>
      <c r="U3489">
        <f t="shared" si="492"/>
        <v>2015</v>
      </c>
      <c r="V3489" s="11">
        <f t="shared" si="493"/>
        <v>42103.958333333328</v>
      </c>
      <c r="W3489" s="15">
        <f t="shared" si="494"/>
        <v>29.98863425925083</v>
      </c>
    </row>
    <row r="3490" spans="1:23" ht="57.6" x14ac:dyDescent="0.3">
      <c r="A3490">
        <v>4045</v>
      </c>
      <c r="B3490" s="3" t="s">
        <v>4041</v>
      </c>
      <c r="C3490" s="3" t="s">
        <v>8149</v>
      </c>
      <c r="D3490">
        <v>5000</v>
      </c>
      <c r="E3490">
        <v>1</v>
      </c>
      <c r="F3490" t="s">
        <v>8221</v>
      </c>
      <c r="G3490" t="s">
        <v>8226</v>
      </c>
      <c r="H3490" t="s">
        <v>8248</v>
      </c>
      <c r="I3490">
        <v>1408596589</v>
      </c>
      <c r="J3490">
        <v>1406004589</v>
      </c>
      <c r="K3490" t="b">
        <v>0</v>
      </c>
      <c r="L3490">
        <v>1</v>
      </c>
      <c r="M3490" t="b">
        <v>0</v>
      </c>
      <c r="N3490" t="s">
        <v>8271</v>
      </c>
      <c r="O3490" s="5">
        <f t="shared" si="486"/>
        <v>5000</v>
      </c>
      <c r="P3490" s="7">
        <f t="shared" si="487"/>
        <v>1</v>
      </c>
      <c r="Q3490" t="str">
        <f t="shared" si="488"/>
        <v>theater</v>
      </c>
      <c r="R3490" t="str">
        <f t="shared" si="489"/>
        <v>plays</v>
      </c>
      <c r="S3490" s="10">
        <f t="shared" si="490"/>
        <v>41871.951261574075</v>
      </c>
      <c r="T3490" s="10">
        <f t="shared" si="491"/>
        <v>41841.951261574075</v>
      </c>
      <c r="U3490">
        <f t="shared" si="492"/>
        <v>2014</v>
      </c>
      <c r="V3490" s="11">
        <f t="shared" si="493"/>
        <v>41871.951261574075</v>
      </c>
      <c r="W3490" s="15">
        <f t="shared" si="494"/>
        <v>30</v>
      </c>
    </row>
    <row r="3491" spans="1:23" ht="57.6" x14ac:dyDescent="0.3">
      <c r="A3491">
        <v>4046</v>
      </c>
      <c r="B3491" s="3" t="s">
        <v>4042</v>
      </c>
      <c r="C3491" s="3" t="s">
        <v>8150</v>
      </c>
      <c r="D3491">
        <v>5600</v>
      </c>
      <c r="E3491">
        <v>460</v>
      </c>
      <c r="F3491" t="s">
        <v>8221</v>
      </c>
      <c r="G3491" t="s">
        <v>8224</v>
      </c>
      <c r="H3491" t="s">
        <v>8246</v>
      </c>
      <c r="I3491">
        <v>1413992210</v>
      </c>
      <c r="J3491">
        <v>1411400210</v>
      </c>
      <c r="K3491" t="b">
        <v>0</v>
      </c>
      <c r="L3491">
        <v>12</v>
      </c>
      <c r="M3491" t="b">
        <v>0</v>
      </c>
      <c r="N3491" t="s">
        <v>8271</v>
      </c>
      <c r="O3491" s="5">
        <f t="shared" si="486"/>
        <v>12.173913043478262</v>
      </c>
      <c r="P3491" s="7">
        <f t="shared" si="487"/>
        <v>38.333333333333336</v>
      </c>
      <c r="Q3491" t="str">
        <f t="shared" si="488"/>
        <v>theater</v>
      </c>
      <c r="R3491" t="str">
        <f t="shared" si="489"/>
        <v>plays</v>
      </c>
      <c r="S3491" s="10">
        <f t="shared" si="490"/>
        <v>41934.400578703702</v>
      </c>
      <c r="T3491" s="10">
        <f t="shared" si="491"/>
        <v>41904.400578703702</v>
      </c>
      <c r="U3491">
        <f t="shared" si="492"/>
        <v>2014</v>
      </c>
      <c r="V3491" s="11">
        <f t="shared" si="493"/>
        <v>41934.400578703702</v>
      </c>
      <c r="W3491" s="15">
        <f t="shared" si="494"/>
        <v>30</v>
      </c>
    </row>
    <row r="3492" spans="1:23" ht="43.2" x14ac:dyDescent="0.3">
      <c r="A3492">
        <v>4047</v>
      </c>
      <c r="B3492" s="3" t="s">
        <v>4043</v>
      </c>
      <c r="C3492" s="3" t="s">
        <v>8151</v>
      </c>
      <c r="D3492">
        <v>5000</v>
      </c>
      <c r="E3492">
        <v>110</v>
      </c>
      <c r="F3492" t="s">
        <v>8221</v>
      </c>
      <c r="G3492" t="s">
        <v>8224</v>
      </c>
      <c r="H3492" t="s">
        <v>8246</v>
      </c>
      <c r="I3492">
        <v>1420938000</v>
      </c>
      <c r="J3492">
        <v>1418862743</v>
      </c>
      <c r="K3492" t="b">
        <v>0</v>
      </c>
      <c r="L3492">
        <v>4</v>
      </c>
      <c r="M3492" t="b">
        <v>0</v>
      </c>
      <c r="N3492" t="s">
        <v>8271</v>
      </c>
      <c r="O3492" s="5">
        <f t="shared" si="486"/>
        <v>45.454545454545453</v>
      </c>
      <c r="P3492" s="7">
        <f t="shared" si="487"/>
        <v>27.5</v>
      </c>
      <c r="Q3492" t="str">
        <f t="shared" si="488"/>
        <v>theater</v>
      </c>
      <c r="R3492" t="str">
        <f t="shared" si="489"/>
        <v>plays</v>
      </c>
      <c r="S3492" s="10">
        <f t="shared" si="490"/>
        <v>42014.791666666672</v>
      </c>
      <c r="T3492" s="10">
        <f t="shared" si="491"/>
        <v>41990.772488425922</v>
      </c>
      <c r="U3492">
        <f t="shared" si="492"/>
        <v>2015</v>
      </c>
      <c r="V3492" s="11">
        <f t="shared" si="493"/>
        <v>42014.791666666672</v>
      </c>
      <c r="W3492" s="15">
        <f t="shared" si="494"/>
        <v>24.01917824074917</v>
      </c>
    </row>
    <row r="3493" spans="1:23" ht="43.2" x14ac:dyDescent="0.3">
      <c r="A3493">
        <v>4048</v>
      </c>
      <c r="B3493" s="3" t="s">
        <v>4044</v>
      </c>
      <c r="C3493" s="3" t="s">
        <v>8152</v>
      </c>
      <c r="D3493">
        <v>17000</v>
      </c>
      <c r="E3493">
        <v>3001</v>
      </c>
      <c r="F3493" t="s">
        <v>8221</v>
      </c>
      <c r="G3493" t="s">
        <v>8225</v>
      </c>
      <c r="H3493" t="s">
        <v>8247</v>
      </c>
      <c r="I3493">
        <v>1460373187</v>
      </c>
      <c r="J3493">
        <v>1457352787</v>
      </c>
      <c r="K3493" t="b">
        <v>0</v>
      </c>
      <c r="L3493">
        <v>91</v>
      </c>
      <c r="M3493" t="b">
        <v>0</v>
      </c>
      <c r="N3493" t="s">
        <v>8271</v>
      </c>
      <c r="O3493" s="5">
        <f t="shared" si="486"/>
        <v>5.6647784071976011</v>
      </c>
      <c r="P3493" s="7">
        <f t="shared" si="487"/>
        <v>32.978021978021978</v>
      </c>
      <c r="Q3493" t="str">
        <f t="shared" si="488"/>
        <v>theater</v>
      </c>
      <c r="R3493" t="str">
        <f t="shared" si="489"/>
        <v>plays</v>
      </c>
      <c r="S3493" s="10">
        <f t="shared" si="490"/>
        <v>42471.217442129629</v>
      </c>
      <c r="T3493" s="10">
        <f t="shared" si="491"/>
        <v>42436.259108796294</v>
      </c>
      <c r="U3493">
        <f t="shared" si="492"/>
        <v>2016</v>
      </c>
      <c r="V3493" s="11">
        <f t="shared" si="493"/>
        <v>42471.217442129629</v>
      </c>
      <c r="W3493" s="15">
        <f t="shared" si="494"/>
        <v>34.958333333335759</v>
      </c>
    </row>
    <row r="3494" spans="1:23" ht="43.2" x14ac:dyDescent="0.3">
      <c r="A3494">
        <v>4049</v>
      </c>
      <c r="B3494" s="3" t="s">
        <v>4045</v>
      </c>
      <c r="C3494" s="3" t="s">
        <v>8153</v>
      </c>
      <c r="D3494">
        <v>20000</v>
      </c>
      <c r="E3494">
        <v>16</v>
      </c>
      <c r="F3494" t="s">
        <v>8221</v>
      </c>
      <c r="G3494" t="s">
        <v>8224</v>
      </c>
      <c r="H3494" t="s">
        <v>8246</v>
      </c>
      <c r="I3494">
        <v>1436914815</v>
      </c>
      <c r="J3494">
        <v>1434322815</v>
      </c>
      <c r="K3494" t="b">
        <v>0</v>
      </c>
      <c r="L3494">
        <v>1</v>
      </c>
      <c r="M3494" t="b">
        <v>0</v>
      </c>
      <c r="N3494" t="s">
        <v>8271</v>
      </c>
      <c r="O3494" s="5">
        <f t="shared" si="486"/>
        <v>1250</v>
      </c>
      <c r="P3494" s="7">
        <f t="shared" si="487"/>
        <v>16</v>
      </c>
      <c r="Q3494" t="str">
        <f t="shared" si="488"/>
        <v>theater</v>
      </c>
      <c r="R3494" t="str">
        <f t="shared" si="489"/>
        <v>plays</v>
      </c>
      <c r="S3494" s="10">
        <f t="shared" si="490"/>
        <v>42199.708506944444</v>
      </c>
      <c r="T3494" s="10">
        <f t="shared" si="491"/>
        <v>42169.708506944444</v>
      </c>
      <c r="U3494">
        <f t="shared" si="492"/>
        <v>2015</v>
      </c>
      <c r="V3494" s="11">
        <f t="shared" si="493"/>
        <v>42199.708506944444</v>
      </c>
      <c r="W3494" s="15">
        <f t="shared" si="494"/>
        <v>30</v>
      </c>
    </row>
    <row r="3495" spans="1:23" ht="43.2" x14ac:dyDescent="0.3">
      <c r="A3495">
        <v>4050</v>
      </c>
      <c r="B3495" s="3" t="s">
        <v>4046</v>
      </c>
      <c r="C3495" s="3" t="s">
        <v>8154</v>
      </c>
      <c r="D3495">
        <v>1500</v>
      </c>
      <c r="E3495">
        <v>1</v>
      </c>
      <c r="F3495" t="s">
        <v>8221</v>
      </c>
      <c r="G3495" t="s">
        <v>8224</v>
      </c>
      <c r="H3495" t="s">
        <v>8246</v>
      </c>
      <c r="I3495">
        <v>1414077391</v>
      </c>
      <c r="J3495">
        <v>1411485391</v>
      </c>
      <c r="K3495" t="b">
        <v>0</v>
      </c>
      <c r="L3495">
        <v>1</v>
      </c>
      <c r="M3495" t="b">
        <v>0</v>
      </c>
      <c r="N3495" t="s">
        <v>8271</v>
      </c>
      <c r="O3495" s="5">
        <f t="shared" si="486"/>
        <v>1500</v>
      </c>
      <c r="P3495" s="7">
        <f t="shared" si="487"/>
        <v>1</v>
      </c>
      <c r="Q3495" t="str">
        <f t="shared" si="488"/>
        <v>theater</v>
      </c>
      <c r="R3495" t="str">
        <f t="shared" si="489"/>
        <v>plays</v>
      </c>
      <c r="S3495" s="10">
        <f t="shared" si="490"/>
        <v>41935.386469907404</v>
      </c>
      <c r="T3495" s="10">
        <f t="shared" si="491"/>
        <v>41905.386469907404</v>
      </c>
      <c r="U3495">
        <f t="shared" si="492"/>
        <v>2014</v>
      </c>
      <c r="V3495" s="11">
        <f t="shared" si="493"/>
        <v>41935.386469907404</v>
      </c>
      <c r="W3495" s="15">
        <f t="shared" si="494"/>
        <v>30</v>
      </c>
    </row>
    <row r="3496" spans="1:23" ht="43.2" x14ac:dyDescent="0.3">
      <c r="A3496">
        <v>4051</v>
      </c>
      <c r="B3496" s="3" t="s">
        <v>4047</v>
      </c>
      <c r="C3496" s="3" t="s">
        <v>8155</v>
      </c>
      <c r="D3496">
        <v>500</v>
      </c>
      <c r="E3496">
        <v>0</v>
      </c>
      <c r="F3496" t="s">
        <v>8221</v>
      </c>
      <c r="G3496" t="s">
        <v>8224</v>
      </c>
      <c r="H3496" t="s">
        <v>8246</v>
      </c>
      <c r="I3496">
        <v>1399618380</v>
      </c>
      <c r="J3496">
        <v>1399058797</v>
      </c>
      <c r="K3496" t="b">
        <v>0</v>
      </c>
      <c r="L3496">
        <v>0</v>
      </c>
      <c r="M3496" t="b">
        <v>0</v>
      </c>
      <c r="N3496" t="s">
        <v>8271</v>
      </c>
      <c r="O3496" s="5" t="e">
        <f t="shared" si="486"/>
        <v>#DIV/0!</v>
      </c>
      <c r="P3496" s="7" t="e">
        <f t="shared" si="487"/>
        <v>#DIV/0!</v>
      </c>
      <c r="Q3496" t="str">
        <f t="shared" si="488"/>
        <v>theater</v>
      </c>
      <c r="R3496" t="str">
        <f t="shared" si="489"/>
        <v>plays</v>
      </c>
      <c r="S3496" s="10">
        <f t="shared" si="490"/>
        <v>41768.036805555559</v>
      </c>
      <c r="T3496" s="10">
        <f t="shared" si="491"/>
        <v>41761.560150462967</v>
      </c>
      <c r="U3496">
        <f t="shared" si="492"/>
        <v>2014</v>
      </c>
      <c r="V3496" s="11">
        <f t="shared" si="493"/>
        <v>41768.036805555559</v>
      </c>
      <c r="W3496" s="15">
        <f t="shared" si="494"/>
        <v>6.4766550925924093</v>
      </c>
    </row>
    <row r="3497" spans="1:23" ht="57.6" x14ac:dyDescent="0.3">
      <c r="A3497">
        <v>4052</v>
      </c>
      <c r="B3497" s="3" t="s">
        <v>4048</v>
      </c>
      <c r="C3497" s="3" t="s">
        <v>8156</v>
      </c>
      <c r="D3497">
        <v>3000</v>
      </c>
      <c r="E3497">
        <v>1126</v>
      </c>
      <c r="F3497" t="s">
        <v>8221</v>
      </c>
      <c r="G3497" t="s">
        <v>8224</v>
      </c>
      <c r="H3497" t="s">
        <v>8246</v>
      </c>
      <c r="I3497">
        <v>1413234316</v>
      </c>
      <c r="J3497">
        <v>1408050316</v>
      </c>
      <c r="K3497" t="b">
        <v>0</v>
      </c>
      <c r="L3497">
        <v>13</v>
      </c>
      <c r="M3497" t="b">
        <v>0</v>
      </c>
      <c r="N3497" t="s">
        <v>8271</v>
      </c>
      <c r="O3497" s="5">
        <f t="shared" si="486"/>
        <v>2.6642984014209592</v>
      </c>
      <c r="P3497" s="7">
        <f t="shared" si="487"/>
        <v>86.615384615384613</v>
      </c>
      <c r="Q3497" t="str">
        <f t="shared" si="488"/>
        <v>theater</v>
      </c>
      <c r="R3497" t="str">
        <f t="shared" si="489"/>
        <v>plays</v>
      </c>
      <c r="S3497" s="10">
        <f t="shared" si="490"/>
        <v>41925.628657407404</v>
      </c>
      <c r="T3497" s="10">
        <f t="shared" si="491"/>
        <v>41865.628657407404</v>
      </c>
      <c r="U3497">
        <f t="shared" si="492"/>
        <v>2014</v>
      </c>
      <c r="V3497" s="11">
        <f t="shared" si="493"/>
        <v>41925.628657407404</v>
      </c>
      <c r="W3497" s="15">
        <f t="shared" si="494"/>
        <v>60</v>
      </c>
    </row>
    <row r="3498" spans="1:23" ht="43.2" x14ac:dyDescent="0.3">
      <c r="A3498">
        <v>4053</v>
      </c>
      <c r="B3498" s="3" t="s">
        <v>4049</v>
      </c>
      <c r="C3498" s="3" t="s">
        <v>8157</v>
      </c>
      <c r="D3498">
        <v>500</v>
      </c>
      <c r="E3498">
        <v>110</v>
      </c>
      <c r="F3498" t="s">
        <v>8221</v>
      </c>
      <c r="G3498" t="s">
        <v>8225</v>
      </c>
      <c r="H3498" t="s">
        <v>8247</v>
      </c>
      <c r="I3498">
        <v>1416081600</v>
      </c>
      <c r="J3498">
        <v>1413477228</v>
      </c>
      <c r="K3498" t="b">
        <v>0</v>
      </c>
      <c r="L3498">
        <v>2</v>
      </c>
      <c r="M3498" t="b">
        <v>0</v>
      </c>
      <c r="N3498" t="s">
        <v>8271</v>
      </c>
      <c r="O3498" s="5">
        <f t="shared" si="486"/>
        <v>4.5454545454545459</v>
      </c>
      <c r="P3498" s="7">
        <f t="shared" si="487"/>
        <v>55</v>
      </c>
      <c r="Q3498" t="str">
        <f t="shared" si="488"/>
        <v>theater</v>
      </c>
      <c r="R3498" t="str">
        <f t="shared" si="489"/>
        <v>plays</v>
      </c>
      <c r="S3498" s="10">
        <f t="shared" si="490"/>
        <v>41958.583333333328</v>
      </c>
      <c r="T3498" s="10">
        <f t="shared" si="491"/>
        <v>41928.440138888887</v>
      </c>
      <c r="U3498">
        <f t="shared" si="492"/>
        <v>2014</v>
      </c>
      <c r="V3498" s="11">
        <f t="shared" si="493"/>
        <v>41958.583333333328</v>
      </c>
      <c r="W3498" s="15">
        <f t="shared" si="494"/>
        <v>30.143194444441178</v>
      </c>
    </row>
    <row r="3499" spans="1:23" ht="43.2" x14ac:dyDescent="0.3">
      <c r="A3499">
        <v>4054</v>
      </c>
      <c r="B3499" s="3" t="s">
        <v>4050</v>
      </c>
      <c r="C3499" s="3" t="s">
        <v>8158</v>
      </c>
      <c r="D3499">
        <v>8880</v>
      </c>
      <c r="E3499">
        <v>0</v>
      </c>
      <c r="F3499" t="s">
        <v>8221</v>
      </c>
      <c r="G3499" t="s">
        <v>8224</v>
      </c>
      <c r="H3499" t="s">
        <v>8246</v>
      </c>
      <c r="I3499">
        <v>1475294400</v>
      </c>
      <c r="J3499">
        <v>1472674285</v>
      </c>
      <c r="K3499" t="b">
        <v>0</v>
      </c>
      <c r="L3499">
        <v>0</v>
      </c>
      <c r="M3499" t="b">
        <v>0</v>
      </c>
      <c r="N3499" t="s">
        <v>8271</v>
      </c>
      <c r="O3499" s="5" t="e">
        <f t="shared" si="486"/>
        <v>#DIV/0!</v>
      </c>
      <c r="P3499" s="7" t="e">
        <f t="shared" si="487"/>
        <v>#DIV/0!</v>
      </c>
      <c r="Q3499" t="str">
        <f t="shared" si="488"/>
        <v>theater</v>
      </c>
      <c r="R3499" t="str">
        <f t="shared" si="489"/>
        <v>plays</v>
      </c>
      <c r="S3499" s="10">
        <f t="shared" si="490"/>
        <v>42643.916666666672</v>
      </c>
      <c r="T3499" s="10">
        <f t="shared" si="491"/>
        <v>42613.591261574074</v>
      </c>
      <c r="U3499">
        <f t="shared" si="492"/>
        <v>2016</v>
      </c>
      <c r="V3499" s="11">
        <f t="shared" si="493"/>
        <v>42643.916666666672</v>
      </c>
      <c r="W3499" s="15">
        <f t="shared" si="494"/>
        <v>30.325405092597066</v>
      </c>
    </row>
    <row r="3500" spans="1:23" ht="43.2" x14ac:dyDescent="0.3">
      <c r="A3500">
        <v>4055</v>
      </c>
      <c r="B3500" s="3" t="s">
        <v>4051</v>
      </c>
      <c r="C3500" s="3" t="s">
        <v>8159</v>
      </c>
      <c r="D3500">
        <v>5000</v>
      </c>
      <c r="E3500">
        <v>881</v>
      </c>
      <c r="F3500" t="s">
        <v>8221</v>
      </c>
      <c r="G3500" t="s">
        <v>8225</v>
      </c>
      <c r="H3500" t="s">
        <v>8247</v>
      </c>
      <c r="I3500">
        <v>1403192031</v>
      </c>
      <c r="J3500">
        <v>1400600031</v>
      </c>
      <c r="K3500" t="b">
        <v>0</v>
      </c>
      <c r="L3500">
        <v>21</v>
      </c>
      <c r="M3500" t="b">
        <v>0</v>
      </c>
      <c r="N3500" t="s">
        <v>8271</v>
      </c>
      <c r="O3500" s="5">
        <f t="shared" si="486"/>
        <v>5.6753688989784337</v>
      </c>
      <c r="P3500" s="7">
        <f t="shared" si="487"/>
        <v>41.952380952380949</v>
      </c>
      <c r="Q3500" t="str">
        <f t="shared" si="488"/>
        <v>theater</v>
      </c>
      <c r="R3500" t="str">
        <f t="shared" si="489"/>
        <v>plays</v>
      </c>
      <c r="S3500" s="10">
        <f t="shared" si="490"/>
        <v>41809.398506944446</v>
      </c>
      <c r="T3500" s="10">
        <f t="shared" si="491"/>
        <v>41779.398506944446</v>
      </c>
      <c r="U3500">
        <f t="shared" si="492"/>
        <v>2014</v>
      </c>
      <c r="V3500" s="11">
        <f t="shared" si="493"/>
        <v>41809.398506944446</v>
      </c>
      <c r="W3500" s="15">
        <f t="shared" si="494"/>
        <v>30</v>
      </c>
    </row>
    <row r="3501" spans="1:23" ht="43.2" x14ac:dyDescent="0.3">
      <c r="A3501">
        <v>4056</v>
      </c>
      <c r="B3501" s="3" t="s">
        <v>4052</v>
      </c>
      <c r="C3501" s="3" t="s">
        <v>8160</v>
      </c>
      <c r="D3501">
        <v>1500</v>
      </c>
      <c r="E3501">
        <v>795</v>
      </c>
      <c r="F3501" t="s">
        <v>8221</v>
      </c>
      <c r="G3501" t="s">
        <v>8224</v>
      </c>
      <c r="H3501" t="s">
        <v>8246</v>
      </c>
      <c r="I3501">
        <v>1467575940</v>
      </c>
      <c r="J3501">
        <v>1465856639</v>
      </c>
      <c r="K3501" t="b">
        <v>0</v>
      </c>
      <c r="L3501">
        <v>9</v>
      </c>
      <c r="M3501" t="b">
        <v>0</v>
      </c>
      <c r="N3501" t="s">
        <v>8271</v>
      </c>
      <c r="O3501" s="5">
        <f t="shared" si="486"/>
        <v>1.8867924528301887</v>
      </c>
      <c r="P3501" s="7">
        <f t="shared" si="487"/>
        <v>88.333333333333329</v>
      </c>
      <c r="Q3501" t="str">
        <f t="shared" si="488"/>
        <v>theater</v>
      </c>
      <c r="R3501" t="str">
        <f t="shared" si="489"/>
        <v>plays</v>
      </c>
      <c r="S3501" s="10">
        <f t="shared" si="490"/>
        <v>42554.582638888889</v>
      </c>
      <c r="T3501" s="10">
        <f t="shared" si="491"/>
        <v>42534.683321759265</v>
      </c>
      <c r="U3501">
        <f t="shared" si="492"/>
        <v>2016</v>
      </c>
      <c r="V3501" s="11">
        <f t="shared" si="493"/>
        <v>42554.582638888889</v>
      </c>
      <c r="W3501" s="15">
        <f t="shared" si="494"/>
        <v>19.899317129624251</v>
      </c>
    </row>
    <row r="3502" spans="1:23" ht="57.6" x14ac:dyDescent="0.3">
      <c r="A3502">
        <v>4057</v>
      </c>
      <c r="B3502" s="3" t="s">
        <v>4053</v>
      </c>
      <c r="C3502" s="3" t="s">
        <v>8161</v>
      </c>
      <c r="D3502">
        <v>3500</v>
      </c>
      <c r="E3502">
        <v>775</v>
      </c>
      <c r="F3502" t="s">
        <v>8221</v>
      </c>
      <c r="G3502" t="s">
        <v>8225</v>
      </c>
      <c r="H3502" t="s">
        <v>8247</v>
      </c>
      <c r="I3502">
        <v>1448492400</v>
      </c>
      <c r="J3502">
        <v>1446506080</v>
      </c>
      <c r="K3502" t="b">
        <v>0</v>
      </c>
      <c r="L3502">
        <v>6</v>
      </c>
      <c r="M3502" t="b">
        <v>0</v>
      </c>
      <c r="N3502" t="s">
        <v>8271</v>
      </c>
      <c r="O3502" s="5">
        <f t="shared" si="486"/>
        <v>4.5161290322580649</v>
      </c>
      <c r="P3502" s="7">
        <f t="shared" si="487"/>
        <v>129.16666666666666</v>
      </c>
      <c r="Q3502" t="str">
        <f t="shared" si="488"/>
        <v>theater</v>
      </c>
      <c r="R3502" t="str">
        <f t="shared" si="489"/>
        <v>plays</v>
      </c>
      <c r="S3502" s="10">
        <f t="shared" si="490"/>
        <v>42333.708333333328</v>
      </c>
      <c r="T3502" s="10">
        <f t="shared" si="491"/>
        <v>42310.718518518523</v>
      </c>
      <c r="U3502">
        <f t="shared" si="492"/>
        <v>2015</v>
      </c>
      <c r="V3502" s="11">
        <f t="shared" si="493"/>
        <v>42333.708333333328</v>
      </c>
      <c r="W3502" s="15">
        <f t="shared" si="494"/>
        <v>22.989814814805868</v>
      </c>
    </row>
    <row r="3503" spans="1:23" ht="43.2" x14ac:dyDescent="0.3">
      <c r="A3503">
        <v>4058</v>
      </c>
      <c r="B3503" s="3" t="s">
        <v>4054</v>
      </c>
      <c r="C3503" s="3" t="s">
        <v>8162</v>
      </c>
      <c r="D3503">
        <v>3750</v>
      </c>
      <c r="E3503">
        <v>95</v>
      </c>
      <c r="F3503" t="s">
        <v>8221</v>
      </c>
      <c r="G3503" t="s">
        <v>8224</v>
      </c>
      <c r="H3503" t="s">
        <v>8246</v>
      </c>
      <c r="I3503">
        <v>1459483140</v>
      </c>
      <c r="J3503">
        <v>1458178044</v>
      </c>
      <c r="K3503" t="b">
        <v>0</v>
      </c>
      <c r="L3503">
        <v>4</v>
      </c>
      <c r="M3503" t="b">
        <v>0</v>
      </c>
      <c r="N3503" t="s">
        <v>8271</v>
      </c>
      <c r="O3503" s="5">
        <f t="shared" si="486"/>
        <v>39.473684210526315</v>
      </c>
      <c r="P3503" s="7">
        <f t="shared" si="487"/>
        <v>23.75</v>
      </c>
      <c r="Q3503" t="str">
        <f t="shared" si="488"/>
        <v>theater</v>
      </c>
      <c r="R3503" t="str">
        <f t="shared" si="489"/>
        <v>plays</v>
      </c>
      <c r="S3503" s="10">
        <f t="shared" si="490"/>
        <v>42460.915972222225</v>
      </c>
      <c r="T3503" s="10">
        <f t="shared" si="491"/>
        <v>42445.810694444444</v>
      </c>
      <c r="U3503">
        <f t="shared" si="492"/>
        <v>2016</v>
      </c>
      <c r="V3503" s="11">
        <f t="shared" si="493"/>
        <v>42460.915972222225</v>
      </c>
      <c r="W3503" s="15">
        <f t="shared" si="494"/>
        <v>15.105277777780429</v>
      </c>
    </row>
    <row r="3504" spans="1:23" ht="43.2" x14ac:dyDescent="0.3">
      <c r="A3504">
        <v>4059</v>
      </c>
      <c r="B3504" s="3" t="s">
        <v>4055</v>
      </c>
      <c r="C3504" s="3" t="s">
        <v>8163</v>
      </c>
      <c r="D3504">
        <v>10000</v>
      </c>
      <c r="E3504">
        <v>250</v>
      </c>
      <c r="F3504" t="s">
        <v>8221</v>
      </c>
      <c r="G3504" t="s">
        <v>8229</v>
      </c>
      <c r="H3504" t="s">
        <v>8251</v>
      </c>
      <c r="I3504">
        <v>1410836400</v>
      </c>
      <c r="J3504">
        <v>1408116152</v>
      </c>
      <c r="K3504" t="b">
        <v>0</v>
      </c>
      <c r="L3504">
        <v>7</v>
      </c>
      <c r="M3504" t="b">
        <v>0</v>
      </c>
      <c r="N3504" t="s">
        <v>8271</v>
      </c>
      <c r="O3504" s="5">
        <f t="shared" si="486"/>
        <v>40</v>
      </c>
      <c r="P3504" s="7">
        <f t="shared" si="487"/>
        <v>35.714285714285715</v>
      </c>
      <c r="Q3504" t="str">
        <f t="shared" si="488"/>
        <v>theater</v>
      </c>
      <c r="R3504" t="str">
        <f t="shared" si="489"/>
        <v>plays</v>
      </c>
      <c r="S3504" s="10">
        <f t="shared" si="490"/>
        <v>41897.875</v>
      </c>
      <c r="T3504" s="10">
        <f t="shared" si="491"/>
        <v>41866.390648148146</v>
      </c>
      <c r="U3504">
        <f t="shared" si="492"/>
        <v>2014</v>
      </c>
      <c r="V3504" s="11">
        <f t="shared" si="493"/>
        <v>41897.875</v>
      </c>
      <c r="W3504" s="15">
        <f t="shared" si="494"/>
        <v>31.484351851853717</v>
      </c>
    </row>
    <row r="3505" spans="1:23" ht="57.6" x14ac:dyDescent="0.3">
      <c r="A3505">
        <v>4060</v>
      </c>
      <c r="B3505" s="3" t="s">
        <v>4056</v>
      </c>
      <c r="C3505" s="3" t="s">
        <v>8164</v>
      </c>
      <c r="D3505">
        <v>10000</v>
      </c>
      <c r="E3505">
        <v>285</v>
      </c>
      <c r="F3505" t="s">
        <v>8221</v>
      </c>
      <c r="G3505" t="s">
        <v>8229</v>
      </c>
      <c r="H3505" t="s">
        <v>8251</v>
      </c>
      <c r="I3505">
        <v>1403539200</v>
      </c>
      <c r="J3505">
        <v>1400604056</v>
      </c>
      <c r="K3505" t="b">
        <v>0</v>
      </c>
      <c r="L3505">
        <v>5</v>
      </c>
      <c r="M3505" t="b">
        <v>0</v>
      </c>
      <c r="N3505" t="s">
        <v>8271</v>
      </c>
      <c r="O3505" s="5">
        <f t="shared" si="486"/>
        <v>35.087719298245617</v>
      </c>
      <c r="P3505" s="7">
        <f t="shared" si="487"/>
        <v>57</v>
      </c>
      <c r="Q3505" t="str">
        <f t="shared" si="488"/>
        <v>theater</v>
      </c>
      <c r="R3505" t="str">
        <f t="shared" si="489"/>
        <v>plays</v>
      </c>
      <c r="S3505" s="10">
        <f t="shared" si="490"/>
        <v>41813.416666666664</v>
      </c>
      <c r="T3505" s="10">
        <f t="shared" si="491"/>
        <v>41779.445092592592</v>
      </c>
      <c r="U3505">
        <f t="shared" si="492"/>
        <v>2014</v>
      </c>
      <c r="V3505" s="11">
        <f t="shared" si="493"/>
        <v>41813.416666666664</v>
      </c>
      <c r="W3505" s="15">
        <f t="shared" si="494"/>
        <v>33.971574074072123</v>
      </c>
    </row>
    <row r="3506" spans="1:23" ht="43.2" x14ac:dyDescent="0.3">
      <c r="A3506">
        <v>4061</v>
      </c>
      <c r="B3506" s="3" t="s">
        <v>4057</v>
      </c>
      <c r="C3506" s="3" t="s">
        <v>8165</v>
      </c>
      <c r="D3506">
        <v>525</v>
      </c>
      <c r="E3506">
        <v>0</v>
      </c>
      <c r="F3506" t="s">
        <v>8221</v>
      </c>
      <c r="G3506" t="s">
        <v>8224</v>
      </c>
      <c r="H3506" t="s">
        <v>8246</v>
      </c>
      <c r="I3506">
        <v>1461205423</v>
      </c>
      <c r="J3506">
        <v>1456025023</v>
      </c>
      <c r="K3506" t="b">
        <v>0</v>
      </c>
      <c r="L3506">
        <v>0</v>
      </c>
      <c r="M3506" t="b">
        <v>0</v>
      </c>
      <c r="N3506" t="s">
        <v>8271</v>
      </c>
      <c r="O3506" s="5" t="e">
        <f t="shared" si="486"/>
        <v>#DIV/0!</v>
      </c>
      <c r="P3506" s="7" t="e">
        <f t="shared" si="487"/>
        <v>#DIV/0!</v>
      </c>
      <c r="Q3506" t="str">
        <f t="shared" si="488"/>
        <v>theater</v>
      </c>
      <c r="R3506" t="str">
        <f t="shared" si="489"/>
        <v>plays</v>
      </c>
      <c r="S3506" s="10">
        <f t="shared" si="490"/>
        <v>42480.849803240737</v>
      </c>
      <c r="T3506" s="10">
        <f t="shared" si="491"/>
        <v>42420.891469907408</v>
      </c>
      <c r="U3506">
        <f t="shared" si="492"/>
        <v>2016</v>
      </c>
      <c r="V3506" s="11">
        <f t="shared" si="493"/>
        <v>42480.849803240737</v>
      </c>
      <c r="W3506" s="15">
        <f t="shared" si="494"/>
        <v>59.958333333328483</v>
      </c>
    </row>
    <row r="3507" spans="1:23" ht="43.2" x14ac:dyDescent="0.3">
      <c r="A3507">
        <v>4062</v>
      </c>
      <c r="B3507" s="3" t="s">
        <v>4058</v>
      </c>
      <c r="C3507" s="3" t="s">
        <v>8166</v>
      </c>
      <c r="D3507">
        <v>20000</v>
      </c>
      <c r="E3507">
        <v>490</v>
      </c>
      <c r="F3507" t="s">
        <v>8221</v>
      </c>
      <c r="G3507" t="s">
        <v>8224</v>
      </c>
      <c r="H3507" t="s">
        <v>8246</v>
      </c>
      <c r="I3507">
        <v>1467481468</v>
      </c>
      <c r="J3507">
        <v>1464889468</v>
      </c>
      <c r="K3507" t="b">
        <v>0</v>
      </c>
      <c r="L3507">
        <v>3</v>
      </c>
      <c r="M3507" t="b">
        <v>0</v>
      </c>
      <c r="N3507" t="s">
        <v>8271</v>
      </c>
      <c r="O3507" s="5">
        <f t="shared" si="486"/>
        <v>40.816326530612244</v>
      </c>
      <c r="P3507" s="7">
        <f t="shared" si="487"/>
        <v>163.33333333333334</v>
      </c>
      <c r="Q3507" t="str">
        <f t="shared" si="488"/>
        <v>theater</v>
      </c>
      <c r="R3507" t="str">
        <f t="shared" si="489"/>
        <v>plays</v>
      </c>
      <c r="S3507" s="10">
        <f t="shared" si="490"/>
        <v>42553.489212962959</v>
      </c>
      <c r="T3507" s="10">
        <f t="shared" si="491"/>
        <v>42523.489212962959</v>
      </c>
      <c r="U3507">
        <f t="shared" si="492"/>
        <v>2016</v>
      </c>
      <c r="V3507" s="11">
        <f t="shared" si="493"/>
        <v>42553.489212962959</v>
      </c>
      <c r="W3507" s="15">
        <f t="shared" si="494"/>
        <v>30</v>
      </c>
    </row>
    <row r="3508" spans="1:23" ht="43.2" x14ac:dyDescent="0.3">
      <c r="A3508">
        <v>4063</v>
      </c>
      <c r="B3508" s="3" t="s">
        <v>4059</v>
      </c>
      <c r="C3508" s="3" t="s">
        <v>8167</v>
      </c>
      <c r="D3508">
        <v>9500</v>
      </c>
      <c r="E3508">
        <v>135</v>
      </c>
      <c r="F3508" t="s">
        <v>8221</v>
      </c>
      <c r="G3508" t="s">
        <v>8225</v>
      </c>
      <c r="H3508" t="s">
        <v>8247</v>
      </c>
      <c r="I3508">
        <v>1403886084</v>
      </c>
      <c r="J3508">
        <v>1401294084</v>
      </c>
      <c r="K3508" t="b">
        <v>0</v>
      </c>
      <c r="L3508">
        <v>9</v>
      </c>
      <c r="M3508" t="b">
        <v>0</v>
      </c>
      <c r="N3508" t="s">
        <v>8271</v>
      </c>
      <c r="O3508" s="5">
        <f t="shared" si="486"/>
        <v>70.370370370370367</v>
      </c>
      <c r="P3508" s="7">
        <f t="shared" si="487"/>
        <v>15</v>
      </c>
      <c r="Q3508" t="str">
        <f t="shared" si="488"/>
        <v>theater</v>
      </c>
      <c r="R3508" t="str">
        <f t="shared" si="489"/>
        <v>plays</v>
      </c>
      <c r="S3508" s="10">
        <f t="shared" si="490"/>
        <v>41817.431527777779</v>
      </c>
      <c r="T3508" s="10">
        <f t="shared" si="491"/>
        <v>41787.431527777779</v>
      </c>
      <c r="U3508">
        <f t="shared" si="492"/>
        <v>2014</v>
      </c>
      <c r="V3508" s="11">
        <f t="shared" si="493"/>
        <v>41817.431527777779</v>
      </c>
      <c r="W3508" s="15">
        <f t="shared" si="494"/>
        <v>30</v>
      </c>
    </row>
    <row r="3509" spans="1:23" ht="43.2" x14ac:dyDescent="0.3">
      <c r="A3509">
        <v>4064</v>
      </c>
      <c r="B3509" s="3" t="s">
        <v>4060</v>
      </c>
      <c r="C3509" s="3" t="s">
        <v>8168</v>
      </c>
      <c r="D3509">
        <v>2000</v>
      </c>
      <c r="E3509">
        <v>385</v>
      </c>
      <c r="F3509" t="s">
        <v>8221</v>
      </c>
      <c r="G3509" t="s">
        <v>8226</v>
      </c>
      <c r="H3509" t="s">
        <v>8248</v>
      </c>
      <c r="I3509">
        <v>1430316426</v>
      </c>
      <c r="J3509">
        <v>1427724426</v>
      </c>
      <c r="K3509" t="b">
        <v>0</v>
      </c>
      <c r="L3509">
        <v>6</v>
      </c>
      <c r="M3509" t="b">
        <v>0</v>
      </c>
      <c r="N3509" t="s">
        <v>8271</v>
      </c>
      <c r="O3509" s="5">
        <f t="shared" si="486"/>
        <v>5.1948051948051948</v>
      </c>
      <c r="P3509" s="7">
        <f t="shared" si="487"/>
        <v>64.166666666666671</v>
      </c>
      <c r="Q3509" t="str">
        <f t="shared" si="488"/>
        <v>theater</v>
      </c>
      <c r="R3509" t="str">
        <f t="shared" si="489"/>
        <v>plays</v>
      </c>
      <c r="S3509" s="10">
        <f t="shared" si="490"/>
        <v>42123.338263888887</v>
      </c>
      <c r="T3509" s="10">
        <f t="shared" si="491"/>
        <v>42093.338263888887</v>
      </c>
      <c r="U3509">
        <f t="shared" si="492"/>
        <v>2015</v>
      </c>
      <c r="V3509" s="11">
        <f t="shared" si="493"/>
        <v>42123.338263888887</v>
      </c>
      <c r="W3509" s="15">
        <f t="shared" si="494"/>
        <v>30</v>
      </c>
    </row>
    <row r="3510" spans="1:23" ht="28.8" x14ac:dyDescent="0.3">
      <c r="A3510">
        <v>4065</v>
      </c>
      <c r="B3510" s="3" t="s">
        <v>4061</v>
      </c>
      <c r="C3510" s="3" t="s">
        <v>8169</v>
      </c>
      <c r="D3510">
        <v>4000</v>
      </c>
      <c r="E3510">
        <v>27</v>
      </c>
      <c r="F3510" t="s">
        <v>8221</v>
      </c>
      <c r="G3510" t="s">
        <v>8224</v>
      </c>
      <c r="H3510" t="s">
        <v>8246</v>
      </c>
      <c r="I3510">
        <v>1407883811</v>
      </c>
      <c r="J3510">
        <v>1405291811</v>
      </c>
      <c r="K3510" t="b">
        <v>0</v>
      </c>
      <c r="L3510">
        <v>4</v>
      </c>
      <c r="M3510" t="b">
        <v>0</v>
      </c>
      <c r="N3510" t="s">
        <v>8271</v>
      </c>
      <c r="O3510" s="5">
        <f t="shared" si="486"/>
        <v>148.14814814814815</v>
      </c>
      <c r="P3510" s="7">
        <f t="shared" si="487"/>
        <v>6.75</v>
      </c>
      <c r="Q3510" t="str">
        <f t="shared" si="488"/>
        <v>theater</v>
      </c>
      <c r="R3510" t="str">
        <f t="shared" si="489"/>
        <v>plays</v>
      </c>
      <c r="S3510" s="10">
        <f t="shared" si="490"/>
        <v>41863.701516203706</v>
      </c>
      <c r="T3510" s="10">
        <f t="shared" si="491"/>
        <v>41833.701516203706</v>
      </c>
      <c r="U3510">
        <f t="shared" si="492"/>
        <v>2014</v>
      </c>
      <c r="V3510" s="11">
        <f t="shared" si="493"/>
        <v>41863.701516203706</v>
      </c>
      <c r="W3510" s="15">
        <f t="shared" si="494"/>
        <v>30</v>
      </c>
    </row>
    <row r="3511" spans="1:23" ht="57.6" x14ac:dyDescent="0.3">
      <c r="A3511">
        <v>4066</v>
      </c>
      <c r="B3511" s="3" t="s">
        <v>4062</v>
      </c>
      <c r="C3511" s="3" t="s">
        <v>8170</v>
      </c>
      <c r="D3511">
        <v>15000</v>
      </c>
      <c r="E3511">
        <v>25</v>
      </c>
      <c r="F3511" t="s">
        <v>8221</v>
      </c>
      <c r="G3511" t="s">
        <v>8224</v>
      </c>
      <c r="H3511" t="s">
        <v>8246</v>
      </c>
      <c r="I3511">
        <v>1463619388</v>
      </c>
      <c r="J3511">
        <v>1461027388</v>
      </c>
      <c r="K3511" t="b">
        <v>0</v>
      </c>
      <c r="L3511">
        <v>1</v>
      </c>
      <c r="M3511" t="b">
        <v>0</v>
      </c>
      <c r="N3511" t="s">
        <v>8271</v>
      </c>
      <c r="O3511" s="5">
        <f t="shared" si="486"/>
        <v>600</v>
      </c>
      <c r="P3511" s="7">
        <f t="shared" si="487"/>
        <v>25</v>
      </c>
      <c r="Q3511" t="str">
        <f t="shared" si="488"/>
        <v>theater</v>
      </c>
      <c r="R3511" t="str">
        <f t="shared" si="489"/>
        <v>plays</v>
      </c>
      <c r="S3511" s="10">
        <f t="shared" si="490"/>
        <v>42508.789212962962</v>
      </c>
      <c r="T3511" s="10">
        <f t="shared" si="491"/>
        <v>42478.789212962962</v>
      </c>
      <c r="U3511">
        <f t="shared" si="492"/>
        <v>2016</v>
      </c>
      <c r="V3511" s="11">
        <f t="shared" si="493"/>
        <v>42508.789212962962</v>
      </c>
      <c r="W3511" s="15">
        <f t="shared" si="494"/>
        <v>30</v>
      </c>
    </row>
    <row r="3512" spans="1:23" ht="43.2" x14ac:dyDescent="0.3">
      <c r="A3512">
        <v>4067</v>
      </c>
      <c r="B3512" s="3" t="s">
        <v>4063</v>
      </c>
      <c r="C3512" s="3" t="s">
        <v>7998</v>
      </c>
      <c r="D3512">
        <v>5000</v>
      </c>
      <c r="E3512">
        <v>3045</v>
      </c>
      <c r="F3512" t="s">
        <v>8221</v>
      </c>
      <c r="G3512" t="s">
        <v>8224</v>
      </c>
      <c r="H3512" t="s">
        <v>8246</v>
      </c>
      <c r="I3512">
        <v>1443408550</v>
      </c>
      <c r="J3512">
        <v>1439952550</v>
      </c>
      <c r="K3512" t="b">
        <v>0</v>
      </c>
      <c r="L3512">
        <v>17</v>
      </c>
      <c r="M3512" t="b">
        <v>0</v>
      </c>
      <c r="N3512" t="s">
        <v>8271</v>
      </c>
      <c r="O3512" s="5">
        <f t="shared" si="486"/>
        <v>1.6420361247947455</v>
      </c>
      <c r="P3512" s="7">
        <f t="shared" si="487"/>
        <v>179.11764705882354</v>
      </c>
      <c r="Q3512" t="str">
        <f t="shared" si="488"/>
        <v>theater</v>
      </c>
      <c r="R3512" t="str">
        <f t="shared" si="489"/>
        <v>plays</v>
      </c>
      <c r="S3512" s="10">
        <f t="shared" si="490"/>
        <v>42274.867476851854</v>
      </c>
      <c r="T3512" s="10">
        <f t="shared" si="491"/>
        <v>42234.867476851854</v>
      </c>
      <c r="U3512">
        <f t="shared" si="492"/>
        <v>2015</v>
      </c>
      <c r="V3512" s="11">
        <f t="shared" si="493"/>
        <v>42274.867476851854</v>
      </c>
      <c r="W3512" s="15">
        <f t="shared" si="494"/>
        <v>40</v>
      </c>
    </row>
    <row r="3513" spans="1:23" ht="43.2" x14ac:dyDescent="0.3">
      <c r="A3513">
        <v>4068</v>
      </c>
      <c r="B3513" s="3" t="s">
        <v>4064</v>
      </c>
      <c r="C3513" s="3" t="s">
        <v>8171</v>
      </c>
      <c r="D3513">
        <v>3495</v>
      </c>
      <c r="E3513">
        <v>34.950000000000003</v>
      </c>
      <c r="F3513" t="s">
        <v>8221</v>
      </c>
      <c r="G3513" t="s">
        <v>8224</v>
      </c>
      <c r="H3513" t="s">
        <v>8246</v>
      </c>
      <c r="I3513">
        <v>1484348700</v>
      </c>
      <c r="J3513">
        <v>1481756855</v>
      </c>
      <c r="K3513" t="b">
        <v>0</v>
      </c>
      <c r="L3513">
        <v>1</v>
      </c>
      <c r="M3513" t="b">
        <v>0</v>
      </c>
      <c r="N3513" t="s">
        <v>8271</v>
      </c>
      <c r="O3513" s="5">
        <f t="shared" si="486"/>
        <v>99.999999999999986</v>
      </c>
      <c r="P3513" s="7">
        <f t="shared" si="487"/>
        <v>34.950000000000003</v>
      </c>
      <c r="Q3513" t="str">
        <f t="shared" si="488"/>
        <v>theater</v>
      </c>
      <c r="R3513" t="str">
        <f t="shared" si="489"/>
        <v>plays</v>
      </c>
      <c r="S3513" s="10">
        <f t="shared" si="490"/>
        <v>42748.711805555555</v>
      </c>
      <c r="T3513" s="10">
        <f t="shared" si="491"/>
        <v>42718.713599537034</v>
      </c>
      <c r="U3513">
        <f t="shared" si="492"/>
        <v>2017</v>
      </c>
      <c r="V3513" s="11">
        <f t="shared" si="493"/>
        <v>42748.711805555555</v>
      </c>
      <c r="W3513" s="15">
        <f t="shared" si="494"/>
        <v>29.998206018521159</v>
      </c>
    </row>
    <row r="3514" spans="1:23" ht="43.2" x14ac:dyDescent="0.3">
      <c r="A3514">
        <v>4069</v>
      </c>
      <c r="B3514" s="3" t="s">
        <v>4065</v>
      </c>
      <c r="C3514" s="3" t="s">
        <v>8172</v>
      </c>
      <c r="D3514">
        <v>1250</v>
      </c>
      <c r="E3514">
        <v>430</v>
      </c>
      <c r="F3514" t="s">
        <v>8221</v>
      </c>
      <c r="G3514" t="s">
        <v>8225</v>
      </c>
      <c r="H3514" t="s">
        <v>8247</v>
      </c>
      <c r="I3514">
        <v>1425124800</v>
      </c>
      <c r="J3514">
        <v>1421596356</v>
      </c>
      <c r="K3514" t="b">
        <v>0</v>
      </c>
      <c r="L3514">
        <v>13</v>
      </c>
      <c r="M3514" t="b">
        <v>0</v>
      </c>
      <c r="N3514" t="s">
        <v>8271</v>
      </c>
      <c r="O3514" s="5">
        <f t="shared" si="486"/>
        <v>2.9069767441860463</v>
      </c>
      <c r="P3514" s="7">
        <f t="shared" si="487"/>
        <v>33.07692307692308</v>
      </c>
      <c r="Q3514" t="str">
        <f t="shared" si="488"/>
        <v>theater</v>
      </c>
      <c r="R3514" t="str">
        <f t="shared" si="489"/>
        <v>plays</v>
      </c>
      <c r="S3514" s="10">
        <f t="shared" si="490"/>
        <v>42063.25</v>
      </c>
      <c r="T3514" s="10">
        <f t="shared" si="491"/>
        <v>42022.411527777775</v>
      </c>
      <c r="U3514">
        <f t="shared" si="492"/>
        <v>2015</v>
      </c>
      <c r="V3514" s="11">
        <f t="shared" si="493"/>
        <v>42063.25</v>
      </c>
      <c r="W3514" s="15">
        <f t="shared" si="494"/>
        <v>40.838472222225391</v>
      </c>
    </row>
    <row r="3515" spans="1:23" ht="43.2" x14ac:dyDescent="0.3">
      <c r="A3515">
        <v>4070</v>
      </c>
      <c r="B3515" s="3" t="s">
        <v>4066</v>
      </c>
      <c r="C3515" s="3" t="s">
        <v>8173</v>
      </c>
      <c r="D3515">
        <v>1000</v>
      </c>
      <c r="E3515">
        <v>165</v>
      </c>
      <c r="F3515" t="s">
        <v>8221</v>
      </c>
      <c r="G3515" t="s">
        <v>8224</v>
      </c>
      <c r="H3515" t="s">
        <v>8246</v>
      </c>
      <c r="I3515">
        <v>1425178800</v>
      </c>
      <c r="J3515">
        <v>1422374420</v>
      </c>
      <c r="K3515" t="b">
        <v>0</v>
      </c>
      <c r="L3515">
        <v>6</v>
      </c>
      <c r="M3515" t="b">
        <v>0</v>
      </c>
      <c r="N3515" t="s">
        <v>8271</v>
      </c>
      <c r="O3515" s="5">
        <f t="shared" si="486"/>
        <v>6.0606060606060606</v>
      </c>
      <c r="P3515" s="7">
        <f t="shared" si="487"/>
        <v>27.5</v>
      </c>
      <c r="Q3515" t="str">
        <f t="shared" si="488"/>
        <v>theater</v>
      </c>
      <c r="R3515" t="str">
        <f t="shared" si="489"/>
        <v>plays</v>
      </c>
      <c r="S3515" s="10">
        <f t="shared" si="490"/>
        <v>42063.875</v>
      </c>
      <c r="T3515" s="10">
        <f t="shared" si="491"/>
        <v>42031.416898148149</v>
      </c>
      <c r="U3515">
        <f t="shared" si="492"/>
        <v>2015</v>
      </c>
      <c r="V3515" s="11">
        <f t="shared" si="493"/>
        <v>42063.875</v>
      </c>
      <c r="W3515" s="15">
        <f t="shared" si="494"/>
        <v>32.458101851851097</v>
      </c>
    </row>
    <row r="3516" spans="1:23" ht="57.6" x14ac:dyDescent="0.3">
      <c r="A3516">
        <v>4071</v>
      </c>
      <c r="B3516" s="3" t="s">
        <v>4067</v>
      </c>
      <c r="C3516" s="3" t="s">
        <v>8174</v>
      </c>
      <c r="D3516">
        <v>20000</v>
      </c>
      <c r="E3516">
        <v>0</v>
      </c>
      <c r="F3516" t="s">
        <v>8221</v>
      </c>
      <c r="G3516" t="s">
        <v>8238</v>
      </c>
      <c r="H3516" t="s">
        <v>8256</v>
      </c>
      <c r="I3516">
        <v>1482779931</v>
      </c>
      <c r="J3516">
        <v>1480187931</v>
      </c>
      <c r="K3516" t="b">
        <v>0</v>
      </c>
      <c r="L3516">
        <v>0</v>
      </c>
      <c r="M3516" t="b">
        <v>0</v>
      </c>
      <c r="N3516" t="s">
        <v>8271</v>
      </c>
      <c r="O3516" s="5" t="e">
        <f t="shared" si="486"/>
        <v>#DIV/0!</v>
      </c>
      <c r="P3516" s="7" t="e">
        <f t="shared" si="487"/>
        <v>#DIV/0!</v>
      </c>
      <c r="Q3516" t="str">
        <f t="shared" si="488"/>
        <v>theater</v>
      </c>
      <c r="R3516" t="str">
        <f t="shared" si="489"/>
        <v>plays</v>
      </c>
      <c r="S3516" s="10">
        <f t="shared" si="490"/>
        <v>42730.554756944446</v>
      </c>
      <c r="T3516" s="10">
        <f t="shared" si="491"/>
        <v>42700.554756944446</v>
      </c>
      <c r="U3516">
        <f t="shared" si="492"/>
        <v>2016</v>
      </c>
      <c r="V3516" s="11">
        <f t="shared" si="493"/>
        <v>42730.554756944446</v>
      </c>
      <c r="W3516" s="15">
        <f t="shared" si="494"/>
        <v>30</v>
      </c>
    </row>
    <row r="3517" spans="1:23" ht="57.6" x14ac:dyDescent="0.3">
      <c r="A3517">
        <v>4072</v>
      </c>
      <c r="B3517" s="3" t="s">
        <v>4068</v>
      </c>
      <c r="C3517" s="3" t="s">
        <v>8175</v>
      </c>
      <c r="D3517">
        <v>1000</v>
      </c>
      <c r="E3517">
        <v>4</v>
      </c>
      <c r="F3517" t="s">
        <v>8221</v>
      </c>
      <c r="G3517" t="s">
        <v>8225</v>
      </c>
      <c r="H3517" t="s">
        <v>8247</v>
      </c>
      <c r="I3517">
        <v>1408646111</v>
      </c>
      <c r="J3517">
        <v>1403462111</v>
      </c>
      <c r="K3517" t="b">
        <v>0</v>
      </c>
      <c r="L3517">
        <v>2</v>
      </c>
      <c r="M3517" t="b">
        <v>0</v>
      </c>
      <c r="N3517" t="s">
        <v>8271</v>
      </c>
      <c r="O3517" s="5">
        <f t="shared" si="486"/>
        <v>250</v>
      </c>
      <c r="P3517" s="7">
        <f t="shared" si="487"/>
        <v>2</v>
      </c>
      <c r="Q3517" t="str">
        <f t="shared" si="488"/>
        <v>theater</v>
      </c>
      <c r="R3517" t="str">
        <f t="shared" si="489"/>
        <v>plays</v>
      </c>
      <c r="S3517" s="10">
        <f t="shared" si="490"/>
        <v>41872.52443287037</v>
      </c>
      <c r="T3517" s="10">
        <f t="shared" si="491"/>
        <v>41812.52443287037</v>
      </c>
      <c r="U3517">
        <f t="shared" si="492"/>
        <v>2014</v>
      </c>
      <c r="V3517" s="11">
        <f t="shared" si="493"/>
        <v>41872.52443287037</v>
      </c>
      <c r="W3517" s="15">
        <f t="shared" si="494"/>
        <v>60</v>
      </c>
    </row>
    <row r="3518" spans="1:23" ht="43.2" x14ac:dyDescent="0.3">
      <c r="A3518">
        <v>4073</v>
      </c>
      <c r="B3518" s="3" t="s">
        <v>4069</v>
      </c>
      <c r="C3518" s="3" t="s">
        <v>8176</v>
      </c>
      <c r="D3518">
        <v>3500</v>
      </c>
      <c r="E3518">
        <v>37</v>
      </c>
      <c r="F3518" t="s">
        <v>8221</v>
      </c>
      <c r="G3518" t="s">
        <v>8224</v>
      </c>
      <c r="H3518" t="s">
        <v>8246</v>
      </c>
      <c r="I3518">
        <v>1431144000</v>
      </c>
      <c r="J3518">
        <v>1426407426</v>
      </c>
      <c r="K3518" t="b">
        <v>0</v>
      </c>
      <c r="L3518">
        <v>2</v>
      </c>
      <c r="M3518" t="b">
        <v>0</v>
      </c>
      <c r="N3518" t="s">
        <v>8271</v>
      </c>
      <c r="O3518" s="5">
        <f t="shared" si="486"/>
        <v>94.594594594594597</v>
      </c>
      <c r="P3518" s="7">
        <f t="shared" si="487"/>
        <v>18.5</v>
      </c>
      <c r="Q3518" t="str">
        <f t="shared" si="488"/>
        <v>theater</v>
      </c>
      <c r="R3518" t="str">
        <f t="shared" si="489"/>
        <v>plays</v>
      </c>
      <c r="S3518" s="10">
        <f t="shared" si="490"/>
        <v>42132.916666666672</v>
      </c>
      <c r="T3518" s="10">
        <f t="shared" si="491"/>
        <v>42078.09520833334</v>
      </c>
      <c r="U3518">
        <f t="shared" si="492"/>
        <v>2015</v>
      </c>
      <c r="V3518" s="11">
        <f t="shared" si="493"/>
        <v>42132.916666666672</v>
      </c>
      <c r="W3518" s="15">
        <f t="shared" si="494"/>
        <v>54.821458333331975</v>
      </c>
    </row>
    <row r="3519" spans="1:23" ht="43.2" x14ac:dyDescent="0.3">
      <c r="A3519">
        <v>4074</v>
      </c>
      <c r="B3519" s="3" t="s">
        <v>4070</v>
      </c>
      <c r="C3519" s="3" t="s">
        <v>8177</v>
      </c>
      <c r="D3519">
        <v>2750</v>
      </c>
      <c r="E3519">
        <v>735</v>
      </c>
      <c r="F3519" t="s">
        <v>8221</v>
      </c>
      <c r="G3519" t="s">
        <v>8225</v>
      </c>
      <c r="H3519" t="s">
        <v>8247</v>
      </c>
      <c r="I3519">
        <v>1446732975</v>
      </c>
      <c r="J3519">
        <v>1444137375</v>
      </c>
      <c r="K3519" t="b">
        <v>0</v>
      </c>
      <c r="L3519">
        <v>21</v>
      </c>
      <c r="M3519" t="b">
        <v>0</v>
      </c>
      <c r="N3519" t="s">
        <v>8271</v>
      </c>
      <c r="O3519" s="5">
        <f t="shared" si="486"/>
        <v>3.7414965986394559</v>
      </c>
      <c r="P3519" s="7">
        <f t="shared" si="487"/>
        <v>35</v>
      </c>
      <c r="Q3519" t="str">
        <f t="shared" si="488"/>
        <v>theater</v>
      </c>
      <c r="R3519" t="str">
        <f t="shared" si="489"/>
        <v>plays</v>
      </c>
      <c r="S3519" s="10">
        <f t="shared" si="490"/>
        <v>42313.344618055555</v>
      </c>
      <c r="T3519" s="10">
        <f t="shared" si="491"/>
        <v>42283.302951388891</v>
      </c>
      <c r="U3519">
        <f t="shared" si="492"/>
        <v>2015</v>
      </c>
      <c r="V3519" s="11">
        <f t="shared" si="493"/>
        <v>42313.344618055555</v>
      </c>
      <c r="W3519" s="15">
        <f t="shared" si="494"/>
        <v>30.041666666664241</v>
      </c>
    </row>
    <row r="3520" spans="1:23" ht="43.2" x14ac:dyDescent="0.3">
      <c r="A3520">
        <v>4075</v>
      </c>
      <c r="B3520" s="3" t="s">
        <v>4071</v>
      </c>
      <c r="C3520" s="3" t="s">
        <v>8178</v>
      </c>
      <c r="D3520">
        <v>2000</v>
      </c>
      <c r="E3520">
        <v>576</v>
      </c>
      <c r="F3520" t="s">
        <v>8221</v>
      </c>
      <c r="G3520" t="s">
        <v>8225</v>
      </c>
      <c r="H3520" t="s">
        <v>8247</v>
      </c>
      <c r="I3520">
        <v>1404149280</v>
      </c>
      <c r="J3520">
        <v>1400547969</v>
      </c>
      <c r="K3520" t="b">
        <v>0</v>
      </c>
      <c r="L3520">
        <v>13</v>
      </c>
      <c r="M3520" t="b">
        <v>0</v>
      </c>
      <c r="N3520" t="s">
        <v>8271</v>
      </c>
      <c r="O3520" s="5">
        <f t="shared" si="486"/>
        <v>3.4722222222222223</v>
      </c>
      <c r="P3520" s="7">
        <f t="shared" si="487"/>
        <v>44.307692307692307</v>
      </c>
      <c r="Q3520" t="str">
        <f t="shared" si="488"/>
        <v>theater</v>
      </c>
      <c r="R3520" t="str">
        <f t="shared" si="489"/>
        <v>plays</v>
      </c>
      <c r="S3520" s="10">
        <f t="shared" si="490"/>
        <v>41820.477777777778</v>
      </c>
      <c r="T3520" s="10">
        <f t="shared" si="491"/>
        <v>41778.795937499999</v>
      </c>
      <c r="U3520">
        <f t="shared" si="492"/>
        <v>2014</v>
      </c>
      <c r="V3520" s="11">
        <f t="shared" si="493"/>
        <v>41820.477777777778</v>
      </c>
      <c r="W3520" s="15">
        <f t="shared" si="494"/>
        <v>41.681840277778974</v>
      </c>
    </row>
    <row r="3521" spans="1:23" ht="43.2" x14ac:dyDescent="0.3">
      <c r="A3521">
        <v>4076</v>
      </c>
      <c r="B3521" s="3" t="s">
        <v>4072</v>
      </c>
      <c r="C3521" s="3" t="s">
        <v>8179</v>
      </c>
      <c r="D3521">
        <v>700</v>
      </c>
      <c r="E3521">
        <v>0</v>
      </c>
      <c r="F3521" t="s">
        <v>8221</v>
      </c>
      <c r="G3521" t="s">
        <v>8224</v>
      </c>
      <c r="H3521" t="s">
        <v>8246</v>
      </c>
      <c r="I3521">
        <v>1413921060</v>
      </c>
      <c r="J3521">
        <v>1411499149</v>
      </c>
      <c r="K3521" t="b">
        <v>0</v>
      </c>
      <c r="L3521">
        <v>0</v>
      </c>
      <c r="M3521" t="b">
        <v>0</v>
      </c>
      <c r="N3521" t="s">
        <v>8271</v>
      </c>
      <c r="O3521" s="5" t="e">
        <f t="shared" si="486"/>
        <v>#DIV/0!</v>
      </c>
      <c r="P3521" s="7" t="e">
        <f t="shared" si="487"/>
        <v>#DIV/0!</v>
      </c>
      <c r="Q3521" t="str">
        <f t="shared" si="488"/>
        <v>theater</v>
      </c>
      <c r="R3521" t="str">
        <f t="shared" si="489"/>
        <v>plays</v>
      </c>
      <c r="S3521" s="10">
        <f t="shared" si="490"/>
        <v>41933.57708333333</v>
      </c>
      <c r="T3521" s="10">
        <f t="shared" si="491"/>
        <v>41905.545706018522</v>
      </c>
      <c r="U3521">
        <f t="shared" si="492"/>
        <v>2014</v>
      </c>
      <c r="V3521" s="11">
        <f t="shared" si="493"/>
        <v>41933.57708333333</v>
      </c>
      <c r="W3521" s="15">
        <f t="shared" si="494"/>
        <v>28.031377314808196</v>
      </c>
    </row>
    <row r="3522" spans="1:23" ht="43.2" x14ac:dyDescent="0.3">
      <c r="A3522">
        <v>4077</v>
      </c>
      <c r="B3522" s="3" t="s">
        <v>4073</v>
      </c>
      <c r="C3522" s="3" t="s">
        <v>8180</v>
      </c>
      <c r="D3522">
        <v>15000</v>
      </c>
      <c r="E3522">
        <v>1335</v>
      </c>
      <c r="F3522" t="s">
        <v>8221</v>
      </c>
      <c r="G3522" t="s">
        <v>8224</v>
      </c>
      <c r="H3522" t="s">
        <v>8246</v>
      </c>
      <c r="I3522">
        <v>1482339794</v>
      </c>
      <c r="J3522">
        <v>1479747794</v>
      </c>
      <c r="K3522" t="b">
        <v>0</v>
      </c>
      <c r="L3522">
        <v>6</v>
      </c>
      <c r="M3522" t="b">
        <v>0</v>
      </c>
      <c r="N3522" t="s">
        <v>8271</v>
      </c>
      <c r="O3522" s="5">
        <f t="shared" ref="O3522:O3585" si="495">$D3522/$E3522</f>
        <v>11.235955056179776</v>
      </c>
      <c r="P3522" s="7">
        <f t="shared" ref="P3522:P3585" si="496">$E3522/$L3522</f>
        <v>222.5</v>
      </c>
      <c r="Q3522" t="str">
        <f t="shared" ref="Q3522:Q3585" si="497">LEFT($N3522,SEARCH("/",$N3522,1)-1)</f>
        <v>theater</v>
      </c>
      <c r="R3522" t="str">
        <f t="shared" ref="R3522:R3585" si="498">MID($N3522,FIND("/",$N3522)+1,256)</f>
        <v>plays</v>
      </c>
      <c r="S3522" s="10">
        <f t="shared" ref="S3522:S3585" si="499">((($I3522/60)/60)/24)+DATE(1970,1,1)+(-6/24)</f>
        <v>42725.4605787037</v>
      </c>
      <c r="T3522" s="10">
        <f t="shared" ref="T3522:T3585" si="500">((($J3522/60)/60)/24)+DATE(1970,1,1)+(-6/24)</f>
        <v>42695.4605787037</v>
      </c>
      <c r="U3522">
        <f t="shared" ref="U3522:U3585" si="501">YEAR(S3522)</f>
        <v>2016</v>
      </c>
      <c r="V3522" s="11">
        <f t="shared" ref="V3522:V3585" si="502">S3522</f>
        <v>42725.4605787037</v>
      </c>
      <c r="W3522" s="15">
        <f t="shared" si="494"/>
        <v>30</v>
      </c>
    </row>
    <row r="3523" spans="1:23" ht="43.2" x14ac:dyDescent="0.3">
      <c r="A3523">
        <v>4078</v>
      </c>
      <c r="B3523" s="3" t="s">
        <v>4074</v>
      </c>
      <c r="C3523" s="3" t="s">
        <v>8181</v>
      </c>
      <c r="D3523">
        <v>250</v>
      </c>
      <c r="E3523">
        <v>0</v>
      </c>
      <c r="F3523" t="s">
        <v>8221</v>
      </c>
      <c r="G3523" t="s">
        <v>8225</v>
      </c>
      <c r="H3523" t="s">
        <v>8247</v>
      </c>
      <c r="I3523">
        <v>1485543242</v>
      </c>
      <c r="J3523">
        <v>1482951242</v>
      </c>
      <c r="K3523" t="b">
        <v>0</v>
      </c>
      <c r="L3523">
        <v>0</v>
      </c>
      <c r="M3523" t="b">
        <v>0</v>
      </c>
      <c r="N3523" t="s">
        <v>8271</v>
      </c>
      <c r="O3523" s="5" t="e">
        <f t="shared" si="495"/>
        <v>#DIV/0!</v>
      </c>
      <c r="P3523" s="7" t="e">
        <f t="shared" si="496"/>
        <v>#DIV/0!</v>
      </c>
      <c r="Q3523" t="str">
        <f t="shared" si="497"/>
        <v>theater</v>
      </c>
      <c r="R3523" t="str">
        <f t="shared" si="498"/>
        <v>plays</v>
      </c>
      <c r="S3523" s="10">
        <f t="shared" si="499"/>
        <v>42762.537523148145</v>
      </c>
      <c r="T3523" s="10">
        <f t="shared" si="500"/>
        <v>42732.537523148145</v>
      </c>
      <c r="U3523">
        <f t="shared" si="501"/>
        <v>2017</v>
      </c>
      <c r="V3523" s="11">
        <f t="shared" si="502"/>
        <v>42762.537523148145</v>
      </c>
      <c r="W3523" s="15">
        <f t="shared" ref="W3523:W3586" si="503">S3523-T3523</f>
        <v>30</v>
      </c>
    </row>
    <row r="3524" spans="1:23" ht="43.2" x14ac:dyDescent="0.3">
      <c r="A3524">
        <v>4079</v>
      </c>
      <c r="B3524" s="3" t="s">
        <v>4075</v>
      </c>
      <c r="C3524" s="3" t="s">
        <v>8182</v>
      </c>
      <c r="D3524">
        <v>3000</v>
      </c>
      <c r="E3524">
        <v>5</v>
      </c>
      <c r="F3524" t="s">
        <v>8221</v>
      </c>
      <c r="G3524" t="s">
        <v>8224</v>
      </c>
      <c r="H3524" t="s">
        <v>8246</v>
      </c>
      <c r="I3524">
        <v>1466375521</v>
      </c>
      <c r="J3524">
        <v>1463783521</v>
      </c>
      <c r="K3524" t="b">
        <v>0</v>
      </c>
      <c r="L3524">
        <v>1</v>
      </c>
      <c r="M3524" t="b">
        <v>0</v>
      </c>
      <c r="N3524" t="s">
        <v>8271</v>
      </c>
      <c r="O3524" s="5">
        <f t="shared" si="495"/>
        <v>600</v>
      </c>
      <c r="P3524" s="7">
        <f t="shared" si="496"/>
        <v>5</v>
      </c>
      <c r="Q3524" t="str">
        <f t="shared" si="497"/>
        <v>theater</v>
      </c>
      <c r="R3524" t="str">
        <f t="shared" si="498"/>
        <v>plays</v>
      </c>
      <c r="S3524" s="10">
        <f t="shared" si="499"/>
        <v>42540.688900462963</v>
      </c>
      <c r="T3524" s="10">
        <f t="shared" si="500"/>
        <v>42510.688900462963</v>
      </c>
      <c r="U3524">
        <f t="shared" si="501"/>
        <v>2016</v>
      </c>
      <c r="V3524" s="11">
        <f t="shared" si="502"/>
        <v>42540.688900462963</v>
      </c>
      <c r="W3524" s="15">
        <f t="shared" si="503"/>
        <v>30</v>
      </c>
    </row>
    <row r="3525" spans="1:23" ht="43.2" x14ac:dyDescent="0.3">
      <c r="A3525">
        <v>4080</v>
      </c>
      <c r="B3525" s="3" t="s">
        <v>4076</v>
      </c>
      <c r="C3525" s="3" t="s">
        <v>8183</v>
      </c>
      <c r="D3525">
        <v>3000</v>
      </c>
      <c r="E3525">
        <v>0</v>
      </c>
      <c r="F3525" t="s">
        <v>8221</v>
      </c>
      <c r="G3525" t="s">
        <v>8224</v>
      </c>
      <c r="H3525" t="s">
        <v>8246</v>
      </c>
      <c r="I3525">
        <v>1465930440</v>
      </c>
      <c r="J3525">
        <v>1463849116</v>
      </c>
      <c r="K3525" t="b">
        <v>0</v>
      </c>
      <c r="L3525">
        <v>0</v>
      </c>
      <c r="M3525" t="b">
        <v>0</v>
      </c>
      <c r="N3525" t="s">
        <v>8271</v>
      </c>
      <c r="O3525" s="5" t="e">
        <f t="shared" si="495"/>
        <v>#DIV/0!</v>
      </c>
      <c r="P3525" s="7" t="e">
        <f t="shared" si="496"/>
        <v>#DIV/0!</v>
      </c>
      <c r="Q3525" t="str">
        <f t="shared" si="497"/>
        <v>theater</v>
      </c>
      <c r="R3525" t="str">
        <f t="shared" si="498"/>
        <v>plays</v>
      </c>
      <c r="S3525" s="10">
        <f t="shared" si="499"/>
        <v>42535.537500000006</v>
      </c>
      <c r="T3525" s="10">
        <f t="shared" si="500"/>
        <v>42511.448101851856</v>
      </c>
      <c r="U3525">
        <f t="shared" si="501"/>
        <v>2016</v>
      </c>
      <c r="V3525" s="11">
        <f t="shared" si="502"/>
        <v>42535.537500000006</v>
      </c>
      <c r="W3525" s="15">
        <f t="shared" si="503"/>
        <v>24.089398148149485</v>
      </c>
    </row>
    <row r="3526" spans="1:23" ht="43.2" x14ac:dyDescent="0.3">
      <c r="A3526">
        <v>4081</v>
      </c>
      <c r="B3526" s="3" t="s">
        <v>4077</v>
      </c>
      <c r="C3526" s="3" t="s">
        <v>8184</v>
      </c>
      <c r="D3526">
        <v>2224</v>
      </c>
      <c r="E3526">
        <v>350</v>
      </c>
      <c r="F3526" t="s">
        <v>8221</v>
      </c>
      <c r="G3526" t="s">
        <v>8224</v>
      </c>
      <c r="H3526" t="s">
        <v>8246</v>
      </c>
      <c r="I3526">
        <v>1425819425</v>
      </c>
      <c r="J3526">
        <v>1423231025</v>
      </c>
      <c r="K3526" t="b">
        <v>0</v>
      </c>
      <c r="L3526">
        <v>12</v>
      </c>
      <c r="M3526" t="b">
        <v>0</v>
      </c>
      <c r="N3526" t="s">
        <v>8271</v>
      </c>
      <c r="O3526" s="5">
        <f t="shared" si="495"/>
        <v>6.3542857142857141</v>
      </c>
      <c r="P3526" s="7">
        <f t="shared" si="496"/>
        <v>29.166666666666668</v>
      </c>
      <c r="Q3526" t="str">
        <f t="shared" si="497"/>
        <v>theater</v>
      </c>
      <c r="R3526" t="str">
        <f t="shared" si="498"/>
        <v>plays</v>
      </c>
      <c r="S3526" s="10">
        <f t="shared" si="499"/>
        <v>42071.289641203708</v>
      </c>
      <c r="T3526" s="10">
        <f t="shared" si="500"/>
        <v>42041.331307870365</v>
      </c>
      <c r="U3526">
        <f t="shared" si="501"/>
        <v>2015</v>
      </c>
      <c r="V3526" s="11">
        <f t="shared" si="502"/>
        <v>42071.289641203708</v>
      </c>
      <c r="W3526" s="15">
        <f t="shared" si="503"/>
        <v>29.958333333343035</v>
      </c>
    </row>
    <row r="3527" spans="1:23" ht="43.2" x14ac:dyDescent="0.3">
      <c r="A3527">
        <v>4082</v>
      </c>
      <c r="B3527" s="3" t="s">
        <v>4078</v>
      </c>
      <c r="C3527" s="3" t="s">
        <v>8185</v>
      </c>
      <c r="D3527">
        <v>150</v>
      </c>
      <c r="E3527">
        <v>3</v>
      </c>
      <c r="F3527" t="s">
        <v>8221</v>
      </c>
      <c r="G3527" t="s">
        <v>8224</v>
      </c>
      <c r="H3527" t="s">
        <v>8246</v>
      </c>
      <c r="I3527">
        <v>1447542000</v>
      </c>
      <c r="J3527">
        <v>1446179553</v>
      </c>
      <c r="K3527" t="b">
        <v>0</v>
      </c>
      <c r="L3527">
        <v>2</v>
      </c>
      <c r="M3527" t="b">
        <v>0</v>
      </c>
      <c r="N3527" t="s">
        <v>8271</v>
      </c>
      <c r="O3527" s="5">
        <f t="shared" si="495"/>
        <v>50</v>
      </c>
      <c r="P3527" s="7">
        <f t="shared" si="496"/>
        <v>1.5</v>
      </c>
      <c r="Q3527" t="str">
        <f t="shared" si="497"/>
        <v>theater</v>
      </c>
      <c r="R3527" t="str">
        <f t="shared" si="498"/>
        <v>plays</v>
      </c>
      <c r="S3527" s="10">
        <f t="shared" si="499"/>
        <v>42322.708333333328</v>
      </c>
      <c r="T3527" s="10">
        <f t="shared" si="500"/>
        <v>42306.939270833333</v>
      </c>
      <c r="U3527">
        <f t="shared" si="501"/>
        <v>2015</v>
      </c>
      <c r="V3527" s="11">
        <f t="shared" si="502"/>
        <v>42322.708333333328</v>
      </c>
      <c r="W3527" s="15">
        <f t="shared" si="503"/>
        <v>15.769062499995925</v>
      </c>
    </row>
    <row r="3528" spans="1:23" ht="43.2" x14ac:dyDescent="0.3">
      <c r="A3528">
        <v>4083</v>
      </c>
      <c r="B3528" s="3" t="s">
        <v>4079</v>
      </c>
      <c r="C3528" s="3" t="s">
        <v>8186</v>
      </c>
      <c r="D3528">
        <v>3500</v>
      </c>
      <c r="E3528">
        <v>759</v>
      </c>
      <c r="F3528" t="s">
        <v>8221</v>
      </c>
      <c r="G3528" t="s">
        <v>8224</v>
      </c>
      <c r="H3528" t="s">
        <v>8246</v>
      </c>
      <c r="I3528">
        <v>1452795416</v>
      </c>
      <c r="J3528">
        <v>1450203416</v>
      </c>
      <c r="K3528" t="b">
        <v>0</v>
      </c>
      <c r="L3528">
        <v>6</v>
      </c>
      <c r="M3528" t="b">
        <v>0</v>
      </c>
      <c r="N3528" t="s">
        <v>8271</v>
      </c>
      <c r="O3528" s="5">
        <f t="shared" si="495"/>
        <v>4.6113306982872198</v>
      </c>
      <c r="P3528" s="7">
        <f t="shared" si="496"/>
        <v>126.5</v>
      </c>
      <c r="Q3528" t="str">
        <f t="shared" si="497"/>
        <v>theater</v>
      </c>
      <c r="R3528" t="str">
        <f t="shared" si="498"/>
        <v>plays</v>
      </c>
      <c r="S3528" s="10">
        <f t="shared" si="499"/>
        <v>42383.511759259258</v>
      </c>
      <c r="T3528" s="10">
        <f t="shared" si="500"/>
        <v>42353.511759259258</v>
      </c>
      <c r="U3528">
        <f t="shared" si="501"/>
        <v>2016</v>
      </c>
      <c r="V3528" s="11">
        <f t="shared" si="502"/>
        <v>42383.511759259258</v>
      </c>
      <c r="W3528" s="15">
        <f t="shared" si="503"/>
        <v>30</v>
      </c>
    </row>
    <row r="3529" spans="1:23" ht="57.6" x14ac:dyDescent="0.3">
      <c r="A3529">
        <v>4084</v>
      </c>
      <c r="B3529" s="3" t="s">
        <v>4080</v>
      </c>
      <c r="C3529" s="3" t="s">
        <v>8187</v>
      </c>
      <c r="D3529">
        <v>3000</v>
      </c>
      <c r="E3529">
        <v>10</v>
      </c>
      <c r="F3529" t="s">
        <v>8221</v>
      </c>
      <c r="G3529" t="s">
        <v>8237</v>
      </c>
      <c r="H3529" t="s">
        <v>8249</v>
      </c>
      <c r="I3529">
        <v>1476008906</v>
      </c>
      <c r="J3529">
        <v>1473416906</v>
      </c>
      <c r="K3529" t="b">
        <v>0</v>
      </c>
      <c r="L3529">
        <v>1</v>
      </c>
      <c r="M3529" t="b">
        <v>0</v>
      </c>
      <c r="N3529" t="s">
        <v>8271</v>
      </c>
      <c r="O3529" s="5">
        <f t="shared" si="495"/>
        <v>300</v>
      </c>
      <c r="P3529" s="7">
        <f t="shared" si="496"/>
        <v>10</v>
      </c>
      <c r="Q3529" t="str">
        <f t="shared" si="497"/>
        <v>theater</v>
      </c>
      <c r="R3529" t="str">
        <f t="shared" si="498"/>
        <v>plays</v>
      </c>
      <c r="S3529" s="10">
        <f t="shared" si="499"/>
        <v>42652.186412037037</v>
      </c>
      <c r="T3529" s="10">
        <f t="shared" si="500"/>
        <v>42622.186412037037</v>
      </c>
      <c r="U3529">
        <f t="shared" si="501"/>
        <v>2016</v>
      </c>
      <c r="V3529" s="11">
        <f t="shared" si="502"/>
        <v>42652.186412037037</v>
      </c>
      <c r="W3529" s="15">
        <f t="shared" si="503"/>
        <v>30</v>
      </c>
    </row>
    <row r="3530" spans="1:23" ht="43.2" x14ac:dyDescent="0.3">
      <c r="A3530">
        <v>4085</v>
      </c>
      <c r="B3530" s="3" t="s">
        <v>4081</v>
      </c>
      <c r="C3530" s="3" t="s">
        <v>8188</v>
      </c>
      <c r="D3530">
        <v>3500</v>
      </c>
      <c r="E3530">
        <v>10</v>
      </c>
      <c r="F3530" t="s">
        <v>8221</v>
      </c>
      <c r="G3530" t="s">
        <v>8224</v>
      </c>
      <c r="H3530" t="s">
        <v>8246</v>
      </c>
      <c r="I3530">
        <v>1427169540</v>
      </c>
      <c r="J3530">
        <v>1424701775</v>
      </c>
      <c r="K3530" t="b">
        <v>0</v>
      </c>
      <c r="L3530">
        <v>1</v>
      </c>
      <c r="M3530" t="b">
        <v>0</v>
      </c>
      <c r="N3530" t="s">
        <v>8271</v>
      </c>
      <c r="O3530" s="5">
        <f t="shared" si="495"/>
        <v>350</v>
      </c>
      <c r="P3530" s="7">
        <f t="shared" si="496"/>
        <v>10</v>
      </c>
      <c r="Q3530" t="str">
        <f t="shared" si="497"/>
        <v>theater</v>
      </c>
      <c r="R3530" t="str">
        <f t="shared" si="498"/>
        <v>plays</v>
      </c>
      <c r="S3530" s="10">
        <f t="shared" si="499"/>
        <v>42086.915972222225</v>
      </c>
      <c r="T3530" s="10">
        <f t="shared" si="500"/>
        <v>42058.353877314818</v>
      </c>
      <c r="U3530">
        <f t="shared" si="501"/>
        <v>2015</v>
      </c>
      <c r="V3530" s="11">
        <f t="shared" si="502"/>
        <v>42086.915972222225</v>
      </c>
      <c r="W3530" s="15">
        <f t="shared" si="503"/>
        <v>28.5620949074073</v>
      </c>
    </row>
    <row r="3531" spans="1:23" ht="43.2" x14ac:dyDescent="0.3">
      <c r="A3531">
        <v>4086</v>
      </c>
      <c r="B3531" s="3" t="s">
        <v>4082</v>
      </c>
      <c r="C3531" s="3" t="s">
        <v>8189</v>
      </c>
      <c r="D3531">
        <v>1000</v>
      </c>
      <c r="E3531">
        <v>47</v>
      </c>
      <c r="F3531" t="s">
        <v>8221</v>
      </c>
      <c r="G3531" t="s">
        <v>8224</v>
      </c>
      <c r="H3531" t="s">
        <v>8246</v>
      </c>
      <c r="I3531">
        <v>1448078400</v>
      </c>
      <c r="J3531">
        <v>1445985299</v>
      </c>
      <c r="K3531" t="b">
        <v>0</v>
      </c>
      <c r="L3531">
        <v>5</v>
      </c>
      <c r="M3531" t="b">
        <v>0</v>
      </c>
      <c r="N3531" t="s">
        <v>8271</v>
      </c>
      <c r="O3531" s="5">
        <f t="shared" si="495"/>
        <v>21.276595744680851</v>
      </c>
      <c r="P3531" s="7">
        <f t="shared" si="496"/>
        <v>9.4</v>
      </c>
      <c r="Q3531" t="str">
        <f t="shared" si="497"/>
        <v>theater</v>
      </c>
      <c r="R3531" t="str">
        <f t="shared" si="498"/>
        <v>plays</v>
      </c>
      <c r="S3531" s="10">
        <f t="shared" si="499"/>
        <v>42328.916666666672</v>
      </c>
      <c r="T3531" s="10">
        <f t="shared" si="500"/>
        <v>42304.690960648149</v>
      </c>
      <c r="U3531">
        <f t="shared" si="501"/>
        <v>2015</v>
      </c>
      <c r="V3531" s="11">
        <f t="shared" si="502"/>
        <v>42328.916666666672</v>
      </c>
      <c r="W3531" s="15">
        <f t="shared" si="503"/>
        <v>24.225706018522033</v>
      </c>
    </row>
    <row r="3532" spans="1:23" x14ac:dyDescent="0.3">
      <c r="A3532">
        <v>4087</v>
      </c>
      <c r="B3532" s="3" t="s">
        <v>4083</v>
      </c>
      <c r="C3532" s="3" t="s">
        <v>8190</v>
      </c>
      <c r="D3532">
        <v>9600</v>
      </c>
      <c r="E3532">
        <v>0</v>
      </c>
      <c r="F3532" t="s">
        <v>8221</v>
      </c>
      <c r="G3532" t="s">
        <v>8224</v>
      </c>
      <c r="H3532" t="s">
        <v>8246</v>
      </c>
      <c r="I3532">
        <v>1468777786</v>
      </c>
      <c r="J3532">
        <v>1466185786</v>
      </c>
      <c r="K3532" t="b">
        <v>0</v>
      </c>
      <c r="L3532">
        <v>0</v>
      </c>
      <c r="M3532" t="b">
        <v>0</v>
      </c>
      <c r="N3532" t="s">
        <v>8271</v>
      </c>
      <c r="O3532" s="5" t="e">
        <f t="shared" si="495"/>
        <v>#DIV/0!</v>
      </c>
      <c r="P3532" s="7" t="e">
        <f t="shared" si="496"/>
        <v>#DIV/0!</v>
      </c>
      <c r="Q3532" t="str">
        <f t="shared" si="497"/>
        <v>theater</v>
      </c>
      <c r="R3532" t="str">
        <f t="shared" si="498"/>
        <v>plays</v>
      </c>
      <c r="S3532" s="10">
        <f t="shared" si="499"/>
        <v>42568.492893518516</v>
      </c>
      <c r="T3532" s="10">
        <f t="shared" si="500"/>
        <v>42538.492893518516</v>
      </c>
      <c r="U3532">
        <f t="shared" si="501"/>
        <v>2016</v>
      </c>
      <c r="V3532" s="11">
        <f t="shared" si="502"/>
        <v>42568.492893518516</v>
      </c>
      <c r="W3532" s="15">
        <f t="shared" si="503"/>
        <v>30</v>
      </c>
    </row>
    <row r="3533" spans="1:23" ht="43.2" x14ac:dyDescent="0.3">
      <c r="A3533">
        <v>4088</v>
      </c>
      <c r="B3533" s="3" t="s">
        <v>4084</v>
      </c>
      <c r="C3533" s="3" t="s">
        <v>8191</v>
      </c>
      <c r="D3533">
        <v>2000</v>
      </c>
      <c r="E3533">
        <v>216</v>
      </c>
      <c r="F3533" t="s">
        <v>8221</v>
      </c>
      <c r="G3533" t="s">
        <v>8225</v>
      </c>
      <c r="H3533" t="s">
        <v>8247</v>
      </c>
      <c r="I3533">
        <v>1421403960</v>
      </c>
      <c r="J3533">
        <v>1418827324</v>
      </c>
      <c r="K3533" t="b">
        <v>0</v>
      </c>
      <c r="L3533">
        <v>3</v>
      </c>
      <c r="M3533" t="b">
        <v>0</v>
      </c>
      <c r="N3533" t="s">
        <v>8271</v>
      </c>
      <c r="O3533" s="5">
        <f t="shared" si="495"/>
        <v>9.2592592592592595</v>
      </c>
      <c r="P3533" s="7">
        <f t="shared" si="496"/>
        <v>72</v>
      </c>
      <c r="Q3533" t="str">
        <f t="shared" si="497"/>
        <v>theater</v>
      </c>
      <c r="R3533" t="str">
        <f t="shared" si="498"/>
        <v>plays</v>
      </c>
      <c r="S3533" s="10">
        <f t="shared" si="499"/>
        <v>42020.184722222228</v>
      </c>
      <c r="T3533" s="10">
        <f t="shared" si="500"/>
        <v>41990.362546296295</v>
      </c>
      <c r="U3533">
        <f t="shared" si="501"/>
        <v>2015</v>
      </c>
      <c r="V3533" s="11">
        <f t="shared" si="502"/>
        <v>42020.184722222228</v>
      </c>
      <c r="W3533" s="15">
        <f t="shared" si="503"/>
        <v>29.822175925932243</v>
      </c>
    </row>
    <row r="3534" spans="1:23" ht="57.6" x14ac:dyDescent="0.3">
      <c r="A3534">
        <v>4089</v>
      </c>
      <c r="B3534" s="3" t="s">
        <v>4085</v>
      </c>
      <c r="C3534" s="3" t="s">
        <v>8192</v>
      </c>
      <c r="D3534">
        <v>5000</v>
      </c>
      <c r="E3534">
        <v>240</v>
      </c>
      <c r="F3534" t="s">
        <v>8221</v>
      </c>
      <c r="G3534" t="s">
        <v>8224</v>
      </c>
      <c r="H3534" t="s">
        <v>8246</v>
      </c>
      <c r="I3534">
        <v>1433093700</v>
      </c>
      <c r="J3534">
        <v>1430242488</v>
      </c>
      <c r="K3534" t="b">
        <v>0</v>
      </c>
      <c r="L3534">
        <v>8</v>
      </c>
      <c r="M3534" t="b">
        <v>0</v>
      </c>
      <c r="N3534" t="s">
        <v>8271</v>
      </c>
      <c r="O3534" s="5">
        <f t="shared" si="495"/>
        <v>20.833333333333332</v>
      </c>
      <c r="P3534" s="7">
        <f t="shared" si="496"/>
        <v>30</v>
      </c>
      <c r="Q3534" t="str">
        <f t="shared" si="497"/>
        <v>theater</v>
      </c>
      <c r="R3534" t="str">
        <f t="shared" si="498"/>
        <v>plays</v>
      </c>
      <c r="S3534" s="10">
        <f t="shared" si="499"/>
        <v>42155.482638888891</v>
      </c>
      <c r="T3534" s="10">
        <f t="shared" si="500"/>
        <v>42122.482499999998</v>
      </c>
      <c r="U3534">
        <f t="shared" si="501"/>
        <v>2015</v>
      </c>
      <c r="V3534" s="11">
        <f t="shared" si="502"/>
        <v>42155.482638888891</v>
      </c>
      <c r="W3534" s="15">
        <f t="shared" si="503"/>
        <v>33.000138888892252</v>
      </c>
    </row>
    <row r="3535" spans="1:23" ht="43.2" x14ac:dyDescent="0.3">
      <c r="A3535">
        <v>4090</v>
      </c>
      <c r="B3535" s="3" t="s">
        <v>4086</v>
      </c>
      <c r="C3535" s="3" t="s">
        <v>8193</v>
      </c>
      <c r="D3535">
        <v>1000</v>
      </c>
      <c r="E3535">
        <v>32</v>
      </c>
      <c r="F3535" t="s">
        <v>8221</v>
      </c>
      <c r="G3535" t="s">
        <v>8224</v>
      </c>
      <c r="H3535" t="s">
        <v>8246</v>
      </c>
      <c r="I3535">
        <v>1438959600</v>
      </c>
      <c r="J3535">
        <v>1437754137</v>
      </c>
      <c r="K3535" t="b">
        <v>0</v>
      </c>
      <c r="L3535">
        <v>3</v>
      </c>
      <c r="M3535" t="b">
        <v>0</v>
      </c>
      <c r="N3535" t="s">
        <v>8271</v>
      </c>
      <c r="O3535" s="5">
        <f t="shared" si="495"/>
        <v>31.25</v>
      </c>
      <c r="P3535" s="7">
        <f t="shared" si="496"/>
        <v>10.666666666666666</v>
      </c>
      <c r="Q3535" t="str">
        <f t="shared" si="497"/>
        <v>theater</v>
      </c>
      <c r="R3535" t="str">
        <f t="shared" si="498"/>
        <v>plays</v>
      </c>
      <c r="S3535" s="10">
        <f t="shared" si="499"/>
        <v>42223.375</v>
      </c>
      <c r="T3535" s="10">
        <f t="shared" si="500"/>
        <v>42209.42288194444</v>
      </c>
      <c r="U3535">
        <f t="shared" si="501"/>
        <v>2015</v>
      </c>
      <c r="V3535" s="11">
        <f t="shared" si="502"/>
        <v>42223.375</v>
      </c>
      <c r="W3535" s="15">
        <f t="shared" si="503"/>
        <v>13.952118055560277</v>
      </c>
    </row>
    <row r="3536" spans="1:23" ht="43.2" x14ac:dyDescent="0.3">
      <c r="A3536">
        <v>4091</v>
      </c>
      <c r="B3536" s="3" t="s">
        <v>4087</v>
      </c>
      <c r="C3536" s="3" t="s">
        <v>8194</v>
      </c>
      <c r="D3536">
        <v>1600</v>
      </c>
      <c r="E3536">
        <v>204</v>
      </c>
      <c r="F3536" t="s">
        <v>8221</v>
      </c>
      <c r="G3536" t="s">
        <v>8224</v>
      </c>
      <c r="H3536" t="s">
        <v>8246</v>
      </c>
      <c r="I3536">
        <v>1421410151</v>
      </c>
      <c r="J3536">
        <v>1418818151</v>
      </c>
      <c r="K3536" t="b">
        <v>0</v>
      </c>
      <c r="L3536">
        <v>8</v>
      </c>
      <c r="M3536" t="b">
        <v>0</v>
      </c>
      <c r="N3536" t="s">
        <v>8271</v>
      </c>
      <c r="O3536" s="5">
        <f t="shared" si="495"/>
        <v>7.8431372549019605</v>
      </c>
      <c r="P3536" s="7">
        <f t="shared" si="496"/>
        <v>25.5</v>
      </c>
      <c r="Q3536" t="str">
        <f t="shared" si="497"/>
        <v>theater</v>
      </c>
      <c r="R3536" t="str">
        <f t="shared" si="498"/>
        <v>plays</v>
      </c>
      <c r="S3536" s="10">
        <f t="shared" si="499"/>
        <v>42020.256377314814</v>
      </c>
      <c r="T3536" s="10">
        <f t="shared" si="500"/>
        <v>41990.256377314814</v>
      </c>
      <c r="U3536">
        <f t="shared" si="501"/>
        <v>2015</v>
      </c>
      <c r="V3536" s="11">
        <f t="shared" si="502"/>
        <v>42020.256377314814</v>
      </c>
      <c r="W3536" s="15">
        <f t="shared" si="503"/>
        <v>30</v>
      </c>
    </row>
    <row r="3537" spans="1:23" ht="43.2" x14ac:dyDescent="0.3">
      <c r="A3537">
        <v>4092</v>
      </c>
      <c r="B3537" s="3" t="s">
        <v>4088</v>
      </c>
      <c r="C3537" s="3" t="s">
        <v>8195</v>
      </c>
      <c r="D3537">
        <v>110000</v>
      </c>
      <c r="E3537">
        <v>20</v>
      </c>
      <c r="F3537" t="s">
        <v>8221</v>
      </c>
      <c r="G3537" t="s">
        <v>8224</v>
      </c>
      <c r="H3537" t="s">
        <v>8246</v>
      </c>
      <c r="I3537">
        <v>1428205247</v>
      </c>
      <c r="J3537">
        <v>1423024847</v>
      </c>
      <c r="K3537" t="b">
        <v>0</v>
      </c>
      <c r="L3537">
        <v>1</v>
      </c>
      <c r="M3537" t="b">
        <v>0</v>
      </c>
      <c r="N3537" t="s">
        <v>8271</v>
      </c>
      <c r="O3537" s="5">
        <f t="shared" si="495"/>
        <v>5500</v>
      </c>
      <c r="P3537" s="7">
        <f t="shared" si="496"/>
        <v>20</v>
      </c>
      <c r="Q3537" t="str">
        <f t="shared" si="497"/>
        <v>theater</v>
      </c>
      <c r="R3537" t="str">
        <f t="shared" si="498"/>
        <v>plays</v>
      </c>
      <c r="S3537" s="10">
        <f t="shared" si="499"/>
        <v>42098.903321759266</v>
      </c>
      <c r="T3537" s="10">
        <f t="shared" si="500"/>
        <v>42038.944988425923</v>
      </c>
      <c r="U3537">
        <f t="shared" si="501"/>
        <v>2015</v>
      </c>
      <c r="V3537" s="11">
        <f t="shared" si="502"/>
        <v>42098.903321759266</v>
      </c>
      <c r="W3537" s="15">
        <f t="shared" si="503"/>
        <v>59.958333333343035</v>
      </c>
    </row>
    <row r="3538" spans="1:23" ht="43.2" x14ac:dyDescent="0.3">
      <c r="A3538">
        <v>4093</v>
      </c>
      <c r="B3538" s="3" t="s">
        <v>4089</v>
      </c>
      <c r="C3538" s="3" t="s">
        <v>8196</v>
      </c>
      <c r="D3538">
        <v>2500</v>
      </c>
      <c r="E3538">
        <v>60</v>
      </c>
      <c r="F3538" t="s">
        <v>8221</v>
      </c>
      <c r="G3538" t="s">
        <v>8225</v>
      </c>
      <c r="H3538" t="s">
        <v>8247</v>
      </c>
      <c r="I3538">
        <v>1440272093</v>
      </c>
      <c r="J3538">
        <v>1435088093</v>
      </c>
      <c r="K3538" t="b">
        <v>0</v>
      </c>
      <c r="L3538">
        <v>4</v>
      </c>
      <c r="M3538" t="b">
        <v>0</v>
      </c>
      <c r="N3538" t="s">
        <v>8271</v>
      </c>
      <c r="O3538" s="5">
        <f t="shared" si="495"/>
        <v>41.666666666666664</v>
      </c>
      <c r="P3538" s="7">
        <f t="shared" si="496"/>
        <v>15</v>
      </c>
      <c r="Q3538" t="str">
        <f t="shared" si="497"/>
        <v>theater</v>
      </c>
      <c r="R3538" t="str">
        <f t="shared" si="498"/>
        <v>plays</v>
      </c>
      <c r="S3538" s="10">
        <f t="shared" si="499"/>
        <v>42238.565891203703</v>
      </c>
      <c r="T3538" s="10">
        <f t="shared" si="500"/>
        <v>42178.565891203703</v>
      </c>
      <c r="U3538">
        <f t="shared" si="501"/>
        <v>2015</v>
      </c>
      <c r="V3538" s="11">
        <f t="shared" si="502"/>
        <v>42238.565891203703</v>
      </c>
      <c r="W3538" s="15">
        <f t="shared" si="503"/>
        <v>60</v>
      </c>
    </row>
    <row r="3539" spans="1:23" ht="43.2" x14ac:dyDescent="0.3">
      <c r="A3539">
        <v>4094</v>
      </c>
      <c r="B3539" s="3" t="s">
        <v>4090</v>
      </c>
      <c r="C3539" s="3" t="s">
        <v>8197</v>
      </c>
      <c r="D3539">
        <v>2000</v>
      </c>
      <c r="E3539">
        <v>730</v>
      </c>
      <c r="F3539" t="s">
        <v>8221</v>
      </c>
      <c r="G3539" t="s">
        <v>8224</v>
      </c>
      <c r="H3539" t="s">
        <v>8246</v>
      </c>
      <c r="I3539">
        <v>1413953940</v>
      </c>
      <c r="J3539">
        <v>1410141900</v>
      </c>
      <c r="K3539" t="b">
        <v>0</v>
      </c>
      <c r="L3539">
        <v>8</v>
      </c>
      <c r="M3539" t="b">
        <v>0</v>
      </c>
      <c r="N3539" t="s">
        <v>8271</v>
      </c>
      <c r="O3539" s="5">
        <f t="shared" si="495"/>
        <v>2.7397260273972601</v>
      </c>
      <c r="P3539" s="7">
        <f t="shared" si="496"/>
        <v>91.25</v>
      </c>
      <c r="Q3539" t="str">
        <f t="shared" si="497"/>
        <v>theater</v>
      </c>
      <c r="R3539" t="str">
        <f t="shared" si="498"/>
        <v>plays</v>
      </c>
      <c r="S3539" s="10">
        <f t="shared" si="499"/>
        <v>41933.957638888889</v>
      </c>
      <c r="T3539" s="10">
        <f t="shared" si="500"/>
        <v>41889.836805555555</v>
      </c>
      <c r="U3539">
        <f t="shared" si="501"/>
        <v>2014</v>
      </c>
      <c r="V3539" s="11">
        <f t="shared" si="502"/>
        <v>41933.957638888889</v>
      </c>
      <c r="W3539" s="15">
        <f t="shared" si="503"/>
        <v>44.120833333334303</v>
      </c>
    </row>
    <row r="3540" spans="1:23" ht="43.2" x14ac:dyDescent="0.3">
      <c r="A3540">
        <v>4095</v>
      </c>
      <c r="B3540" s="3" t="s">
        <v>4091</v>
      </c>
      <c r="C3540" s="3" t="s">
        <v>8198</v>
      </c>
      <c r="D3540">
        <v>30000</v>
      </c>
      <c r="E3540">
        <v>800</v>
      </c>
      <c r="F3540" t="s">
        <v>8221</v>
      </c>
      <c r="G3540" t="s">
        <v>8238</v>
      </c>
      <c r="H3540" t="s">
        <v>8256</v>
      </c>
      <c r="I3540">
        <v>1482108350</v>
      </c>
      <c r="J3540">
        <v>1479516350</v>
      </c>
      <c r="K3540" t="b">
        <v>0</v>
      </c>
      <c r="L3540">
        <v>1</v>
      </c>
      <c r="M3540" t="b">
        <v>0</v>
      </c>
      <c r="N3540" t="s">
        <v>8271</v>
      </c>
      <c r="O3540" s="5">
        <f t="shared" si="495"/>
        <v>37.5</v>
      </c>
      <c r="P3540" s="7">
        <f t="shared" si="496"/>
        <v>800</v>
      </c>
      <c r="Q3540" t="str">
        <f t="shared" si="497"/>
        <v>theater</v>
      </c>
      <c r="R3540" t="str">
        <f t="shared" si="498"/>
        <v>plays</v>
      </c>
      <c r="S3540" s="10">
        <f t="shared" si="499"/>
        <v>42722.781828703708</v>
      </c>
      <c r="T3540" s="10">
        <f t="shared" si="500"/>
        <v>42692.781828703708</v>
      </c>
      <c r="U3540">
        <f t="shared" si="501"/>
        <v>2016</v>
      </c>
      <c r="V3540" s="11">
        <f t="shared" si="502"/>
        <v>42722.781828703708</v>
      </c>
      <c r="W3540" s="15">
        <f t="shared" si="503"/>
        <v>30</v>
      </c>
    </row>
    <row r="3541" spans="1:23" ht="43.2" x14ac:dyDescent="0.3">
      <c r="A3541">
        <v>4096</v>
      </c>
      <c r="B3541" s="3" t="s">
        <v>4092</v>
      </c>
      <c r="C3541" s="3" t="s">
        <v>8199</v>
      </c>
      <c r="D3541">
        <v>3500</v>
      </c>
      <c r="E3541">
        <v>400</v>
      </c>
      <c r="F3541" t="s">
        <v>8221</v>
      </c>
      <c r="G3541" t="s">
        <v>8225</v>
      </c>
      <c r="H3541" t="s">
        <v>8247</v>
      </c>
      <c r="I3541">
        <v>1488271860</v>
      </c>
      <c r="J3541">
        <v>1484484219</v>
      </c>
      <c r="K3541" t="b">
        <v>0</v>
      </c>
      <c r="L3541">
        <v>5</v>
      </c>
      <c r="M3541" t="b">
        <v>0</v>
      </c>
      <c r="N3541" t="s">
        <v>8271</v>
      </c>
      <c r="O3541" s="5">
        <f t="shared" si="495"/>
        <v>8.75</v>
      </c>
      <c r="P3541" s="7">
        <f t="shared" si="496"/>
        <v>80</v>
      </c>
      <c r="Q3541" t="str">
        <f t="shared" si="497"/>
        <v>theater</v>
      </c>
      <c r="R3541" t="str">
        <f t="shared" si="498"/>
        <v>plays</v>
      </c>
      <c r="S3541" s="10">
        <f t="shared" si="499"/>
        <v>42794.118749999994</v>
      </c>
      <c r="T3541" s="10">
        <f t="shared" si="500"/>
        <v>42750.280312499999</v>
      </c>
      <c r="U3541">
        <f t="shared" si="501"/>
        <v>2017</v>
      </c>
      <c r="V3541" s="11">
        <f t="shared" si="502"/>
        <v>42794.118749999994</v>
      </c>
      <c r="W3541" s="15">
        <f t="shared" si="503"/>
        <v>43.838437499995052</v>
      </c>
    </row>
    <row r="3542" spans="1:23" ht="43.2" x14ac:dyDescent="0.3">
      <c r="A3542">
        <v>4097</v>
      </c>
      <c r="B3542" s="3" t="s">
        <v>4093</v>
      </c>
      <c r="C3542" s="3" t="s">
        <v>8200</v>
      </c>
      <c r="D3542">
        <v>10000</v>
      </c>
      <c r="E3542">
        <v>0</v>
      </c>
      <c r="F3542" t="s">
        <v>8221</v>
      </c>
      <c r="G3542" t="s">
        <v>8225</v>
      </c>
      <c r="H3542" t="s">
        <v>8247</v>
      </c>
      <c r="I3542">
        <v>1454284500</v>
      </c>
      <c r="J3542">
        <v>1449431237</v>
      </c>
      <c r="K3542" t="b">
        <v>0</v>
      </c>
      <c r="L3542">
        <v>0</v>
      </c>
      <c r="M3542" t="b">
        <v>0</v>
      </c>
      <c r="N3542" t="s">
        <v>8271</v>
      </c>
      <c r="O3542" s="5" t="e">
        <f t="shared" si="495"/>
        <v>#DIV/0!</v>
      </c>
      <c r="P3542" s="7" t="e">
        <f t="shared" si="496"/>
        <v>#DIV/0!</v>
      </c>
      <c r="Q3542" t="str">
        <f t="shared" si="497"/>
        <v>theater</v>
      </c>
      <c r="R3542" t="str">
        <f t="shared" si="498"/>
        <v>plays</v>
      </c>
      <c r="S3542" s="10">
        <f t="shared" si="499"/>
        <v>42400.746527777781</v>
      </c>
      <c r="T3542" s="10">
        <f t="shared" si="500"/>
        <v>42344.574502314819</v>
      </c>
      <c r="U3542">
        <f t="shared" si="501"/>
        <v>2016</v>
      </c>
      <c r="V3542" s="11">
        <f t="shared" si="502"/>
        <v>42400.746527777781</v>
      </c>
      <c r="W3542" s="15">
        <f t="shared" si="503"/>
        <v>56.172025462961756</v>
      </c>
    </row>
    <row r="3543" spans="1:23" ht="43.2" x14ac:dyDescent="0.3">
      <c r="A3543">
        <v>4098</v>
      </c>
      <c r="B3543" s="3" t="s">
        <v>4094</v>
      </c>
      <c r="C3543" s="3" t="s">
        <v>8201</v>
      </c>
      <c r="D3543">
        <v>75000</v>
      </c>
      <c r="E3543">
        <v>0</v>
      </c>
      <c r="F3543" t="s">
        <v>8221</v>
      </c>
      <c r="G3543" t="s">
        <v>8224</v>
      </c>
      <c r="H3543" t="s">
        <v>8246</v>
      </c>
      <c r="I3543">
        <v>1465060797</v>
      </c>
      <c r="J3543">
        <v>1462468797</v>
      </c>
      <c r="K3543" t="b">
        <v>0</v>
      </c>
      <c r="L3543">
        <v>0</v>
      </c>
      <c r="M3543" t="b">
        <v>0</v>
      </c>
      <c r="N3543" t="s">
        <v>8271</v>
      </c>
      <c r="O3543" s="5" t="e">
        <f t="shared" si="495"/>
        <v>#DIV/0!</v>
      </c>
      <c r="P3543" s="7" t="e">
        <f t="shared" si="496"/>
        <v>#DIV/0!</v>
      </c>
      <c r="Q3543" t="str">
        <f t="shared" si="497"/>
        <v>theater</v>
      </c>
      <c r="R3543" t="str">
        <f t="shared" si="498"/>
        <v>plays</v>
      </c>
      <c r="S3543" s="10">
        <f t="shared" si="499"/>
        <v>42525.472187499996</v>
      </c>
      <c r="T3543" s="10">
        <f t="shared" si="500"/>
        <v>42495.472187499996</v>
      </c>
      <c r="U3543">
        <f t="shared" si="501"/>
        <v>2016</v>
      </c>
      <c r="V3543" s="11">
        <f t="shared" si="502"/>
        <v>42525.472187499996</v>
      </c>
      <c r="W3543" s="15">
        <f t="shared" si="503"/>
        <v>30</v>
      </c>
    </row>
    <row r="3544" spans="1:23" ht="57.6" x14ac:dyDescent="0.3">
      <c r="A3544">
        <v>4099</v>
      </c>
      <c r="B3544" s="3" t="s">
        <v>4095</v>
      </c>
      <c r="C3544" s="3" t="s">
        <v>8202</v>
      </c>
      <c r="D3544">
        <v>4500</v>
      </c>
      <c r="E3544">
        <v>50</v>
      </c>
      <c r="F3544" t="s">
        <v>8221</v>
      </c>
      <c r="G3544" t="s">
        <v>8224</v>
      </c>
      <c r="H3544" t="s">
        <v>8246</v>
      </c>
      <c r="I3544">
        <v>1472847873</v>
      </c>
      <c r="J3544">
        <v>1468959873</v>
      </c>
      <c r="K3544" t="b">
        <v>0</v>
      </c>
      <c r="L3544">
        <v>1</v>
      </c>
      <c r="M3544" t="b">
        <v>0</v>
      </c>
      <c r="N3544" t="s">
        <v>8271</v>
      </c>
      <c r="O3544" s="5">
        <f t="shared" si="495"/>
        <v>90</v>
      </c>
      <c r="P3544" s="7">
        <f t="shared" si="496"/>
        <v>50</v>
      </c>
      <c r="Q3544" t="str">
        <f t="shared" si="497"/>
        <v>theater</v>
      </c>
      <c r="R3544" t="str">
        <f t="shared" si="498"/>
        <v>plays</v>
      </c>
      <c r="S3544" s="10">
        <f t="shared" si="499"/>
        <v>42615.600381944445</v>
      </c>
      <c r="T3544" s="10">
        <f t="shared" si="500"/>
        <v>42570.600381944445</v>
      </c>
      <c r="U3544">
        <f t="shared" si="501"/>
        <v>2016</v>
      </c>
      <c r="V3544" s="11">
        <f t="shared" si="502"/>
        <v>42615.600381944445</v>
      </c>
      <c r="W3544" s="15">
        <f t="shared" si="503"/>
        <v>45</v>
      </c>
    </row>
    <row r="3545" spans="1:23" ht="43.2" x14ac:dyDescent="0.3">
      <c r="A3545">
        <v>4100</v>
      </c>
      <c r="B3545" s="3" t="s">
        <v>4096</v>
      </c>
      <c r="C3545" s="3" t="s">
        <v>8203</v>
      </c>
      <c r="D3545">
        <v>270</v>
      </c>
      <c r="E3545">
        <v>0</v>
      </c>
      <c r="F3545" t="s">
        <v>8221</v>
      </c>
      <c r="G3545" t="s">
        <v>8224</v>
      </c>
      <c r="H3545" t="s">
        <v>8246</v>
      </c>
      <c r="I3545">
        <v>1414205990</v>
      </c>
      <c r="J3545">
        <v>1413341990</v>
      </c>
      <c r="K3545" t="b">
        <v>0</v>
      </c>
      <c r="L3545">
        <v>0</v>
      </c>
      <c r="M3545" t="b">
        <v>0</v>
      </c>
      <c r="N3545" t="s">
        <v>8271</v>
      </c>
      <c r="O3545" s="5" t="e">
        <f t="shared" si="495"/>
        <v>#DIV/0!</v>
      </c>
      <c r="P3545" s="7" t="e">
        <f t="shared" si="496"/>
        <v>#DIV/0!</v>
      </c>
      <c r="Q3545" t="str">
        <f t="shared" si="497"/>
        <v>theater</v>
      </c>
      <c r="R3545" t="str">
        <f t="shared" si="498"/>
        <v>plays</v>
      </c>
      <c r="S3545" s="10">
        <f t="shared" si="499"/>
        <v>41936.874884259261</v>
      </c>
      <c r="T3545" s="10">
        <f t="shared" si="500"/>
        <v>41926.874884259261</v>
      </c>
      <c r="U3545">
        <f t="shared" si="501"/>
        <v>2014</v>
      </c>
      <c r="V3545" s="11">
        <f t="shared" si="502"/>
        <v>41936.874884259261</v>
      </c>
      <c r="W3545" s="15">
        <f t="shared" si="503"/>
        <v>10</v>
      </c>
    </row>
    <row r="3546" spans="1:23" ht="43.2" x14ac:dyDescent="0.3">
      <c r="A3546">
        <v>4101</v>
      </c>
      <c r="B3546" s="3" t="s">
        <v>4097</v>
      </c>
      <c r="C3546" s="3" t="s">
        <v>8204</v>
      </c>
      <c r="D3546">
        <v>600</v>
      </c>
      <c r="E3546">
        <v>0</v>
      </c>
      <c r="F3546" t="s">
        <v>8221</v>
      </c>
      <c r="G3546" t="s">
        <v>8224</v>
      </c>
      <c r="H3546" t="s">
        <v>8246</v>
      </c>
      <c r="I3546">
        <v>1485380482</v>
      </c>
      <c r="J3546">
        <v>1482788482</v>
      </c>
      <c r="K3546" t="b">
        <v>0</v>
      </c>
      <c r="L3546">
        <v>0</v>
      </c>
      <c r="M3546" t="b">
        <v>0</v>
      </c>
      <c r="N3546" t="s">
        <v>8271</v>
      </c>
      <c r="O3546" s="5" t="e">
        <f t="shared" si="495"/>
        <v>#DIV/0!</v>
      </c>
      <c r="P3546" s="7" t="e">
        <f t="shared" si="496"/>
        <v>#DIV/0!</v>
      </c>
      <c r="Q3546" t="str">
        <f t="shared" si="497"/>
        <v>theater</v>
      </c>
      <c r="R3546" t="str">
        <f t="shared" si="498"/>
        <v>plays</v>
      </c>
      <c r="S3546" s="10">
        <f t="shared" si="499"/>
        <v>42760.653726851851</v>
      </c>
      <c r="T3546" s="10">
        <f t="shared" si="500"/>
        <v>42730.653726851851</v>
      </c>
      <c r="U3546">
        <f t="shared" si="501"/>
        <v>2017</v>
      </c>
      <c r="V3546" s="11">
        <f t="shared" si="502"/>
        <v>42760.653726851851</v>
      </c>
      <c r="W3546" s="15">
        <f t="shared" si="503"/>
        <v>30</v>
      </c>
    </row>
    <row r="3547" spans="1:23" ht="43.2" x14ac:dyDescent="0.3">
      <c r="A3547">
        <v>4102</v>
      </c>
      <c r="B3547" s="3" t="s">
        <v>4098</v>
      </c>
      <c r="C3547" s="3" t="s">
        <v>8205</v>
      </c>
      <c r="D3547">
        <v>500</v>
      </c>
      <c r="E3547">
        <v>137</v>
      </c>
      <c r="F3547" t="s">
        <v>8221</v>
      </c>
      <c r="G3547" t="s">
        <v>8224</v>
      </c>
      <c r="H3547" t="s">
        <v>8246</v>
      </c>
      <c r="I3547">
        <v>1463343673</v>
      </c>
      <c r="J3547">
        <v>1460751673</v>
      </c>
      <c r="K3547" t="b">
        <v>0</v>
      </c>
      <c r="L3547">
        <v>6</v>
      </c>
      <c r="M3547" t="b">
        <v>0</v>
      </c>
      <c r="N3547" t="s">
        <v>8271</v>
      </c>
      <c r="O3547" s="5">
        <f t="shared" si="495"/>
        <v>3.6496350364963503</v>
      </c>
      <c r="P3547" s="7">
        <f t="shared" si="496"/>
        <v>22.833333333333332</v>
      </c>
      <c r="Q3547" t="str">
        <f t="shared" si="497"/>
        <v>theater</v>
      </c>
      <c r="R3547" t="str">
        <f t="shared" si="498"/>
        <v>plays</v>
      </c>
      <c r="S3547" s="10">
        <f t="shared" si="499"/>
        <v>42505.598067129627</v>
      </c>
      <c r="T3547" s="10">
        <f t="shared" si="500"/>
        <v>42475.598067129627</v>
      </c>
      <c r="U3547">
        <f t="shared" si="501"/>
        <v>2016</v>
      </c>
      <c r="V3547" s="11">
        <f t="shared" si="502"/>
        <v>42505.598067129627</v>
      </c>
      <c r="W3547" s="15">
        <f t="shared" si="503"/>
        <v>30</v>
      </c>
    </row>
    <row r="3548" spans="1:23" ht="43.2" x14ac:dyDescent="0.3">
      <c r="A3548">
        <v>4103</v>
      </c>
      <c r="B3548" s="3" t="s">
        <v>4099</v>
      </c>
      <c r="C3548" s="3" t="s">
        <v>8206</v>
      </c>
      <c r="D3548">
        <v>1000</v>
      </c>
      <c r="E3548">
        <v>100</v>
      </c>
      <c r="F3548" t="s">
        <v>8221</v>
      </c>
      <c r="G3548" t="s">
        <v>8224</v>
      </c>
      <c r="H3548" t="s">
        <v>8246</v>
      </c>
      <c r="I3548">
        <v>1440613920</v>
      </c>
      <c r="J3548">
        <v>1435953566</v>
      </c>
      <c r="K3548" t="b">
        <v>0</v>
      </c>
      <c r="L3548">
        <v>6</v>
      </c>
      <c r="M3548" t="b">
        <v>0</v>
      </c>
      <c r="N3548" t="s">
        <v>8271</v>
      </c>
      <c r="O3548" s="5">
        <f t="shared" si="495"/>
        <v>10</v>
      </c>
      <c r="P3548" s="7">
        <f t="shared" si="496"/>
        <v>16.666666666666668</v>
      </c>
      <c r="Q3548" t="str">
        <f t="shared" si="497"/>
        <v>theater</v>
      </c>
      <c r="R3548" t="str">
        <f t="shared" si="498"/>
        <v>plays</v>
      </c>
      <c r="S3548" s="10">
        <f t="shared" si="499"/>
        <v>42242.522222222222</v>
      </c>
      <c r="T3548" s="10">
        <f t="shared" si="500"/>
        <v>42188.58293981482</v>
      </c>
      <c r="U3548">
        <f t="shared" si="501"/>
        <v>2015</v>
      </c>
      <c r="V3548" s="11">
        <f t="shared" si="502"/>
        <v>42242.522222222222</v>
      </c>
      <c r="W3548" s="15">
        <f t="shared" si="503"/>
        <v>53.939282407402061</v>
      </c>
    </row>
    <row r="3549" spans="1:23" ht="43.2" x14ac:dyDescent="0.3">
      <c r="A3549">
        <v>4104</v>
      </c>
      <c r="B3549" s="3" t="s">
        <v>4100</v>
      </c>
      <c r="C3549" s="3" t="s">
        <v>8207</v>
      </c>
      <c r="D3549">
        <v>3000</v>
      </c>
      <c r="E3549">
        <v>641</v>
      </c>
      <c r="F3549" t="s">
        <v>8221</v>
      </c>
      <c r="G3549" t="s">
        <v>8226</v>
      </c>
      <c r="H3549" t="s">
        <v>8248</v>
      </c>
      <c r="I3549">
        <v>1477550434</v>
      </c>
      <c r="J3549">
        <v>1474958434</v>
      </c>
      <c r="K3549" t="b">
        <v>0</v>
      </c>
      <c r="L3549">
        <v>14</v>
      </c>
      <c r="M3549" t="b">
        <v>0</v>
      </c>
      <c r="N3549" t="s">
        <v>8271</v>
      </c>
      <c r="O3549" s="5">
        <f t="shared" si="495"/>
        <v>4.6801872074882995</v>
      </c>
      <c r="P3549" s="7">
        <f t="shared" si="496"/>
        <v>45.785714285714285</v>
      </c>
      <c r="Q3549" t="str">
        <f t="shared" si="497"/>
        <v>theater</v>
      </c>
      <c r="R3549" t="str">
        <f t="shared" si="498"/>
        <v>plays</v>
      </c>
      <c r="S3549" s="10">
        <f t="shared" si="499"/>
        <v>42670.028171296297</v>
      </c>
      <c r="T3549" s="10">
        <f t="shared" si="500"/>
        <v>42640.028171296297</v>
      </c>
      <c r="U3549">
        <f t="shared" si="501"/>
        <v>2016</v>
      </c>
      <c r="V3549" s="11">
        <f t="shared" si="502"/>
        <v>42670.028171296297</v>
      </c>
      <c r="W3549" s="15">
        <f t="shared" si="503"/>
        <v>30</v>
      </c>
    </row>
    <row r="3550" spans="1:23" ht="57.6" x14ac:dyDescent="0.3">
      <c r="A3550">
        <v>4105</v>
      </c>
      <c r="B3550" s="3" t="s">
        <v>4101</v>
      </c>
      <c r="C3550" s="3" t="s">
        <v>8208</v>
      </c>
      <c r="D3550">
        <v>33000</v>
      </c>
      <c r="E3550">
        <v>2300</v>
      </c>
      <c r="F3550" t="s">
        <v>8221</v>
      </c>
      <c r="G3550" t="s">
        <v>8238</v>
      </c>
      <c r="H3550" t="s">
        <v>8256</v>
      </c>
      <c r="I3550">
        <v>1482711309</v>
      </c>
      <c r="J3550">
        <v>1479860109</v>
      </c>
      <c r="K3550" t="b">
        <v>0</v>
      </c>
      <c r="L3550">
        <v>6</v>
      </c>
      <c r="M3550" t="b">
        <v>0</v>
      </c>
      <c r="N3550" t="s">
        <v>8271</v>
      </c>
      <c r="O3550" s="5">
        <f t="shared" si="495"/>
        <v>14.347826086956522</v>
      </c>
      <c r="P3550" s="7">
        <f t="shared" si="496"/>
        <v>383.33333333333331</v>
      </c>
      <c r="Q3550" t="str">
        <f t="shared" si="497"/>
        <v>theater</v>
      </c>
      <c r="R3550" t="str">
        <f t="shared" si="498"/>
        <v>plays</v>
      </c>
      <c r="S3550" s="10">
        <f t="shared" si="499"/>
        <v>42729.760520833333</v>
      </c>
      <c r="T3550" s="10">
        <f t="shared" si="500"/>
        <v>42696.760520833333</v>
      </c>
      <c r="U3550">
        <f t="shared" si="501"/>
        <v>2016</v>
      </c>
      <c r="V3550" s="11">
        <f t="shared" si="502"/>
        <v>42729.760520833333</v>
      </c>
      <c r="W3550" s="15">
        <f t="shared" si="503"/>
        <v>33</v>
      </c>
    </row>
    <row r="3551" spans="1:23" ht="43.2" x14ac:dyDescent="0.3">
      <c r="A3551">
        <v>4106</v>
      </c>
      <c r="B3551" s="3" t="s">
        <v>4102</v>
      </c>
      <c r="C3551" s="3" t="s">
        <v>8209</v>
      </c>
      <c r="D3551">
        <v>5000</v>
      </c>
      <c r="E3551">
        <v>3530</v>
      </c>
      <c r="F3551" t="s">
        <v>8221</v>
      </c>
      <c r="G3551" t="s">
        <v>8224</v>
      </c>
      <c r="H3551" t="s">
        <v>8246</v>
      </c>
      <c r="I3551">
        <v>1427936400</v>
      </c>
      <c r="J3551">
        <v>1424221866</v>
      </c>
      <c r="K3551" t="b">
        <v>0</v>
      </c>
      <c r="L3551">
        <v>33</v>
      </c>
      <c r="M3551" t="b">
        <v>0</v>
      </c>
      <c r="N3551" t="s">
        <v>8271</v>
      </c>
      <c r="O3551" s="5">
        <f t="shared" si="495"/>
        <v>1.4164305949008498</v>
      </c>
      <c r="P3551" s="7">
        <f t="shared" si="496"/>
        <v>106.96969696969697</v>
      </c>
      <c r="Q3551" t="str">
        <f t="shared" si="497"/>
        <v>theater</v>
      </c>
      <c r="R3551" t="str">
        <f t="shared" si="498"/>
        <v>plays</v>
      </c>
      <c r="S3551" s="10">
        <f t="shared" si="499"/>
        <v>42095.791666666672</v>
      </c>
      <c r="T3551" s="10">
        <f t="shared" si="500"/>
        <v>42052.799375000002</v>
      </c>
      <c r="U3551">
        <f t="shared" si="501"/>
        <v>2015</v>
      </c>
      <c r="V3551" s="11">
        <f t="shared" si="502"/>
        <v>42095.791666666672</v>
      </c>
      <c r="W3551" s="15">
        <f t="shared" si="503"/>
        <v>42.992291666669189</v>
      </c>
    </row>
    <row r="3552" spans="1:23" ht="43.2" x14ac:dyDescent="0.3">
      <c r="A3552">
        <v>4107</v>
      </c>
      <c r="B3552" s="3" t="s">
        <v>4103</v>
      </c>
      <c r="C3552" s="3" t="s">
        <v>8210</v>
      </c>
      <c r="D3552">
        <v>2000</v>
      </c>
      <c r="E3552">
        <v>41</v>
      </c>
      <c r="F3552" t="s">
        <v>8221</v>
      </c>
      <c r="G3552" t="s">
        <v>8224</v>
      </c>
      <c r="H3552" t="s">
        <v>8246</v>
      </c>
      <c r="I3552">
        <v>1411596001</v>
      </c>
      <c r="J3552">
        <v>1409608801</v>
      </c>
      <c r="K3552" t="b">
        <v>0</v>
      </c>
      <c r="L3552">
        <v>4</v>
      </c>
      <c r="M3552" t="b">
        <v>0</v>
      </c>
      <c r="N3552" t="s">
        <v>8271</v>
      </c>
      <c r="O3552" s="5">
        <f t="shared" si="495"/>
        <v>48.780487804878049</v>
      </c>
      <c r="P3552" s="7">
        <f t="shared" si="496"/>
        <v>10.25</v>
      </c>
      <c r="Q3552" t="str">
        <f t="shared" si="497"/>
        <v>theater</v>
      </c>
      <c r="R3552" t="str">
        <f t="shared" si="498"/>
        <v>plays</v>
      </c>
      <c r="S3552" s="10">
        <f t="shared" si="499"/>
        <v>41906.666678240741</v>
      </c>
      <c r="T3552" s="10">
        <f t="shared" si="500"/>
        <v>41883.666678240741</v>
      </c>
      <c r="U3552">
        <f t="shared" si="501"/>
        <v>2014</v>
      </c>
      <c r="V3552" s="11">
        <f t="shared" si="502"/>
        <v>41906.666678240741</v>
      </c>
      <c r="W3552" s="15">
        <f t="shared" si="503"/>
        <v>23</v>
      </c>
    </row>
    <row r="3553" spans="1:23" ht="43.2" x14ac:dyDescent="0.3">
      <c r="A3553">
        <v>4108</v>
      </c>
      <c r="B3553" s="3" t="s">
        <v>4104</v>
      </c>
      <c r="C3553" s="3" t="s">
        <v>8211</v>
      </c>
      <c r="D3553">
        <v>3000</v>
      </c>
      <c r="E3553">
        <v>59</v>
      </c>
      <c r="F3553" t="s">
        <v>8221</v>
      </c>
      <c r="G3553" t="s">
        <v>8224</v>
      </c>
      <c r="H3553" t="s">
        <v>8246</v>
      </c>
      <c r="I3553">
        <v>1488517200</v>
      </c>
      <c r="J3553">
        <v>1485909937</v>
      </c>
      <c r="K3553" t="b">
        <v>0</v>
      </c>
      <c r="L3553">
        <v>1</v>
      </c>
      <c r="M3553" t="b">
        <v>0</v>
      </c>
      <c r="N3553" t="s">
        <v>8271</v>
      </c>
      <c r="O3553" s="5">
        <f t="shared" si="495"/>
        <v>50.847457627118644</v>
      </c>
      <c r="P3553" s="7">
        <f t="shared" si="496"/>
        <v>59</v>
      </c>
      <c r="Q3553" t="str">
        <f t="shared" si="497"/>
        <v>theater</v>
      </c>
      <c r="R3553" t="str">
        <f t="shared" si="498"/>
        <v>plays</v>
      </c>
      <c r="S3553" s="10">
        <f t="shared" si="499"/>
        <v>42796.958333333328</v>
      </c>
      <c r="T3553" s="10">
        <f t="shared" si="500"/>
        <v>42766.781678240746</v>
      </c>
      <c r="U3553">
        <f t="shared" si="501"/>
        <v>2017</v>
      </c>
      <c r="V3553" s="11">
        <f t="shared" si="502"/>
        <v>42796.958333333328</v>
      </c>
      <c r="W3553" s="15">
        <f t="shared" si="503"/>
        <v>30.176655092582223</v>
      </c>
    </row>
    <row r="3554" spans="1:23" ht="43.2" x14ac:dyDescent="0.3">
      <c r="A3554">
        <v>4109</v>
      </c>
      <c r="B3554" s="3" t="s">
        <v>4105</v>
      </c>
      <c r="C3554" s="3" t="s">
        <v>8212</v>
      </c>
      <c r="D3554">
        <v>500</v>
      </c>
      <c r="E3554">
        <v>0</v>
      </c>
      <c r="F3554" t="s">
        <v>8221</v>
      </c>
      <c r="G3554" t="s">
        <v>8225</v>
      </c>
      <c r="H3554" t="s">
        <v>8247</v>
      </c>
      <c r="I3554">
        <v>1448805404</v>
      </c>
      <c r="J3554">
        <v>1446209804</v>
      </c>
      <c r="K3554" t="b">
        <v>0</v>
      </c>
      <c r="L3554">
        <v>0</v>
      </c>
      <c r="M3554" t="b">
        <v>0</v>
      </c>
      <c r="N3554" t="s">
        <v>8271</v>
      </c>
      <c r="O3554" s="5" t="e">
        <f t="shared" si="495"/>
        <v>#DIV/0!</v>
      </c>
      <c r="P3554" s="7" t="e">
        <f t="shared" si="496"/>
        <v>#DIV/0!</v>
      </c>
      <c r="Q3554" t="str">
        <f t="shared" si="497"/>
        <v>theater</v>
      </c>
      <c r="R3554" t="str">
        <f t="shared" si="498"/>
        <v>plays</v>
      </c>
      <c r="S3554" s="10">
        <f t="shared" si="499"/>
        <v>42337.331064814818</v>
      </c>
      <c r="T3554" s="10">
        <f t="shared" si="500"/>
        <v>42307.289398148147</v>
      </c>
      <c r="U3554">
        <f t="shared" si="501"/>
        <v>2015</v>
      </c>
      <c r="V3554" s="11">
        <f t="shared" si="502"/>
        <v>42337.331064814818</v>
      </c>
      <c r="W3554" s="15">
        <f t="shared" si="503"/>
        <v>30.041666666671517</v>
      </c>
    </row>
    <row r="3555" spans="1:23" ht="43.2" x14ac:dyDescent="0.3">
      <c r="A3555">
        <v>4110</v>
      </c>
      <c r="B3555" s="3" t="s">
        <v>4106</v>
      </c>
      <c r="C3555" s="3" t="s">
        <v>8213</v>
      </c>
      <c r="D3555">
        <v>300</v>
      </c>
      <c r="E3555">
        <v>86</v>
      </c>
      <c r="F3555" t="s">
        <v>8221</v>
      </c>
      <c r="G3555" t="s">
        <v>8225</v>
      </c>
      <c r="H3555" t="s">
        <v>8247</v>
      </c>
      <c r="I3555">
        <v>1469113351</v>
      </c>
      <c r="J3555">
        <v>1463929351</v>
      </c>
      <c r="K3555" t="b">
        <v>0</v>
      </c>
      <c r="L3555">
        <v>6</v>
      </c>
      <c r="M3555" t="b">
        <v>0</v>
      </c>
      <c r="N3555" t="s">
        <v>8271</v>
      </c>
      <c r="O3555" s="5">
        <f t="shared" si="495"/>
        <v>3.4883720930232558</v>
      </c>
      <c r="P3555" s="7">
        <f t="shared" si="496"/>
        <v>14.333333333333334</v>
      </c>
      <c r="Q3555" t="str">
        <f t="shared" si="497"/>
        <v>theater</v>
      </c>
      <c r="R3555" t="str">
        <f t="shared" si="498"/>
        <v>plays</v>
      </c>
      <c r="S3555" s="10">
        <f t="shared" si="499"/>
        <v>42572.376747685179</v>
      </c>
      <c r="T3555" s="10">
        <f t="shared" si="500"/>
        <v>42512.376747685179</v>
      </c>
      <c r="U3555">
        <f t="shared" si="501"/>
        <v>2016</v>
      </c>
      <c r="V3555" s="11">
        <f t="shared" si="502"/>
        <v>42572.376747685179</v>
      </c>
      <c r="W3555" s="15">
        <f t="shared" si="503"/>
        <v>60</v>
      </c>
    </row>
    <row r="3556" spans="1:23" ht="43.2" x14ac:dyDescent="0.3">
      <c r="A3556">
        <v>4111</v>
      </c>
      <c r="B3556" s="3" t="s">
        <v>4107</v>
      </c>
      <c r="C3556" s="3" t="s">
        <v>8214</v>
      </c>
      <c r="D3556">
        <v>3000</v>
      </c>
      <c r="E3556">
        <v>94</v>
      </c>
      <c r="F3556" t="s">
        <v>8221</v>
      </c>
      <c r="G3556" t="s">
        <v>8224</v>
      </c>
      <c r="H3556" t="s">
        <v>8246</v>
      </c>
      <c r="I3556">
        <v>1424747740</v>
      </c>
      <c r="J3556">
        <v>1422155740</v>
      </c>
      <c r="K3556" t="b">
        <v>0</v>
      </c>
      <c r="L3556">
        <v>6</v>
      </c>
      <c r="M3556" t="b">
        <v>0</v>
      </c>
      <c r="N3556" t="s">
        <v>8271</v>
      </c>
      <c r="O3556" s="5">
        <f t="shared" si="495"/>
        <v>31.914893617021278</v>
      </c>
      <c r="P3556" s="7">
        <f t="shared" si="496"/>
        <v>15.666666666666666</v>
      </c>
      <c r="Q3556" t="str">
        <f t="shared" si="497"/>
        <v>theater</v>
      </c>
      <c r="R3556" t="str">
        <f t="shared" si="498"/>
        <v>plays</v>
      </c>
      <c r="S3556" s="10">
        <f t="shared" si="499"/>
        <v>42058.885879629626</v>
      </c>
      <c r="T3556" s="10">
        <f t="shared" si="500"/>
        <v>42028.885879629626</v>
      </c>
      <c r="U3556">
        <f t="shared" si="501"/>
        <v>2015</v>
      </c>
      <c r="V3556" s="11">
        <f t="shared" si="502"/>
        <v>42058.885879629626</v>
      </c>
      <c r="W3556" s="15">
        <f t="shared" si="503"/>
        <v>30</v>
      </c>
    </row>
    <row r="3557" spans="1:23" ht="43.2" x14ac:dyDescent="0.3">
      <c r="A3557">
        <v>4112</v>
      </c>
      <c r="B3557" s="3" t="s">
        <v>4108</v>
      </c>
      <c r="C3557" s="3" t="s">
        <v>6961</v>
      </c>
      <c r="D3557">
        <v>2500</v>
      </c>
      <c r="E3557">
        <v>1</v>
      </c>
      <c r="F3557" t="s">
        <v>8221</v>
      </c>
      <c r="G3557" t="s">
        <v>8241</v>
      </c>
      <c r="H3557" t="s">
        <v>8249</v>
      </c>
      <c r="I3557">
        <v>1456617600</v>
      </c>
      <c r="J3557">
        <v>1454280186</v>
      </c>
      <c r="K3557" t="b">
        <v>0</v>
      </c>
      <c r="L3557">
        <v>1</v>
      </c>
      <c r="M3557" t="b">
        <v>0</v>
      </c>
      <c r="N3557" t="s">
        <v>8271</v>
      </c>
      <c r="O3557" s="5">
        <f t="shared" si="495"/>
        <v>2500</v>
      </c>
      <c r="P3557" s="7">
        <f t="shared" si="496"/>
        <v>1</v>
      </c>
      <c r="Q3557" t="str">
        <f t="shared" si="497"/>
        <v>theater</v>
      </c>
      <c r="R3557" t="str">
        <f t="shared" si="498"/>
        <v>plays</v>
      </c>
      <c r="S3557" s="10">
        <f t="shared" si="499"/>
        <v>42427.75</v>
      </c>
      <c r="T3557" s="10">
        <f t="shared" si="500"/>
        <v>42400.696597222224</v>
      </c>
      <c r="U3557">
        <f t="shared" si="501"/>
        <v>2016</v>
      </c>
      <c r="V3557" s="11">
        <f t="shared" si="502"/>
        <v>42427.75</v>
      </c>
      <c r="W3557" s="15">
        <f t="shared" si="503"/>
        <v>27.053402777775773</v>
      </c>
    </row>
    <row r="3558" spans="1:23" ht="43.2" x14ac:dyDescent="0.3">
      <c r="A3558">
        <v>4113</v>
      </c>
      <c r="B3558" s="3" t="s">
        <v>4109</v>
      </c>
      <c r="C3558" s="3" t="s">
        <v>8215</v>
      </c>
      <c r="D3558">
        <v>1500</v>
      </c>
      <c r="E3558">
        <v>3</v>
      </c>
      <c r="F3558" t="s">
        <v>8221</v>
      </c>
      <c r="G3558" t="s">
        <v>8224</v>
      </c>
      <c r="H3558" t="s">
        <v>8246</v>
      </c>
      <c r="I3558">
        <v>1452234840</v>
      </c>
      <c r="J3558">
        <v>1450619123</v>
      </c>
      <c r="K3558" t="b">
        <v>0</v>
      </c>
      <c r="L3558">
        <v>3</v>
      </c>
      <c r="M3558" t="b">
        <v>0</v>
      </c>
      <c r="N3558" t="s">
        <v>8271</v>
      </c>
      <c r="O3558" s="5">
        <f t="shared" si="495"/>
        <v>500</v>
      </c>
      <c r="P3558" s="7">
        <f t="shared" si="496"/>
        <v>1</v>
      </c>
      <c r="Q3558" t="str">
        <f t="shared" si="497"/>
        <v>theater</v>
      </c>
      <c r="R3558" t="str">
        <f t="shared" si="498"/>
        <v>plays</v>
      </c>
      <c r="S3558" s="10">
        <f t="shared" si="499"/>
        <v>42377.023611111115</v>
      </c>
      <c r="T3558" s="10">
        <f t="shared" si="500"/>
        <v>42358.323182870372</v>
      </c>
      <c r="U3558">
        <f t="shared" si="501"/>
        <v>2016</v>
      </c>
      <c r="V3558" s="11">
        <f t="shared" si="502"/>
        <v>42377.023611111115</v>
      </c>
      <c r="W3558" s="15">
        <f t="shared" si="503"/>
        <v>18.700428240743349</v>
      </c>
    </row>
    <row r="3559" spans="1:23" ht="57.6" x14ac:dyDescent="0.3">
      <c r="A3559">
        <v>240</v>
      </c>
      <c r="B3559" s="3" t="s">
        <v>242</v>
      </c>
      <c r="C3559" s="3" t="s">
        <v>4350</v>
      </c>
      <c r="D3559">
        <v>15000</v>
      </c>
      <c r="E3559">
        <v>16145.12</v>
      </c>
      <c r="F3559" t="s">
        <v>8219</v>
      </c>
      <c r="G3559" t="s">
        <v>8224</v>
      </c>
      <c r="H3559" t="s">
        <v>8246</v>
      </c>
      <c r="I3559">
        <v>1367773211</v>
      </c>
      <c r="J3559">
        <v>1363885211</v>
      </c>
      <c r="K3559" t="b">
        <v>1</v>
      </c>
      <c r="L3559">
        <v>137</v>
      </c>
      <c r="M3559" t="b">
        <v>1</v>
      </c>
      <c r="N3559" t="s">
        <v>8269</v>
      </c>
      <c r="O3559" s="5">
        <f t="shared" si="495"/>
        <v>0.9290733051225385</v>
      </c>
      <c r="P3559" s="7">
        <f t="shared" si="496"/>
        <v>117.84759124087591</v>
      </c>
      <c r="Q3559" t="str">
        <f t="shared" si="497"/>
        <v>film &amp; video</v>
      </c>
      <c r="R3559" t="str">
        <f t="shared" si="498"/>
        <v>documentary</v>
      </c>
      <c r="S3559" s="10">
        <f t="shared" si="499"/>
        <v>41399.458460648151</v>
      </c>
      <c r="T3559" s="10">
        <f t="shared" si="500"/>
        <v>41354.458460648151</v>
      </c>
      <c r="U3559">
        <f t="shared" si="501"/>
        <v>2013</v>
      </c>
      <c r="V3559" s="11">
        <f t="shared" si="502"/>
        <v>41399.458460648151</v>
      </c>
      <c r="W3559" s="15">
        <f t="shared" si="503"/>
        <v>45</v>
      </c>
    </row>
    <row r="3560" spans="1:23" ht="43.2" x14ac:dyDescent="0.3">
      <c r="A3560">
        <v>241</v>
      </c>
      <c r="B3560" s="3" t="s">
        <v>243</v>
      </c>
      <c r="C3560" s="3" t="s">
        <v>4351</v>
      </c>
      <c r="D3560">
        <v>36400</v>
      </c>
      <c r="E3560">
        <v>41000</v>
      </c>
      <c r="F3560" t="s">
        <v>8219</v>
      </c>
      <c r="G3560" t="s">
        <v>8224</v>
      </c>
      <c r="H3560" t="s">
        <v>8246</v>
      </c>
      <c r="I3560">
        <v>1419180304</v>
      </c>
      <c r="J3560">
        <v>1415292304</v>
      </c>
      <c r="K3560" t="b">
        <v>1</v>
      </c>
      <c r="L3560">
        <v>376</v>
      </c>
      <c r="M3560" t="b">
        <v>1</v>
      </c>
      <c r="N3560" t="s">
        <v>8269</v>
      </c>
      <c r="O3560" s="5">
        <f t="shared" si="495"/>
        <v>0.8878048780487805</v>
      </c>
      <c r="P3560" s="7">
        <f t="shared" si="496"/>
        <v>109.04255319148936</v>
      </c>
      <c r="Q3560" t="str">
        <f t="shared" si="497"/>
        <v>film &amp; video</v>
      </c>
      <c r="R3560" t="str">
        <f t="shared" si="498"/>
        <v>documentary</v>
      </c>
      <c r="S3560" s="10">
        <f t="shared" si="499"/>
        <v>41994.447962962964</v>
      </c>
      <c r="T3560" s="10">
        <f t="shared" si="500"/>
        <v>41949.447962962964</v>
      </c>
      <c r="U3560">
        <f t="shared" si="501"/>
        <v>2014</v>
      </c>
      <c r="V3560" s="11">
        <f t="shared" si="502"/>
        <v>41994.447962962964</v>
      </c>
      <c r="W3560" s="15">
        <f t="shared" si="503"/>
        <v>45</v>
      </c>
    </row>
    <row r="3561" spans="1:23" ht="43.2" x14ac:dyDescent="0.3">
      <c r="A3561">
        <v>242</v>
      </c>
      <c r="B3561" s="3" t="s">
        <v>244</v>
      </c>
      <c r="C3561" s="3" t="s">
        <v>4352</v>
      </c>
      <c r="D3561">
        <v>13000</v>
      </c>
      <c r="E3561">
        <v>14750</v>
      </c>
      <c r="F3561" t="s">
        <v>8219</v>
      </c>
      <c r="G3561" t="s">
        <v>8224</v>
      </c>
      <c r="H3561" t="s">
        <v>8246</v>
      </c>
      <c r="I3561">
        <v>1324381790</v>
      </c>
      <c r="J3561">
        <v>1321357790</v>
      </c>
      <c r="K3561" t="b">
        <v>1</v>
      </c>
      <c r="L3561">
        <v>202</v>
      </c>
      <c r="M3561" t="b">
        <v>1</v>
      </c>
      <c r="N3561" t="s">
        <v>8269</v>
      </c>
      <c r="O3561" s="5">
        <f t="shared" si="495"/>
        <v>0.88135593220338981</v>
      </c>
      <c r="P3561" s="7">
        <f t="shared" si="496"/>
        <v>73.019801980198025</v>
      </c>
      <c r="Q3561" t="str">
        <f t="shared" si="497"/>
        <v>film &amp; video</v>
      </c>
      <c r="R3561" t="str">
        <f t="shared" si="498"/>
        <v>documentary</v>
      </c>
      <c r="S3561" s="10">
        <f t="shared" si="499"/>
        <v>40897.242939814816</v>
      </c>
      <c r="T3561" s="10">
        <f t="shared" si="500"/>
        <v>40862.242939814816</v>
      </c>
      <c r="U3561">
        <f t="shared" si="501"/>
        <v>2011</v>
      </c>
      <c r="V3561" s="11">
        <f t="shared" si="502"/>
        <v>40897.242939814816</v>
      </c>
      <c r="W3561" s="15">
        <f t="shared" si="503"/>
        <v>35</v>
      </c>
    </row>
    <row r="3562" spans="1:23" ht="43.2" x14ac:dyDescent="0.3">
      <c r="A3562">
        <v>243</v>
      </c>
      <c r="B3562" s="3" t="s">
        <v>245</v>
      </c>
      <c r="C3562" s="3" t="s">
        <v>4353</v>
      </c>
      <c r="D3562">
        <v>25000</v>
      </c>
      <c r="E3562">
        <v>25648</v>
      </c>
      <c r="F3562" t="s">
        <v>8219</v>
      </c>
      <c r="G3562" t="s">
        <v>8224</v>
      </c>
      <c r="H3562" t="s">
        <v>8246</v>
      </c>
      <c r="I3562">
        <v>1393031304</v>
      </c>
      <c r="J3562">
        <v>1390439304</v>
      </c>
      <c r="K3562" t="b">
        <v>1</v>
      </c>
      <c r="L3562">
        <v>328</v>
      </c>
      <c r="M3562" t="b">
        <v>1</v>
      </c>
      <c r="N3562" t="s">
        <v>8269</v>
      </c>
      <c r="O3562" s="5">
        <f t="shared" si="495"/>
        <v>0.97473487211478482</v>
      </c>
      <c r="P3562" s="7">
        <f t="shared" si="496"/>
        <v>78.195121951219505</v>
      </c>
      <c r="Q3562" t="str">
        <f t="shared" si="497"/>
        <v>film &amp; video</v>
      </c>
      <c r="R3562" t="str">
        <f t="shared" si="498"/>
        <v>documentary</v>
      </c>
      <c r="S3562" s="10">
        <f t="shared" si="499"/>
        <v>41691.797500000001</v>
      </c>
      <c r="T3562" s="10">
        <f t="shared" si="500"/>
        <v>41661.797500000001</v>
      </c>
      <c r="U3562">
        <f t="shared" si="501"/>
        <v>2014</v>
      </c>
      <c r="V3562" s="11">
        <f t="shared" si="502"/>
        <v>41691.797500000001</v>
      </c>
      <c r="W3562" s="15">
        <f t="shared" si="503"/>
        <v>30</v>
      </c>
    </row>
    <row r="3563" spans="1:23" ht="57.6" x14ac:dyDescent="0.3">
      <c r="A3563">
        <v>244</v>
      </c>
      <c r="B3563" s="4">
        <v>39756</v>
      </c>
      <c r="C3563" s="3" t="s">
        <v>4354</v>
      </c>
      <c r="D3563">
        <v>3500</v>
      </c>
      <c r="E3563">
        <v>3981.5</v>
      </c>
      <c r="F3563" t="s">
        <v>8219</v>
      </c>
      <c r="G3563" t="s">
        <v>8224</v>
      </c>
      <c r="H3563" t="s">
        <v>8246</v>
      </c>
      <c r="I3563">
        <v>1268723160</v>
      </c>
      <c r="J3563">
        <v>1265269559</v>
      </c>
      <c r="K3563" t="b">
        <v>1</v>
      </c>
      <c r="L3563">
        <v>84</v>
      </c>
      <c r="M3563" t="b">
        <v>1</v>
      </c>
      <c r="N3563" t="s">
        <v>8269</v>
      </c>
      <c r="O3563" s="5">
        <f t="shared" si="495"/>
        <v>0.87906567876428476</v>
      </c>
      <c r="P3563" s="7">
        <f t="shared" si="496"/>
        <v>47.398809523809526</v>
      </c>
      <c r="Q3563" t="str">
        <f t="shared" si="497"/>
        <v>film &amp; video</v>
      </c>
      <c r="R3563" t="str">
        <f t="shared" si="498"/>
        <v>documentary</v>
      </c>
      <c r="S3563" s="10">
        <f t="shared" si="499"/>
        <v>40253.04583333333</v>
      </c>
      <c r="T3563" s="10">
        <f t="shared" si="500"/>
        <v>40213.073599537034</v>
      </c>
      <c r="U3563">
        <f t="shared" si="501"/>
        <v>2010</v>
      </c>
      <c r="V3563" s="11">
        <f t="shared" si="502"/>
        <v>40253.04583333333</v>
      </c>
      <c r="W3563" s="15">
        <f t="shared" si="503"/>
        <v>39.972233796295768</v>
      </c>
    </row>
    <row r="3564" spans="1:23" ht="43.2" x14ac:dyDescent="0.3">
      <c r="A3564">
        <v>245</v>
      </c>
      <c r="B3564" s="3" t="s">
        <v>246</v>
      </c>
      <c r="C3564" s="3" t="s">
        <v>4355</v>
      </c>
      <c r="D3564">
        <v>5000</v>
      </c>
      <c r="E3564">
        <v>5186</v>
      </c>
      <c r="F3564" t="s">
        <v>8219</v>
      </c>
      <c r="G3564" t="s">
        <v>8224</v>
      </c>
      <c r="H3564" t="s">
        <v>8246</v>
      </c>
      <c r="I3564">
        <v>1345079785</v>
      </c>
      <c r="J3564">
        <v>1342487785</v>
      </c>
      <c r="K3564" t="b">
        <v>1</v>
      </c>
      <c r="L3564">
        <v>96</v>
      </c>
      <c r="M3564" t="b">
        <v>1</v>
      </c>
      <c r="N3564" t="s">
        <v>8269</v>
      </c>
      <c r="O3564" s="5">
        <f t="shared" si="495"/>
        <v>0.96413420748168144</v>
      </c>
      <c r="P3564" s="7">
        <f t="shared" si="496"/>
        <v>54.020833333333336</v>
      </c>
      <c r="Q3564" t="str">
        <f t="shared" si="497"/>
        <v>film &amp; video</v>
      </c>
      <c r="R3564" t="str">
        <f t="shared" si="498"/>
        <v>documentary</v>
      </c>
      <c r="S3564" s="10">
        <f t="shared" si="499"/>
        <v>41136.803067129629</v>
      </c>
      <c r="T3564" s="10">
        <f t="shared" si="500"/>
        <v>41106.803067129629</v>
      </c>
      <c r="U3564">
        <f t="shared" si="501"/>
        <v>2012</v>
      </c>
      <c r="V3564" s="11">
        <f t="shared" si="502"/>
        <v>41136.803067129629</v>
      </c>
      <c r="W3564" s="15">
        <f t="shared" si="503"/>
        <v>30</v>
      </c>
    </row>
    <row r="3565" spans="1:23" ht="43.2" x14ac:dyDescent="0.3">
      <c r="A3565">
        <v>246</v>
      </c>
      <c r="B3565" s="3" t="s">
        <v>247</v>
      </c>
      <c r="C3565" s="3" t="s">
        <v>4356</v>
      </c>
      <c r="D3565">
        <v>5000</v>
      </c>
      <c r="E3565">
        <v>15273</v>
      </c>
      <c r="F3565" t="s">
        <v>8219</v>
      </c>
      <c r="G3565" t="s">
        <v>8224</v>
      </c>
      <c r="H3565" t="s">
        <v>8246</v>
      </c>
      <c r="I3565">
        <v>1292665405</v>
      </c>
      <c r="J3565">
        <v>1288341805</v>
      </c>
      <c r="K3565" t="b">
        <v>1</v>
      </c>
      <c r="L3565">
        <v>223</v>
      </c>
      <c r="M3565" t="b">
        <v>1</v>
      </c>
      <c r="N3565" t="s">
        <v>8269</v>
      </c>
      <c r="O3565" s="5">
        <f t="shared" si="495"/>
        <v>0.32737510639690959</v>
      </c>
      <c r="P3565" s="7">
        <f t="shared" si="496"/>
        <v>68.488789237668158</v>
      </c>
      <c r="Q3565" t="str">
        <f t="shared" si="497"/>
        <v>film &amp; video</v>
      </c>
      <c r="R3565" t="str">
        <f t="shared" si="498"/>
        <v>documentary</v>
      </c>
      <c r="S3565" s="10">
        <f t="shared" si="499"/>
        <v>40530.155150462961</v>
      </c>
      <c r="T3565" s="10">
        <f t="shared" si="500"/>
        <v>40480.113483796296</v>
      </c>
      <c r="U3565">
        <f t="shared" si="501"/>
        <v>2010</v>
      </c>
      <c r="V3565" s="11">
        <f t="shared" si="502"/>
        <v>40530.155150462961</v>
      </c>
      <c r="W3565" s="15">
        <f t="shared" si="503"/>
        <v>50.041666666664241</v>
      </c>
    </row>
    <row r="3566" spans="1:23" ht="57.6" x14ac:dyDescent="0.3">
      <c r="A3566">
        <v>247</v>
      </c>
      <c r="B3566" s="3" t="s">
        <v>248</v>
      </c>
      <c r="C3566" s="3" t="s">
        <v>4357</v>
      </c>
      <c r="D3566">
        <v>5000</v>
      </c>
      <c r="E3566">
        <v>6705</v>
      </c>
      <c r="F3566" t="s">
        <v>8219</v>
      </c>
      <c r="G3566" t="s">
        <v>8224</v>
      </c>
      <c r="H3566" t="s">
        <v>8246</v>
      </c>
      <c r="I3566">
        <v>1287200340</v>
      </c>
      <c r="J3566">
        <v>1284042614</v>
      </c>
      <c r="K3566" t="b">
        <v>1</v>
      </c>
      <c r="L3566">
        <v>62</v>
      </c>
      <c r="M3566" t="b">
        <v>1</v>
      </c>
      <c r="N3566" t="s">
        <v>8269</v>
      </c>
      <c r="O3566" s="5">
        <f t="shared" si="495"/>
        <v>0.74571215510812827</v>
      </c>
      <c r="P3566" s="7">
        <f t="shared" si="496"/>
        <v>108.14516129032258</v>
      </c>
      <c r="Q3566" t="str">
        <f t="shared" si="497"/>
        <v>film &amp; video</v>
      </c>
      <c r="R3566" t="str">
        <f t="shared" si="498"/>
        <v>documentary</v>
      </c>
      <c r="S3566" s="10">
        <f t="shared" si="499"/>
        <v>40466.902083333334</v>
      </c>
      <c r="T3566" s="10">
        <f t="shared" si="500"/>
        <v>40430.354328703703</v>
      </c>
      <c r="U3566">
        <f t="shared" si="501"/>
        <v>2010</v>
      </c>
      <c r="V3566" s="11">
        <f t="shared" si="502"/>
        <v>40466.902083333334</v>
      </c>
      <c r="W3566" s="15">
        <f t="shared" si="503"/>
        <v>36.547754629631527</v>
      </c>
    </row>
    <row r="3567" spans="1:23" ht="43.2" x14ac:dyDescent="0.3">
      <c r="A3567">
        <v>248</v>
      </c>
      <c r="B3567" s="3" t="s">
        <v>249</v>
      </c>
      <c r="C3567" s="3" t="s">
        <v>4358</v>
      </c>
      <c r="D3567">
        <v>85000</v>
      </c>
      <c r="E3567">
        <v>86133</v>
      </c>
      <c r="F3567" t="s">
        <v>8219</v>
      </c>
      <c r="G3567" t="s">
        <v>8224</v>
      </c>
      <c r="H3567" t="s">
        <v>8246</v>
      </c>
      <c r="I3567">
        <v>1325961309</v>
      </c>
      <c r="J3567">
        <v>1322073309</v>
      </c>
      <c r="K3567" t="b">
        <v>1</v>
      </c>
      <c r="L3567">
        <v>146</v>
      </c>
      <c r="M3567" t="b">
        <v>1</v>
      </c>
      <c r="N3567" t="s">
        <v>8269</v>
      </c>
      <c r="O3567" s="5">
        <f t="shared" si="495"/>
        <v>0.98684592432633256</v>
      </c>
      <c r="P3567" s="7">
        <f t="shared" si="496"/>
        <v>589.95205479452056</v>
      </c>
      <c r="Q3567" t="str">
        <f t="shared" si="497"/>
        <v>film &amp; video</v>
      </c>
      <c r="R3567" t="str">
        <f t="shared" si="498"/>
        <v>documentary</v>
      </c>
      <c r="S3567" s="10">
        <f t="shared" si="499"/>
        <v>40915.524409722224</v>
      </c>
      <c r="T3567" s="10">
        <f t="shared" si="500"/>
        <v>40870.524409722224</v>
      </c>
      <c r="U3567">
        <f t="shared" si="501"/>
        <v>2012</v>
      </c>
      <c r="V3567" s="11">
        <f t="shared" si="502"/>
        <v>40915.524409722224</v>
      </c>
      <c r="W3567" s="15">
        <f t="shared" si="503"/>
        <v>45</v>
      </c>
    </row>
    <row r="3568" spans="1:23" ht="57.6" x14ac:dyDescent="0.3">
      <c r="A3568">
        <v>249</v>
      </c>
      <c r="B3568" s="3" t="s">
        <v>250</v>
      </c>
      <c r="C3568" s="3" t="s">
        <v>4359</v>
      </c>
      <c r="D3568">
        <v>10000</v>
      </c>
      <c r="E3568">
        <v>11292</v>
      </c>
      <c r="F3568" t="s">
        <v>8219</v>
      </c>
      <c r="G3568" t="s">
        <v>8224</v>
      </c>
      <c r="H3568" t="s">
        <v>8246</v>
      </c>
      <c r="I3568">
        <v>1282498800</v>
      </c>
      <c r="J3568">
        <v>1275603020</v>
      </c>
      <c r="K3568" t="b">
        <v>1</v>
      </c>
      <c r="L3568">
        <v>235</v>
      </c>
      <c r="M3568" t="b">
        <v>1</v>
      </c>
      <c r="N3568" t="s">
        <v>8269</v>
      </c>
      <c r="O3568" s="5">
        <f t="shared" si="495"/>
        <v>0.88558271342543393</v>
      </c>
      <c r="P3568" s="7">
        <f t="shared" si="496"/>
        <v>48.051063829787232</v>
      </c>
      <c r="Q3568" t="str">
        <f t="shared" si="497"/>
        <v>film &amp; video</v>
      </c>
      <c r="R3568" t="str">
        <f t="shared" si="498"/>
        <v>documentary</v>
      </c>
      <c r="S3568" s="10">
        <f t="shared" si="499"/>
        <v>40412.486111111109</v>
      </c>
      <c r="T3568" s="10">
        <f t="shared" si="500"/>
        <v>40332.673842592594</v>
      </c>
      <c r="U3568">
        <f t="shared" si="501"/>
        <v>2010</v>
      </c>
      <c r="V3568" s="11">
        <f t="shared" si="502"/>
        <v>40412.486111111109</v>
      </c>
      <c r="W3568" s="15">
        <f t="shared" si="503"/>
        <v>79.812268518515339</v>
      </c>
    </row>
    <row r="3569" spans="1:23" ht="43.2" x14ac:dyDescent="0.3">
      <c r="A3569">
        <v>250</v>
      </c>
      <c r="B3569" s="3" t="s">
        <v>251</v>
      </c>
      <c r="C3569" s="3" t="s">
        <v>4360</v>
      </c>
      <c r="D3569">
        <v>30000</v>
      </c>
      <c r="E3569">
        <v>31675</v>
      </c>
      <c r="F3569" t="s">
        <v>8219</v>
      </c>
      <c r="G3569" t="s">
        <v>8224</v>
      </c>
      <c r="H3569" t="s">
        <v>8246</v>
      </c>
      <c r="I3569">
        <v>1370525691</v>
      </c>
      <c r="J3569">
        <v>1367933691</v>
      </c>
      <c r="K3569" t="b">
        <v>1</v>
      </c>
      <c r="L3569">
        <v>437</v>
      </c>
      <c r="M3569" t="b">
        <v>1</v>
      </c>
      <c r="N3569" t="s">
        <v>8269</v>
      </c>
      <c r="O3569" s="5">
        <f t="shared" si="495"/>
        <v>0.94711917916337807</v>
      </c>
      <c r="P3569" s="7">
        <f t="shared" si="496"/>
        <v>72.482837528604122</v>
      </c>
      <c r="Q3569" t="str">
        <f t="shared" si="497"/>
        <v>film &amp; video</v>
      </c>
      <c r="R3569" t="str">
        <f t="shared" si="498"/>
        <v>documentary</v>
      </c>
      <c r="S3569" s="10">
        <f t="shared" si="499"/>
        <v>41431.315868055557</v>
      </c>
      <c r="T3569" s="10">
        <f t="shared" si="500"/>
        <v>41401.315868055557</v>
      </c>
      <c r="U3569">
        <f t="shared" si="501"/>
        <v>2013</v>
      </c>
      <c r="V3569" s="11">
        <f t="shared" si="502"/>
        <v>41431.315868055557</v>
      </c>
      <c r="W3569" s="15">
        <f t="shared" si="503"/>
        <v>30</v>
      </c>
    </row>
    <row r="3570" spans="1:23" ht="43.2" x14ac:dyDescent="0.3">
      <c r="A3570">
        <v>251</v>
      </c>
      <c r="B3570" s="3" t="s">
        <v>252</v>
      </c>
      <c r="C3570" s="3" t="s">
        <v>4361</v>
      </c>
      <c r="D3570">
        <v>3500</v>
      </c>
      <c r="E3570">
        <v>4395</v>
      </c>
      <c r="F3570" t="s">
        <v>8219</v>
      </c>
      <c r="G3570" t="s">
        <v>8224</v>
      </c>
      <c r="H3570" t="s">
        <v>8246</v>
      </c>
      <c r="I3570">
        <v>1337194800</v>
      </c>
      <c r="J3570">
        <v>1334429646</v>
      </c>
      <c r="K3570" t="b">
        <v>1</v>
      </c>
      <c r="L3570">
        <v>77</v>
      </c>
      <c r="M3570" t="b">
        <v>1</v>
      </c>
      <c r="N3570" t="s">
        <v>8269</v>
      </c>
      <c r="O3570" s="5">
        <f t="shared" si="495"/>
        <v>0.79635949943117179</v>
      </c>
      <c r="P3570" s="7">
        <f t="shared" si="496"/>
        <v>57.077922077922075</v>
      </c>
      <c r="Q3570" t="str">
        <f t="shared" si="497"/>
        <v>film &amp; video</v>
      </c>
      <c r="R3570" t="str">
        <f t="shared" si="498"/>
        <v>documentary</v>
      </c>
      <c r="S3570" s="10">
        <f t="shared" si="499"/>
        <v>41045.541666666664</v>
      </c>
      <c r="T3570" s="10">
        <f t="shared" si="500"/>
        <v>41013.537569444445</v>
      </c>
      <c r="U3570">
        <f t="shared" si="501"/>
        <v>2012</v>
      </c>
      <c r="V3570" s="11">
        <f t="shared" si="502"/>
        <v>41045.541666666664</v>
      </c>
      <c r="W3570" s="15">
        <f t="shared" si="503"/>
        <v>32.004097222219571</v>
      </c>
    </row>
    <row r="3571" spans="1:23" ht="43.2" x14ac:dyDescent="0.3">
      <c r="A3571">
        <v>252</v>
      </c>
      <c r="B3571" s="3" t="s">
        <v>253</v>
      </c>
      <c r="C3571" s="3" t="s">
        <v>4362</v>
      </c>
      <c r="D3571">
        <v>5000</v>
      </c>
      <c r="E3571">
        <v>9228</v>
      </c>
      <c r="F3571" t="s">
        <v>8219</v>
      </c>
      <c r="G3571" t="s">
        <v>8224</v>
      </c>
      <c r="H3571" t="s">
        <v>8246</v>
      </c>
      <c r="I3571">
        <v>1275364740</v>
      </c>
      <c r="J3571">
        <v>1269878058</v>
      </c>
      <c r="K3571" t="b">
        <v>1</v>
      </c>
      <c r="L3571">
        <v>108</v>
      </c>
      <c r="M3571" t="b">
        <v>1</v>
      </c>
      <c r="N3571" t="s">
        <v>8269</v>
      </c>
      <c r="O3571" s="5">
        <f t="shared" si="495"/>
        <v>0.54182921543129603</v>
      </c>
      <c r="P3571" s="7">
        <f t="shared" si="496"/>
        <v>85.444444444444443</v>
      </c>
      <c r="Q3571" t="str">
        <f t="shared" si="497"/>
        <v>film &amp; video</v>
      </c>
      <c r="R3571" t="str">
        <f t="shared" si="498"/>
        <v>documentary</v>
      </c>
      <c r="S3571" s="10">
        <f t="shared" si="499"/>
        <v>40329.915972222225</v>
      </c>
      <c r="T3571" s="10">
        <f t="shared" si="500"/>
        <v>40266.412708333337</v>
      </c>
      <c r="U3571">
        <f t="shared" si="501"/>
        <v>2010</v>
      </c>
      <c r="V3571" s="11">
        <f t="shared" si="502"/>
        <v>40329.915972222225</v>
      </c>
      <c r="W3571" s="15">
        <f t="shared" si="503"/>
        <v>63.503263888887886</v>
      </c>
    </row>
    <row r="3572" spans="1:23" ht="57.6" x14ac:dyDescent="0.3">
      <c r="A3572">
        <v>253</v>
      </c>
      <c r="B3572" s="3" t="s">
        <v>254</v>
      </c>
      <c r="C3572" s="3" t="s">
        <v>4363</v>
      </c>
      <c r="D3572">
        <v>1500</v>
      </c>
      <c r="E3572">
        <v>1511</v>
      </c>
      <c r="F3572" t="s">
        <v>8219</v>
      </c>
      <c r="G3572" t="s">
        <v>8224</v>
      </c>
      <c r="H3572" t="s">
        <v>8246</v>
      </c>
      <c r="I3572">
        <v>1329320235</v>
      </c>
      <c r="J3572">
        <v>1326728235</v>
      </c>
      <c r="K3572" t="b">
        <v>1</v>
      </c>
      <c r="L3572">
        <v>7</v>
      </c>
      <c r="M3572" t="b">
        <v>1</v>
      </c>
      <c r="N3572" t="s">
        <v>8269</v>
      </c>
      <c r="O3572" s="5">
        <f t="shared" si="495"/>
        <v>0.99272005294506949</v>
      </c>
      <c r="P3572" s="7">
        <f t="shared" si="496"/>
        <v>215.85714285714286</v>
      </c>
      <c r="Q3572" t="str">
        <f t="shared" si="497"/>
        <v>film &amp; video</v>
      </c>
      <c r="R3572" t="str">
        <f t="shared" si="498"/>
        <v>documentary</v>
      </c>
      <c r="S3572" s="10">
        <f t="shared" si="499"/>
        <v>40954.400868055556</v>
      </c>
      <c r="T3572" s="10">
        <f t="shared" si="500"/>
        <v>40924.400868055556</v>
      </c>
      <c r="U3572">
        <f t="shared" si="501"/>
        <v>2012</v>
      </c>
      <c r="V3572" s="11">
        <f t="shared" si="502"/>
        <v>40954.400868055556</v>
      </c>
      <c r="W3572" s="15">
        <f t="shared" si="503"/>
        <v>30</v>
      </c>
    </row>
    <row r="3573" spans="1:23" ht="43.2" x14ac:dyDescent="0.3">
      <c r="A3573">
        <v>254</v>
      </c>
      <c r="B3573" s="3" t="s">
        <v>255</v>
      </c>
      <c r="C3573" s="3" t="s">
        <v>4364</v>
      </c>
      <c r="D3573">
        <v>24000</v>
      </c>
      <c r="E3573">
        <v>28067.34</v>
      </c>
      <c r="F3573" t="s">
        <v>8219</v>
      </c>
      <c r="G3573" t="s">
        <v>8224</v>
      </c>
      <c r="H3573" t="s">
        <v>8246</v>
      </c>
      <c r="I3573">
        <v>1445047200</v>
      </c>
      <c r="J3573">
        <v>1442443910</v>
      </c>
      <c r="K3573" t="b">
        <v>1</v>
      </c>
      <c r="L3573">
        <v>314</v>
      </c>
      <c r="M3573" t="b">
        <v>1</v>
      </c>
      <c r="N3573" t="s">
        <v>8269</v>
      </c>
      <c r="O3573" s="5">
        <f t="shared" si="495"/>
        <v>0.85508637441239532</v>
      </c>
      <c r="P3573" s="7">
        <f t="shared" si="496"/>
        <v>89.38643312101911</v>
      </c>
      <c r="Q3573" t="str">
        <f t="shared" si="497"/>
        <v>film &amp; video</v>
      </c>
      <c r="R3573" t="str">
        <f t="shared" si="498"/>
        <v>documentary</v>
      </c>
      <c r="S3573" s="10">
        <f t="shared" si="499"/>
        <v>42293.833333333328</v>
      </c>
      <c r="T3573" s="10">
        <f t="shared" si="500"/>
        <v>42263.702662037031</v>
      </c>
      <c r="U3573">
        <f t="shared" si="501"/>
        <v>2015</v>
      </c>
      <c r="V3573" s="11">
        <f t="shared" si="502"/>
        <v>42293.833333333328</v>
      </c>
      <c r="W3573" s="15">
        <f t="shared" si="503"/>
        <v>30.130671296297805</v>
      </c>
    </row>
    <row r="3574" spans="1:23" ht="28.8" x14ac:dyDescent="0.3">
      <c r="A3574">
        <v>255</v>
      </c>
      <c r="B3574" s="3" t="s">
        <v>256</v>
      </c>
      <c r="C3574" s="3" t="s">
        <v>4365</v>
      </c>
      <c r="D3574">
        <v>8000</v>
      </c>
      <c r="E3574">
        <v>8538.66</v>
      </c>
      <c r="F3574" t="s">
        <v>8219</v>
      </c>
      <c r="G3574" t="s">
        <v>8224</v>
      </c>
      <c r="H3574" t="s">
        <v>8246</v>
      </c>
      <c r="I3574">
        <v>1300275482</v>
      </c>
      <c r="J3574">
        <v>1297687082</v>
      </c>
      <c r="K3574" t="b">
        <v>1</v>
      </c>
      <c r="L3574">
        <v>188</v>
      </c>
      <c r="M3574" t="b">
        <v>1</v>
      </c>
      <c r="N3574" t="s">
        <v>8269</v>
      </c>
      <c r="O3574" s="5">
        <f t="shared" si="495"/>
        <v>0.93691515998997499</v>
      </c>
      <c r="P3574" s="7">
        <f t="shared" si="496"/>
        <v>45.418404255319146</v>
      </c>
      <c r="Q3574" t="str">
        <f t="shared" si="497"/>
        <v>film &amp; video</v>
      </c>
      <c r="R3574" t="str">
        <f t="shared" si="498"/>
        <v>documentary</v>
      </c>
      <c r="S3574" s="10">
        <f t="shared" si="499"/>
        <v>40618.23474537037</v>
      </c>
      <c r="T3574" s="10">
        <f t="shared" si="500"/>
        <v>40588.276412037041</v>
      </c>
      <c r="U3574">
        <f t="shared" si="501"/>
        <v>2011</v>
      </c>
      <c r="V3574" s="11">
        <f t="shared" si="502"/>
        <v>40618.23474537037</v>
      </c>
      <c r="W3574" s="15">
        <f t="shared" si="503"/>
        <v>29.958333333328483</v>
      </c>
    </row>
    <row r="3575" spans="1:23" ht="43.2" x14ac:dyDescent="0.3">
      <c r="A3575">
        <v>256</v>
      </c>
      <c r="B3575" s="3" t="s">
        <v>257</v>
      </c>
      <c r="C3575" s="3" t="s">
        <v>4366</v>
      </c>
      <c r="D3575">
        <v>13000</v>
      </c>
      <c r="E3575">
        <v>18083</v>
      </c>
      <c r="F3575" t="s">
        <v>8219</v>
      </c>
      <c r="G3575" t="s">
        <v>8224</v>
      </c>
      <c r="H3575" t="s">
        <v>8246</v>
      </c>
      <c r="I3575">
        <v>1363458467</v>
      </c>
      <c r="J3575">
        <v>1360866467</v>
      </c>
      <c r="K3575" t="b">
        <v>1</v>
      </c>
      <c r="L3575">
        <v>275</v>
      </c>
      <c r="M3575" t="b">
        <v>1</v>
      </c>
      <c r="N3575" t="s">
        <v>8269</v>
      </c>
      <c r="O3575" s="5">
        <f t="shared" si="495"/>
        <v>0.71890726096333568</v>
      </c>
      <c r="P3575" s="7">
        <f t="shared" si="496"/>
        <v>65.756363636363631</v>
      </c>
      <c r="Q3575" t="str">
        <f t="shared" si="497"/>
        <v>film &amp; video</v>
      </c>
      <c r="R3575" t="str">
        <f t="shared" si="498"/>
        <v>documentary</v>
      </c>
      <c r="S3575" s="10">
        <f t="shared" si="499"/>
        <v>41349.519293981481</v>
      </c>
      <c r="T3575" s="10">
        <f t="shared" si="500"/>
        <v>41319.519293981481</v>
      </c>
      <c r="U3575">
        <f t="shared" si="501"/>
        <v>2013</v>
      </c>
      <c r="V3575" s="11">
        <f t="shared" si="502"/>
        <v>41349.519293981481</v>
      </c>
      <c r="W3575" s="15">
        <f t="shared" si="503"/>
        <v>30</v>
      </c>
    </row>
    <row r="3576" spans="1:23" ht="43.2" x14ac:dyDescent="0.3">
      <c r="A3576">
        <v>257</v>
      </c>
      <c r="B3576" s="3" t="s">
        <v>258</v>
      </c>
      <c r="C3576" s="3" t="s">
        <v>4367</v>
      </c>
      <c r="D3576">
        <v>35000</v>
      </c>
      <c r="E3576">
        <v>37354.269999999997</v>
      </c>
      <c r="F3576" t="s">
        <v>8219</v>
      </c>
      <c r="G3576" t="s">
        <v>8224</v>
      </c>
      <c r="H3576" t="s">
        <v>8246</v>
      </c>
      <c r="I3576">
        <v>1463670162</v>
      </c>
      <c r="J3576">
        <v>1461078162</v>
      </c>
      <c r="K3576" t="b">
        <v>1</v>
      </c>
      <c r="L3576">
        <v>560</v>
      </c>
      <c r="M3576" t="b">
        <v>1</v>
      </c>
      <c r="N3576" t="s">
        <v>8269</v>
      </c>
      <c r="O3576" s="5">
        <f t="shared" si="495"/>
        <v>0.93697454133088409</v>
      </c>
      <c r="P3576" s="7">
        <f t="shared" si="496"/>
        <v>66.70405357142856</v>
      </c>
      <c r="Q3576" t="str">
        <f t="shared" si="497"/>
        <v>film &amp; video</v>
      </c>
      <c r="R3576" t="str">
        <f t="shared" si="498"/>
        <v>documentary</v>
      </c>
      <c r="S3576" s="10">
        <f t="shared" si="499"/>
        <v>42509.376875000002</v>
      </c>
      <c r="T3576" s="10">
        <f t="shared" si="500"/>
        <v>42479.376875000002</v>
      </c>
      <c r="U3576">
        <f t="shared" si="501"/>
        <v>2016</v>
      </c>
      <c r="V3576" s="11">
        <f t="shared" si="502"/>
        <v>42509.376875000002</v>
      </c>
      <c r="W3576" s="15">
        <f t="shared" si="503"/>
        <v>30</v>
      </c>
    </row>
    <row r="3577" spans="1:23" ht="43.2" x14ac:dyDescent="0.3">
      <c r="A3577">
        <v>258</v>
      </c>
      <c r="B3577" s="3" t="s">
        <v>259</v>
      </c>
      <c r="C3577" s="3" t="s">
        <v>4368</v>
      </c>
      <c r="D3577">
        <v>30000</v>
      </c>
      <c r="E3577">
        <v>57342</v>
      </c>
      <c r="F3577" t="s">
        <v>8219</v>
      </c>
      <c r="G3577" t="s">
        <v>8224</v>
      </c>
      <c r="H3577" t="s">
        <v>8246</v>
      </c>
      <c r="I3577">
        <v>1308359666</v>
      </c>
      <c r="J3577">
        <v>1305767666</v>
      </c>
      <c r="K3577" t="b">
        <v>1</v>
      </c>
      <c r="L3577">
        <v>688</v>
      </c>
      <c r="M3577" t="b">
        <v>1</v>
      </c>
      <c r="N3577" t="s">
        <v>8269</v>
      </c>
      <c r="O3577" s="5">
        <f t="shared" si="495"/>
        <v>0.52317672909908963</v>
      </c>
      <c r="P3577" s="7">
        <f t="shared" si="496"/>
        <v>83.345930232558146</v>
      </c>
      <c r="Q3577" t="str">
        <f t="shared" si="497"/>
        <v>film &amp; video</v>
      </c>
      <c r="R3577" t="str">
        <f t="shared" si="498"/>
        <v>documentary</v>
      </c>
      <c r="S3577" s="10">
        <f t="shared" si="499"/>
        <v>40711.801689814813</v>
      </c>
      <c r="T3577" s="10">
        <f t="shared" si="500"/>
        <v>40681.801689814813</v>
      </c>
      <c r="U3577">
        <f t="shared" si="501"/>
        <v>2011</v>
      </c>
      <c r="V3577" s="11">
        <f t="shared" si="502"/>
        <v>40711.801689814813</v>
      </c>
      <c r="W3577" s="15">
        <f t="shared" si="503"/>
        <v>30</v>
      </c>
    </row>
    <row r="3578" spans="1:23" ht="57.6" x14ac:dyDescent="0.3">
      <c r="A3578">
        <v>259</v>
      </c>
      <c r="B3578" s="3" t="s">
        <v>260</v>
      </c>
      <c r="C3578" s="3" t="s">
        <v>4369</v>
      </c>
      <c r="D3578">
        <v>75000</v>
      </c>
      <c r="E3578">
        <v>98953.42</v>
      </c>
      <c r="F3578" t="s">
        <v>8219</v>
      </c>
      <c r="G3578" t="s">
        <v>8224</v>
      </c>
      <c r="H3578" t="s">
        <v>8246</v>
      </c>
      <c r="I3578">
        <v>1428514969</v>
      </c>
      <c r="J3578">
        <v>1425922969</v>
      </c>
      <c r="K3578" t="b">
        <v>1</v>
      </c>
      <c r="L3578">
        <v>942</v>
      </c>
      <c r="M3578" t="b">
        <v>1</v>
      </c>
      <c r="N3578" t="s">
        <v>8269</v>
      </c>
      <c r="O3578" s="5">
        <f t="shared" si="495"/>
        <v>0.75793236858311719</v>
      </c>
      <c r="P3578" s="7">
        <f t="shared" si="496"/>
        <v>105.04609341825902</v>
      </c>
      <c r="Q3578" t="str">
        <f t="shared" si="497"/>
        <v>film &amp; video</v>
      </c>
      <c r="R3578" t="str">
        <f t="shared" si="498"/>
        <v>documentary</v>
      </c>
      <c r="S3578" s="10">
        <f t="shared" si="499"/>
        <v>42102.488067129627</v>
      </c>
      <c r="T3578" s="10">
        <f t="shared" si="500"/>
        <v>42072.488067129627</v>
      </c>
      <c r="U3578">
        <f t="shared" si="501"/>
        <v>2015</v>
      </c>
      <c r="V3578" s="11">
        <f t="shared" si="502"/>
        <v>42102.488067129627</v>
      </c>
      <c r="W3578" s="15">
        <f t="shared" si="503"/>
        <v>30</v>
      </c>
    </row>
    <row r="3579" spans="1:23" ht="43.2" x14ac:dyDescent="0.3">
      <c r="A3579">
        <v>260</v>
      </c>
      <c r="B3579" s="3" t="s">
        <v>261</v>
      </c>
      <c r="C3579" s="3" t="s">
        <v>4370</v>
      </c>
      <c r="D3579">
        <v>10000</v>
      </c>
      <c r="E3579">
        <v>10640</v>
      </c>
      <c r="F3579" t="s">
        <v>8219</v>
      </c>
      <c r="G3579" t="s">
        <v>8224</v>
      </c>
      <c r="H3579" t="s">
        <v>8246</v>
      </c>
      <c r="I3579">
        <v>1279360740</v>
      </c>
      <c r="J3579">
        <v>1275415679</v>
      </c>
      <c r="K3579" t="b">
        <v>1</v>
      </c>
      <c r="L3579">
        <v>88</v>
      </c>
      <c r="M3579" t="b">
        <v>1</v>
      </c>
      <c r="N3579" t="s">
        <v>8269</v>
      </c>
      <c r="O3579" s="5">
        <f t="shared" si="495"/>
        <v>0.93984962406015038</v>
      </c>
      <c r="P3579" s="7">
        <f t="shared" si="496"/>
        <v>120.90909090909091</v>
      </c>
      <c r="Q3579" t="str">
        <f t="shared" si="497"/>
        <v>film &amp; video</v>
      </c>
      <c r="R3579" t="str">
        <f t="shared" si="498"/>
        <v>documentary</v>
      </c>
      <c r="S3579" s="10">
        <f t="shared" si="499"/>
        <v>40376.165972222225</v>
      </c>
      <c r="T3579" s="10">
        <f t="shared" si="500"/>
        <v>40330.505543981482</v>
      </c>
      <c r="U3579">
        <f t="shared" si="501"/>
        <v>2010</v>
      </c>
      <c r="V3579" s="11">
        <f t="shared" si="502"/>
        <v>40376.165972222225</v>
      </c>
      <c r="W3579" s="15">
        <f t="shared" si="503"/>
        <v>45.660428240742476</v>
      </c>
    </row>
    <row r="3580" spans="1:23" ht="28.8" x14ac:dyDescent="0.3">
      <c r="A3580">
        <v>261</v>
      </c>
      <c r="B3580" s="3" t="s">
        <v>262</v>
      </c>
      <c r="C3580" s="3" t="s">
        <v>4371</v>
      </c>
      <c r="D3580">
        <v>20000</v>
      </c>
      <c r="E3580">
        <v>21480</v>
      </c>
      <c r="F3580" t="s">
        <v>8219</v>
      </c>
      <c r="G3580" t="s">
        <v>8224</v>
      </c>
      <c r="H3580" t="s">
        <v>8246</v>
      </c>
      <c r="I3580">
        <v>1339080900</v>
      </c>
      <c r="J3580">
        <v>1334783704</v>
      </c>
      <c r="K3580" t="b">
        <v>1</v>
      </c>
      <c r="L3580">
        <v>220</v>
      </c>
      <c r="M3580" t="b">
        <v>1</v>
      </c>
      <c r="N3580" t="s">
        <v>8269</v>
      </c>
      <c r="O3580" s="5">
        <f t="shared" si="495"/>
        <v>0.93109869646182497</v>
      </c>
      <c r="P3580" s="7">
        <f t="shared" si="496"/>
        <v>97.63636363636364</v>
      </c>
      <c r="Q3580" t="str">
        <f t="shared" si="497"/>
        <v>film &amp; video</v>
      </c>
      <c r="R3580" t="str">
        <f t="shared" si="498"/>
        <v>documentary</v>
      </c>
      <c r="S3580" s="10">
        <f t="shared" si="499"/>
        <v>41067.371527777781</v>
      </c>
      <c r="T3580" s="10">
        <f t="shared" si="500"/>
        <v>41017.635462962964</v>
      </c>
      <c r="U3580">
        <f t="shared" si="501"/>
        <v>2012</v>
      </c>
      <c r="V3580" s="11">
        <f t="shared" si="502"/>
        <v>41067.371527777781</v>
      </c>
      <c r="W3580" s="15">
        <f t="shared" si="503"/>
        <v>49.736064814816928</v>
      </c>
    </row>
    <row r="3581" spans="1:23" ht="28.8" x14ac:dyDescent="0.3">
      <c r="A3581">
        <v>262</v>
      </c>
      <c r="B3581" s="3" t="s">
        <v>263</v>
      </c>
      <c r="C3581" s="3" t="s">
        <v>4372</v>
      </c>
      <c r="D3581">
        <v>2500</v>
      </c>
      <c r="E3581">
        <v>6000</v>
      </c>
      <c r="F3581" t="s">
        <v>8219</v>
      </c>
      <c r="G3581" t="s">
        <v>8224</v>
      </c>
      <c r="H3581" t="s">
        <v>8246</v>
      </c>
      <c r="I3581">
        <v>1298699828</v>
      </c>
      <c r="J3581">
        <v>1294811828</v>
      </c>
      <c r="K3581" t="b">
        <v>1</v>
      </c>
      <c r="L3581">
        <v>145</v>
      </c>
      <c r="M3581" t="b">
        <v>1</v>
      </c>
      <c r="N3581" t="s">
        <v>8269</v>
      </c>
      <c r="O3581" s="5">
        <f t="shared" si="495"/>
        <v>0.41666666666666669</v>
      </c>
      <c r="P3581" s="7">
        <f t="shared" si="496"/>
        <v>41.379310344827587</v>
      </c>
      <c r="Q3581" t="str">
        <f t="shared" si="497"/>
        <v>film &amp; video</v>
      </c>
      <c r="R3581" t="str">
        <f t="shared" si="498"/>
        <v>documentary</v>
      </c>
      <c r="S3581" s="10">
        <f t="shared" si="499"/>
        <v>40599.99800925926</v>
      </c>
      <c r="T3581" s="10">
        <f t="shared" si="500"/>
        <v>40554.99800925926</v>
      </c>
      <c r="U3581">
        <f t="shared" si="501"/>
        <v>2011</v>
      </c>
      <c r="V3581" s="11">
        <f t="shared" si="502"/>
        <v>40599.99800925926</v>
      </c>
      <c r="W3581" s="15">
        <f t="shared" si="503"/>
        <v>45</v>
      </c>
    </row>
    <row r="3582" spans="1:23" ht="57.6" x14ac:dyDescent="0.3">
      <c r="A3582">
        <v>263</v>
      </c>
      <c r="B3582" s="3" t="s">
        <v>264</v>
      </c>
      <c r="C3582" s="3" t="s">
        <v>4373</v>
      </c>
      <c r="D3582">
        <v>25000</v>
      </c>
      <c r="E3582">
        <v>29520.27</v>
      </c>
      <c r="F3582" t="s">
        <v>8219</v>
      </c>
      <c r="G3582" t="s">
        <v>8224</v>
      </c>
      <c r="H3582" t="s">
        <v>8246</v>
      </c>
      <c r="I3582">
        <v>1348786494</v>
      </c>
      <c r="J3582">
        <v>1346194494</v>
      </c>
      <c r="K3582" t="b">
        <v>1</v>
      </c>
      <c r="L3582">
        <v>963</v>
      </c>
      <c r="M3582" t="b">
        <v>1</v>
      </c>
      <c r="N3582" t="s">
        <v>8269</v>
      </c>
      <c r="O3582" s="5">
        <f t="shared" si="495"/>
        <v>0.84687572302014846</v>
      </c>
      <c r="P3582" s="7">
        <f t="shared" si="496"/>
        <v>30.654485981308412</v>
      </c>
      <c r="Q3582" t="str">
        <f t="shared" si="497"/>
        <v>film &amp; video</v>
      </c>
      <c r="R3582" t="str">
        <f t="shared" si="498"/>
        <v>documentary</v>
      </c>
      <c r="S3582" s="10">
        <f t="shared" si="499"/>
        <v>41179.704791666663</v>
      </c>
      <c r="T3582" s="10">
        <f t="shared" si="500"/>
        <v>41149.704791666663</v>
      </c>
      <c r="U3582">
        <f t="shared" si="501"/>
        <v>2012</v>
      </c>
      <c r="V3582" s="11">
        <f t="shared" si="502"/>
        <v>41179.704791666663</v>
      </c>
      <c r="W3582" s="15">
        <f t="shared" si="503"/>
        <v>30</v>
      </c>
    </row>
    <row r="3583" spans="1:23" ht="57.6" x14ac:dyDescent="0.3">
      <c r="A3583">
        <v>264</v>
      </c>
      <c r="B3583" s="3" t="s">
        <v>265</v>
      </c>
      <c r="C3583" s="3" t="s">
        <v>4374</v>
      </c>
      <c r="D3583">
        <v>5000</v>
      </c>
      <c r="E3583">
        <v>5910</v>
      </c>
      <c r="F3583" t="s">
        <v>8219</v>
      </c>
      <c r="G3583" t="s">
        <v>8224</v>
      </c>
      <c r="H3583" t="s">
        <v>8246</v>
      </c>
      <c r="I3583">
        <v>1336747995</v>
      </c>
      <c r="J3583">
        <v>1334155995</v>
      </c>
      <c r="K3583" t="b">
        <v>1</v>
      </c>
      <c r="L3583">
        <v>91</v>
      </c>
      <c r="M3583" t="b">
        <v>1</v>
      </c>
      <c r="N3583" t="s">
        <v>8269</v>
      </c>
      <c r="O3583" s="5">
        <f t="shared" si="495"/>
        <v>0.84602368866328259</v>
      </c>
      <c r="P3583" s="7">
        <f t="shared" si="496"/>
        <v>64.945054945054949</v>
      </c>
      <c r="Q3583" t="str">
        <f t="shared" si="497"/>
        <v>film &amp; video</v>
      </c>
      <c r="R3583" t="str">
        <f t="shared" si="498"/>
        <v>documentary</v>
      </c>
      <c r="S3583" s="10">
        <f t="shared" si="499"/>
        <v>41040.370312500003</v>
      </c>
      <c r="T3583" s="10">
        <f t="shared" si="500"/>
        <v>41010.370312500003</v>
      </c>
      <c r="U3583">
        <f t="shared" si="501"/>
        <v>2012</v>
      </c>
      <c r="V3583" s="11">
        <f t="shared" si="502"/>
        <v>41040.370312500003</v>
      </c>
      <c r="W3583" s="15">
        <f t="shared" si="503"/>
        <v>30</v>
      </c>
    </row>
    <row r="3584" spans="1:23" ht="57.6" x14ac:dyDescent="0.3">
      <c r="A3584">
        <v>265</v>
      </c>
      <c r="B3584" s="3" t="s">
        <v>266</v>
      </c>
      <c r="C3584" s="3" t="s">
        <v>4375</v>
      </c>
      <c r="D3584">
        <v>5000</v>
      </c>
      <c r="E3584">
        <v>5555</v>
      </c>
      <c r="F3584" t="s">
        <v>8219</v>
      </c>
      <c r="G3584" t="s">
        <v>8224</v>
      </c>
      <c r="H3584" t="s">
        <v>8246</v>
      </c>
      <c r="I3584">
        <v>1273522560</v>
      </c>
      <c r="J3584">
        <v>1269928430</v>
      </c>
      <c r="K3584" t="b">
        <v>1</v>
      </c>
      <c r="L3584">
        <v>58</v>
      </c>
      <c r="M3584" t="b">
        <v>1</v>
      </c>
      <c r="N3584" t="s">
        <v>8269</v>
      </c>
      <c r="O3584" s="5">
        <f t="shared" si="495"/>
        <v>0.90009000900090008</v>
      </c>
      <c r="P3584" s="7">
        <f t="shared" si="496"/>
        <v>95.775862068965523</v>
      </c>
      <c r="Q3584" t="str">
        <f t="shared" si="497"/>
        <v>film &amp; video</v>
      </c>
      <c r="R3584" t="str">
        <f t="shared" si="498"/>
        <v>documentary</v>
      </c>
      <c r="S3584" s="10">
        <f t="shared" si="499"/>
        <v>40308.594444444447</v>
      </c>
      <c r="T3584" s="10">
        <f t="shared" si="500"/>
        <v>40266.995717592588</v>
      </c>
      <c r="U3584">
        <f t="shared" si="501"/>
        <v>2010</v>
      </c>
      <c r="V3584" s="11">
        <f t="shared" si="502"/>
        <v>40308.594444444447</v>
      </c>
      <c r="W3584" s="15">
        <f t="shared" si="503"/>
        <v>41.598726851858373</v>
      </c>
    </row>
    <row r="3585" spans="1:23" ht="57.6" x14ac:dyDescent="0.3">
      <c r="A3585">
        <v>266</v>
      </c>
      <c r="B3585" s="3" t="s">
        <v>267</v>
      </c>
      <c r="C3585" s="3" t="s">
        <v>4376</v>
      </c>
      <c r="D3585">
        <v>1000</v>
      </c>
      <c r="E3585">
        <v>1455</v>
      </c>
      <c r="F3585" t="s">
        <v>8219</v>
      </c>
      <c r="G3585" t="s">
        <v>8224</v>
      </c>
      <c r="H3585" t="s">
        <v>8246</v>
      </c>
      <c r="I3585">
        <v>1271994660</v>
      </c>
      <c r="J3585">
        <v>1264565507</v>
      </c>
      <c r="K3585" t="b">
        <v>1</v>
      </c>
      <c r="L3585">
        <v>36</v>
      </c>
      <c r="M3585" t="b">
        <v>1</v>
      </c>
      <c r="N3585" t="s">
        <v>8269</v>
      </c>
      <c r="O3585" s="5">
        <f t="shared" si="495"/>
        <v>0.6872852233676976</v>
      </c>
      <c r="P3585" s="7">
        <f t="shared" si="496"/>
        <v>40.416666666666664</v>
      </c>
      <c r="Q3585" t="str">
        <f t="shared" si="497"/>
        <v>film &amp; video</v>
      </c>
      <c r="R3585" t="str">
        <f t="shared" si="498"/>
        <v>documentary</v>
      </c>
      <c r="S3585" s="10">
        <f t="shared" si="499"/>
        <v>40290.910416666666</v>
      </c>
      <c r="T3585" s="10">
        <f t="shared" si="500"/>
        <v>40204.924849537041</v>
      </c>
      <c r="U3585">
        <f t="shared" si="501"/>
        <v>2010</v>
      </c>
      <c r="V3585" s="11">
        <f t="shared" si="502"/>
        <v>40290.910416666666</v>
      </c>
      <c r="W3585" s="15">
        <f t="shared" si="503"/>
        <v>85.985567129624542</v>
      </c>
    </row>
    <row r="3586" spans="1:23" ht="43.2" x14ac:dyDescent="0.3">
      <c r="A3586">
        <v>267</v>
      </c>
      <c r="B3586" s="3" t="s">
        <v>268</v>
      </c>
      <c r="C3586" s="3" t="s">
        <v>4377</v>
      </c>
      <c r="D3586">
        <v>9850</v>
      </c>
      <c r="E3586">
        <v>12965.44</v>
      </c>
      <c r="F3586" t="s">
        <v>8219</v>
      </c>
      <c r="G3586" t="s">
        <v>8225</v>
      </c>
      <c r="H3586" t="s">
        <v>8247</v>
      </c>
      <c r="I3586">
        <v>1403693499</v>
      </c>
      <c r="J3586">
        <v>1401101499</v>
      </c>
      <c r="K3586" t="b">
        <v>1</v>
      </c>
      <c r="L3586">
        <v>165</v>
      </c>
      <c r="M3586" t="b">
        <v>1</v>
      </c>
      <c r="N3586" t="s">
        <v>8269</v>
      </c>
      <c r="O3586" s="5">
        <f t="shared" ref="O3586:O3649" si="504">$D3586/$E3586</f>
        <v>0.75971197275217806</v>
      </c>
      <c r="P3586" s="7">
        <f t="shared" ref="P3586:P3649" si="505">$E3586/$L3586</f>
        <v>78.578424242424248</v>
      </c>
      <c r="Q3586" t="str">
        <f t="shared" ref="Q3586:Q3649" si="506">LEFT($N3586,SEARCH("/",$N3586,1)-1)</f>
        <v>film &amp; video</v>
      </c>
      <c r="R3586" t="str">
        <f t="shared" ref="R3586:R3649" si="507">MID($N3586,FIND("/",$N3586)+1,256)</f>
        <v>documentary</v>
      </c>
      <c r="S3586" s="10">
        <f t="shared" ref="S3586:S3649" si="508">((($I3586/60)/60)/24)+DATE(1970,1,1)+(-6/24)</f>
        <v>41815.202534722222</v>
      </c>
      <c r="T3586" s="10">
        <f t="shared" ref="T3586:T3649" si="509">((($J3586/60)/60)/24)+DATE(1970,1,1)+(-6/24)</f>
        <v>41785.202534722222</v>
      </c>
      <c r="U3586">
        <f t="shared" ref="U3586:U3649" si="510">YEAR(S3586)</f>
        <v>2014</v>
      </c>
      <c r="V3586" s="11">
        <f t="shared" ref="V3586:V3649" si="511">S3586</f>
        <v>41815.202534722222</v>
      </c>
      <c r="W3586" s="15">
        <f t="shared" si="503"/>
        <v>30</v>
      </c>
    </row>
    <row r="3587" spans="1:23" ht="43.2" x14ac:dyDescent="0.3">
      <c r="A3587">
        <v>268</v>
      </c>
      <c r="B3587" s="3" t="s">
        <v>269</v>
      </c>
      <c r="C3587" s="3" t="s">
        <v>4378</v>
      </c>
      <c r="D3587">
        <v>5000</v>
      </c>
      <c r="E3587">
        <v>5570</v>
      </c>
      <c r="F3587" t="s">
        <v>8219</v>
      </c>
      <c r="G3587" t="s">
        <v>8224</v>
      </c>
      <c r="H3587" t="s">
        <v>8246</v>
      </c>
      <c r="I3587">
        <v>1320640778</v>
      </c>
      <c r="J3587">
        <v>1316749178</v>
      </c>
      <c r="K3587" t="b">
        <v>1</v>
      </c>
      <c r="L3587">
        <v>111</v>
      </c>
      <c r="M3587" t="b">
        <v>1</v>
      </c>
      <c r="N3587" t="s">
        <v>8269</v>
      </c>
      <c r="O3587" s="5">
        <f t="shared" si="504"/>
        <v>0.89766606822262118</v>
      </c>
      <c r="P3587" s="7">
        <f t="shared" si="505"/>
        <v>50.18018018018018</v>
      </c>
      <c r="Q3587" t="str">
        <f t="shared" si="506"/>
        <v>film &amp; video</v>
      </c>
      <c r="R3587" t="str">
        <f t="shared" si="507"/>
        <v>documentary</v>
      </c>
      <c r="S3587" s="10">
        <f t="shared" si="508"/>
        <v>40853.944189814814</v>
      </c>
      <c r="T3587" s="10">
        <f t="shared" si="509"/>
        <v>40808.90252314815</v>
      </c>
      <c r="U3587">
        <f t="shared" si="510"/>
        <v>2011</v>
      </c>
      <c r="V3587" s="11">
        <f t="shared" si="511"/>
        <v>40853.944189814814</v>
      </c>
      <c r="W3587" s="15">
        <f t="shared" ref="W3587:W3650" si="512">S3587-T3587</f>
        <v>45.041666666664241</v>
      </c>
    </row>
    <row r="3588" spans="1:23" ht="43.2" x14ac:dyDescent="0.3">
      <c r="A3588">
        <v>269</v>
      </c>
      <c r="B3588" s="3" t="s">
        <v>270</v>
      </c>
      <c r="C3588" s="3" t="s">
        <v>4379</v>
      </c>
      <c r="D3588">
        <v>100000</v>
      </c>
      <c r="E3588">
        <v>147233.76999999999</v>
      </c>
      <c r="F3588" t="s">
        <v>8219</v>
      </c>
      <c r="G3588" t="s">
        <v>8226</v>
      </c>
      <c r="H3588" t="s">
        <v>8248</v>
      </c>
      <c r="I3588">
        <v>1487738622</v>
      </c>
      <c r="J3588">
        <v>1485146622</v>
      </c>
      <c r="K3588" t="b">
        <v>1</v>
      </c>
      <c r="L3588">
        <v>1596</v>
      </c>
      <c r="M3588" t="b">
        <v>1</v>
      </c>
      <c r="N3588" t="s">
        <v>8269</v>
      </c>
      <c r="O3588" s="5">
        <f t="shared" si="504"/>
        <v>0.67919200873549601</v>
      </c>
      <c r="P3588" s="7">
        <f t="shared" si="505"/>
        <v>92.251735588972423</v>
      </c>
      <c r="Q3588" t="str">
        <f t="shared" si="506"/>
        <v>film &amp; video</v>
      </c>
      <c r="R3588" t="str">
        <f t="shared" si="507"/>
        <v>documentary</v>
      </c>
      <c r="S3588" s="10">
        <f t="shared" si="508"/>
        <v>42787.947013888886</v>
      </c>
      <c r="T3588" s="10">
        <f t="shared" si="509"/>
        <v>42757.947013888886</v>
      </c>
      <c r="U3588">
        <f t="shared" si="510"/>
        <v>2017</v>
      </c>
      <c r="V3588" s="11">
        <f t="shared" si="511"/>
        <v>42787.947013888886</v>
      </c>
      <c r="W3588" s="15">
        <f t="shared" si="512"/>
        <v>30</v>
      </c>
    </row>
    <row r="3589" spans="1:23" ht="43.2" x14ac:dyDescent="0.3">
      <c r="A3589">
        <v>270</v>
      </c>
      <c r="B3589" s="3" t="s">
        <v>271</v>
      </c>
      <c r="C3589" s="3" t="s">
        <v>4380</v>
      </c>
      <c r="D3589">
        <v>2300</v>
      </c>
      <c r="E3589">
        <v>3510</v>
      </c>
      <c r="F3589" t="s">
        <v>8219</v>
      </c>
      <c r="G3589" t="s">
        <v>8224</v>
      </c>
      <c r="H3589" t="s">
        <v>8246</v>
      </c>
      <c r="I3589">
        <v>1306296000</v>
      </c>
      <c r="J3589">
        <v>1301950070</v>
      </c>
      <c r="K3589" t="b">
        <v>1</v>
      </c>
      <c r="L3589">
        <v>61</v>
      </c>
      <c r="M3589" t="b">
        <v>1</v>
      </c>
      <c r="N3589" t="s">
        <v>8269</v>
      </c>
      <c r="O3589" s="5">
        <f t="shared" si="504"/>
        <v>0.65527065527065531</v>
      </c>
      <c r="P3589" s="7">
        <f t="shared" si="505"/>
        <v>57.540983606557376</v>
      </c>
      <c r="Q3589" t="str">
        <f t="shared" si="506"/>
        <v>film &amp; video</v>
      </c>
      <c r="R3589" t="str">
        <f t="shared" si="507"/>
        <v>documentary</v>
      </c>
      <c r="S3589" s="10">
        <f t="shared" si="508"/>
        <v>40687.916666666664</v>
      </c>
      <c r="T3589" s="10">
        <f t="shared" si="509"/>
        <v>40637.616550925923</v>
      </c>
      <c r="U3589">
        <f t="shared" si="510"/>
        <v>2011</v>
      </c>
      <c r="V3589" s="11">
        <f t="shared" si="511"/>
        <v>40687.916666666664</v>
      </c>
      <c r="W3589" s="15">
        <f t="shared" si="512"/>
        <v>50.300115740741603</v>
      </c>
    </row>
    <row r="3590" spans="1:23" ht="43.2" x14ac:dyDescent="0.3">
      <c r="A3590">
        <v>271</v>
      </c>
      <c r="B3590" s="3" t="s">
        <v>272</v>
      </c>
      <c r="C3590" s="3" t="s">
        <v>4381</v>
      </c>
      <c r="D3590">
        <v>30000</v>
      </c>
      <c r="E3590">
        <v>31404</v>
      </c>
      <c r="F3590" t="s">
        <v>8219</v>
      </c>
      <c r="G3590" t="s">
        <v>8224</v>
      </c>
      <c r="H3590" t="s">
        <v>8246</v>
      </c>
      <c r="I3590">
        <v>1388649600</v>
      </c>
      <c r="J3590">
        <v>1386123861</v>
      </c>
      <c r="K3590" t="b">
        <v>1</v>
      </c>
      <c r="L3590">
        <v>287</v>
      </c>
      <c r="M3590" t="b">
        <v>1</v>
      </c>
      <c r="N3590" t="s">
        <v>8269</v>
      </c>
      <c r="O3590" s="5">
        <f t="shared" si="504"/>
        <v>0.95529231944975157</v>
      </c>
      <c r="P3590" s="7">
        <f t="shared" si="505"/>
        <v>109.42160278745645</v>
      </c>
      <c r="Q3590" t="str">
        <f t="shared" si="506"/>
        <v>film &amp; video</v>
      </c>
      <c r="R3590" t="str">
        <f t="shared" si="507"/>
        <v>documentary</v>
      </c>
      <c r="S3590" s="10">
        <f t="shared" si="508"/>
        <v>41641.083333333336</v>
      </c>
      <c r="T3590" s="10">
        <f t="shared" si="509"/>
        <v>41611.85024305556</v>
      </c>
      <c r="U3590">
        <f t="shared" si="510"/>
        <v>2014</v>
      </c>
      <c r="V3590" s="11">
        <f t="shared" si="511"/>
        <v>41641.083333333336</v>
      </c>
      <c r="W3590" s="15">
        <f t="shared" si="512"/>
        <v>29.233090277775773</v>
      </c>
    </row>
    <row r="3591" spans="1:23" ht="43.2" x14ac:dyDescent="0.3">
      <c r="A3591">
        <v>272</v>
      </c>
      <c r="B3591" s="3" t="s">
        <v>273</v>
      </c>
      <c r="C3591" s="3" t="s">
        <v>4382</v>
      </c>
      <c r="D3591">
        <v>3000</v>
      </c>
      <c r="E3591">
        <v>5323.01</v>
      </c>
      <c r="F3591" t="s">
        <v>8219</v>
      </c>
      <c r="G3591" t="s">
        <v>8224</v>
      </c>
      <c r="H3591" t="s">
        <v>8246</v>
      </c>
      <c r="I3591">
        <v>1272480540</v>
      </c>
      <c r="J3591">
        <v>1267220191</v>
      </c>
      <c r="K3591" t="b">
        <v>1</v>
      </c>
      <c r="L3591">
        <v>65</v>
      </c>
      <c r="M3591" t="b">
        <v>1</v>
      </c>
      <c r="N3591" t="s">
        <v>8269</v>
      </c>
      <c r="O3591" s="5">
        <f t="shared" si="504"/>
        <v>0.56359090063704553</v>
      </c>
      <c r="P3591" s="7">
        <f t="shared" si="505"/>
        <v>81.892461538461546</v>
      </c>
      <c r="Q3591" t="str">
        <f t="shared" si="506"/>
        <v>film &amp; video</v>
      </c>
      <c r="R3591" t="str">
        <f t="shared" si="507"/>
        <v>documentary</v>
      </c>
      <c r="S3591" s="10">
        <f t="shared" si="508"/>
        <v>40296.53402777778</v>
      </c>
      <c r="T3591" s="10">
        <f t="shared" si="509"/>
        <v>40235.650358796294</v>
      </c>
      <c r="U3591">
        <f t="shared" si="510"/>
        <v>2010</v>
      </c>
      <c r="V3591" s="11">
        <f t="shared" si="511"/>
        <v>40296.53402777778</v>
      </c>
      <c r="W3591" s="15">
        <f t="shared" si="512"/>
        <v>60.883668981485243</v>
      </c>
    </row>
    <row r="3592" spans="1:23" ht="43.2" x14ac:dyDescent="0.3">
      <c r="A3592">
        <v>273</v>
      </c>
      <c r="B3592" s="3" t="s">
        <v>274</v>
      </c>
      <c r="C3592" s="3" t="s">
        <v>4383</v>
      </c>
      <c r="D3592">
        <v>5000</v>
      </c>
      <c r="E3592">
        <v>5388.79</v>
      </c>
      <c r="F3592" t="s">
        <v>8219</v>
      </c>
      <c r="G3592" t="s">
        <v>8224</v>
      </c>
      <c r="H3592" t="s">
        <v>8246</v>
      </c>
      <c r="I3592">
        <v>1309694266</v>
      </c>
      <c r="J3592">
        <v>1307102266</v>
      </c>
      <c r="K3592" t="b">
        <v>1</v>
      </c>
      <c r="L3592">
        <v>118</v>
      </c>
      <c r="M3592" t="b">
        <v>1</v>
      </c>
      <c r="N3592" t="s">
        <v>8269</v>
      </c>
      <c r="O3592" s="5">
        <f t="shared" si="504"/>
        <v>0.92785207811029935</v>
      </c>
      <c r="P3592" s="7">
        <f t="shared" si="505"/>
        <v>45.667711864406776</v>
      </c>
      <c r="Q3592" t="str">
        <f t="shared" si="506"/>
        <v>film &amp; video</v>
      </c>
      <c r="R3592" t="str">
        <f t="shared" si="507"/>
        <v>documentary</v>
      </c>
      <c r="S3592" s="10">
        <f t="shared" si="508"/>
        <v>40727.248449074075</v>
      </c>
      <c r="T3592" s="10">
        <f t="shared" si="509"/>
        <v>40697.248449074075</v>
      </c>
      <c r="U3592">
        <f t="shared" si="510"/>
        <v>2011</v>
      </c>
      <c r="V3592" s="11">
        <f t="shared" si="511"/>
        <v>40727.248449074075</v>
      </c>
      <c r="W3592" s="15">
        <f t="shared" si="512"/>
        <v>30</v>
      </c>
    </row>
    <row r="3593" spans="1:23" ht="43.2" x14ac:dyDescent="0.3">
      <c r="A3593">
        <v>274</v>
      </c>
      <c r="B3593" s="3" t="s">
        <v>275</v>
      </c>
      <c r="C3593" s="3" t="s">
        <v>4384</v>
      </c>
      <c r="D3593">
        <v>4000</v>
      </c>
      <c r="E3593">
        <v>6240</v>
      </c>
      <c r="F3593" t="s">
        <v>8219</v>
      </c>
      <c r="G3593" t="s">
        <v>8224</v>
      </c>
      <c r="H3593" t="s">
        <v>8246</v>
      </c>
      <c r="I3593">
        <v>1333609140</v>
      </c>
      <c r="J3593">
        <v>1330638829</v>
      </c>
      <c r="K3593" t="b">
        <v>1</v>
      </c>
      <c r="L3593">
        <v>113</v>
      </c>
      <c r="M3593" t="b">
        <v>1</v>
      </c>
      <c r="N3593" t="s">
        <v>8269</v>
      </c>
      <c r="O3593" s="5">
        <f t="shared" si="504"/>
        <v>0.64102564102564108</v>
      </c>
      <c r="P3593" s="7">
        <f t="shared" si="505"/>
        <v>55.221238938053098</v>
      </c>
      <c r="Q3593" t="str">
        <f t="shared" si="506"/>
        <v>film &amp; video</v>
      </c>
      <c r="R3593" t="str">
        <f t="shared" si="507"/>
        <v>documentary</v>
      </c>
      <c r="S3593" s="10">
        <f t="shared" si="508"/>
        <v>41004.040972222225</v>
      </c>
      <c r="T3593" s="10">
        <f t="shared" si="509"/>
        <v>40969.662372685183</v>
      </c>
      <c r="U3593">
        <f t="shared" si="510"/>
        <v>2012</v>
      </c>
      <c r="V3593" s="11">
        <f t="shared" si="511"/>
        <v>41004.040972222225</v>
      </c>
      <c r="W3593" s="15">
        <f t="shared" si="512"/>
        <v>34.378599537041737</v>
      </c>
    </row>
    <row r="3594" spans="1:23" ht="43.2" x14ac:dyDescent="0.3">
      <c r="A3594">
        <v>275</v>
      </c>
      <c r="B3594" s="3" t="s">
        <v>276</v>
      </c>
      <c r="C3594" s="3" t="s">
        <v>4385</v>
      </c>
      <c r="D3594">
        <v>20000</v>
      </c>
      <c r="E3594">
        <v>21679</v>
      </c>
      <c r="F3594" t="s">
        <v>8219</v>
      </c>
      <c r="G3594" t="s">
        <v>8224</v>
      </c>
      <c r="H3594" t="s">
        <v>8246</v>
      </c>
      <c r="I3594">
        <v>1352511966</v>
      </c>
      <c r="J3594">
        <v>1349916366</v>
      </c>
      <c r="K3594" t="b">
        <v>1</v>
      </c>
      <c r="L3594">
        <v>332</v>
      </c>
      <c r="M3594" t="b">
        <v>1</v>
      </c>
      <c r="N3594" t="s">
        <v>8269</v>
      </c>
      <c r="O3594" s="5">
        <f t="shared" si="504"/>
        <v>0.9225517782185525</v>
      </c>
      <c r="P3594" s="7">
        <f t="shared" si="505"/>
        <v>65.298192771084331</v>
      </c>
      <c r="Q3594" t="str">
        <f t="shared" si="506"/>
        <v>film &amp; video</v>
      </c>
      <c r="R3594" t="str">
        <f t="shared" si="507"/>
        <v>documentary</v>
      </c>
      <c r="S3594" s="10">
        <f t="shared" si="508"/>
        <v>41222.823680555557</v>
      </c>
      <c r="T3594" s="10">
        <f t="shared" si="509"/>
        <v>41192.782013888893</v>
      </c>
      <c r="U3594">
        <f t="shared" si="510"/>
        <v>2012</v>
      </c>
      <c r="V3594" s="11">
        <f t="shared" si="511"/>
        <v>41222.823680555557</v>
      </c>
      <c r="W3594" s="15">
        <f t="shared" si="512"/>
        <v>30.041666666664241</v>
      </c>
    </row>
    <row r="3595" spans="1:23" ht="43.2" x14ac:dyDescent="0.3">
      <c r="A3595">
        <v>276</v>
      </c>
      <c r="B3595" s="3" t="s">
        <v>277</v>
      </c>
      <c r="C3595" s="3" t="s">
        <v>4386</v>
      </c>
      <c r="D3595">
        <v>4000</v>
      </c>
      <c r="E3595">
        <v>5904</v>
      </c>
      <c r="F3595" t="s">
        <v>8219</v>
      </c>
      <c r="G3595" t="s">
        <v>8224</v>
      </c>
      <c r="H3595" t="s">
        <v>8246</v>
      </c>
      <c r="I3595">
        <v>1335574674</v>
      </c>
      <c r="J3595">
        <v>1330394274</v>
      </c>
      <c r="K3595" t="b">
        <v>1</v>
      </c>
      <c r="L3595">
        <v>62</v>
      </c>
      <c r="M3595" t="b">
        <v>1</v>
      </c>
      <c r="N3595" t="s">
        <v>8269</v>
      </c>
      <c r="O3595" s="5">
        <f t="shared" si="504"/>
        <v>0.6775067750677507</v>
      </c>
      <c r="P3595" s="7">
        <f t="shared" si="505"/>
        <v>95.225806451612897</v>
      </c>
      <c r="Q3595" t="str">
        <f t="shared" si="506"/>
        <v>film &amp; video</v>
      </c>
      <c r="R3595" t="str">
        <f t="shared" si="507"/>
        <v>documentary</v>
      </c>
      <c r="S3595" s="10">
        <f t="shared" si="508"/>
        <v>41026.790208333332</v>
      </c>
      <c r="T3595" s="10">
        <f t="shared" si="509"/>
        <v>40966.831874999996</v>
      </c>
      <c r="U3595">
        <f t="shared" si="510"/>
        <v>2012</v>
      </c>
      <c r="V3595" s="11">
        <f t="shared" si="511"/>
        <v>41026.790208333332</v>
      </c>
      <c r="W3595" s="15">
        <f t="shared" si="512"/>
        <v>59.958333333335759</v>
      </c>
    </row>
    <row r="3596" spans="1:23" ht="43.2" x14ac:dyDescent="0.3">
      <c r="A3596">
        <v>277</v>
      </c>
      <c r="B3596" s="3" t="s">
        <v>278</v>
      </c>
      <c r="C3596" s="3" t="s">
        <v>4387</v>
      </c>
      <c r="D3596">
        <v>65000</v>
      </c>
      <c r="E3596">
        <v>71748</v>
      </c>
      <c r="F3596" t="s">
        <v>8219</v>
      </c>
      <c r="G3596" t="s">
        <v>8224</v>
      </c>
      <c r="H3596" t="s">
        <v>8246</v>
      </c>
      <c r="I3596">
        <v>1432416219</v>
      </c>
      <c r="J3596">
        <v>1429824219</v>
      </c>
      <c r="K3596" t="b">
        <v>1</v>
      </c>
      <c r="L3596">
        <v>951</v>
      </c>
      <c r="M3596" t="b">
        <v>1</v>
      </c>
      <c r="N3596" t="s">
        <v>8269</v>
      </c>
      <c r="O3596" s="5">
        <f t="shared" si="504"/>
        <v>0.90594859787032389</v>
      </c>
      <c r="P3596" s="7">
        <f t="shared" si="505"/>
        <v>75.444794952681391</v>
      </c>
      <c r="Q3596" t="str">
        <f t="shared" si="506"/>
        <v>film &amp; video</v>
      </c>
      <c r="R3596" t="str">
        <f t="shared" si="507"/>
        <v>documentary</v>
      </c>
      <c r="S3596" s="10">
        <f t="shared" si="508"/>
        <v>42147.641423611116</v>
      </c>
      <c r="T3596" s="10">
        <f t="shared" si="509"/>
        <v>42117.641423611116</v>
      </c>
      <c r="U3596">
        <f t="shared" si="510"/>
        <v>2015</v>
      </c>
      <c r="V3596" s="11">
        <f t="shared" si="511"/>
        <v>42147.641423611116</v>
      </c>
      <c r="W3596" s="15">
        <f t="shared" si="512"/>
        <v>30</v>
      </c>
    </row>
    <row r="3597" spans="1:23" ht="28.8" x14ac:dyDescent="0.3">
      <c r="A3597">
        <v>278</v>
      </c>
      <c r="B3597" s="3" t="s">
        <v>279</v>
      </c>
      <c r="C3597" s="3" t="s">
        <v>4388</v>
      </c>
      <c r="D3597">
        <v>27000</v>
      </c>
      <c r="E3597">
        <v>40594</v>
      </c>
      <c r="F3597" t="s">
        <v>8219</v>
      </c>
      <c r="G3597" t="s">
        <v>8224</v>
      </c>
      <c r="H3597" t="s">
        <v>8246</v>
      </c>
      <c r="I3597">
        <v>1350003539</v>
      </c>
      <c r="J3597">
        <v>1347411539</v>
      </c>
      <c r="K3597" t="b">
        <v>1</v>
      </c>
      <c r="L3597">
        <v>415</v>
      </c>
      <c r="M3597" t="b">
        <v>1</v>
      </c>
      <c r="N3597" t="s">
        <v>8269</v>
      </c>
      <c r="O3597" s="5">
        <f t="shared" si="504"/>
        <v>0.66512292457013356</v>
      </c>
      <c r="P3597" s="7">
        <f t="shared" si="505"/>
        <v>97.816867469879512</v>
      </c>
      <c r="Q3597" t="str">
        <f t="shared" si="506"/>
        <v>film &amp; video</v>
      </c>
      <c r="R3597" t="str">
        <f t="shared" si="507"/>
        <v>documentary</v>
      </c>
      <c r="S3597" s="10">
        <f t="shared" si="508"/>
        <v>41193.790960648148</v>
      </c>
      <c r="T3597" s="10">
        <f t="shared" si="509"/>
        <v>41163.790960648148</v>
      </c>
      <c r="U3597">
        <f t="shared" si="510"/>
        <v>2012</v>
      </c>
      <c r="V3597" s="11">
        <f t="shared" si="511"/>
        <v>41193.790960648148</v>
      </c>
      <c r="W3597" s="15">
        <f t="shared" si="512"/>
        <v>30</v>
      </c>
    </row>
    <row r="3598" spans="1:23" ht="43.2" x14ac:dyDescent="0.3">
      <c r="A3598">
        <v>279</v>
      </c>
      <c r="B3598" s="3" t="s">
        <v>280</v>
      </c>
      <c r="C3598" s="3" t="s">
        <v>4389</v>
      </c>
      <c r="D3598">
        <v>17000</v>
      </c>
      <c r="E3598">
        <v>26744.11</v>
      </c>
      <c r="F3598" t="s">
        <v>8219</v>
      </c>
      <c r="G3598" t="s">
        <v>8224</v>
      </c>
      <c r="H3598" t="s">
        <v>8246</v>
      </c>
      <c r="I3598">
        <v>1488160860</v>
      </c>
      <c r="J3598">
        <v>1485237096</v>
      </c>
      <c r="K3598" t="b">
        <v>1</v>
      </c>
      <c r="L3598">
        <v>305</v>
      </c>
      <c r="M3598" t="b">
        <v>1</v>
      </c>
      <c r="N3598" t="s">
        <v>8269</v>
      </c>
      <c r="O3598" s="5">
        <f t="shared" si="504"/>
        <v>0.63565398138132101</v>
      </c>
      <c r="P3598" s="7">
        <f t="shared" si="505"/>
        <v>87.685606557377056</v>
      </c>
      <c r="Q3598" t="str">
        <f t="shared" si="506"/>
        <v>film &amp; video</v>
      </c>
      <c r="R3598" t="str">
        <f t="shared" si="507"/>
        <v>documentary</v>
      </c>
      <c r="S3598" s="10">
        <f t="shared" si="508"/>
        <v>42792.834027777775</v>
      </c>
      <c r="T3598" s="10">
        <f t="shared" si="509"/>
        <v>42758.994166666671</v>
      </c>
      <c r="U3598">
        <f t="shared" si="510"/>
        <v>2017</v>
      </c>
      <c r="V3598" s="11">
        <f t="shared" si="511"/>
        <v>42792.834027777775</v>
      </c>
      <c r="W3598" s="15">
        <f t="shared" si="512"/>
        <v>33.839861111104256</v>
      </c>
    </row>
    <row r="3599" spans="1:23" ht="43.2" x14ac:dyDescent="0.3">
      <c r="A3599">
        <v>280</v>
      </c>
      <c r="B3599" s="3" t="s">
        <v>281</v>
      </c>
      <c r="C3599" s="3" t="s">
        <v>4390</v>
      </c>
      <c r="D3599">
        <v>75000</v>
      </c>
      <c r="E3599">
        <v>117108</v>
      </c>
      <c r="F3599" t="s">
        <v>8219</v>
      </c>
      <c r="G3599" t="s">
        <v>8224</v>
      </c>
      <c r="H3599" t="s">
        <v>8246</v>
      </c>
      <c r="I3599">
        <v>1401459035</v>
      </c>
      <c r="J3599">
        <v>1397571035</v>
      </c>
      <c r="K3599" t="b">
        <v>1</v>
      </c>
      <c r="L3599">
        <v>2139</v>
      </c>
      <c r="M3599" t="b">
        <v>1</v>
      </c>
      <c r="N3599" t="s">
        <v>8269</v>
      </c>
      <c r="O3599" s="5">
        <f t="shared" si="504"/>
        <v>0.64043447074495341</v>
      </c>
      <c r="P3599" s="7">
        <f t="shared" si="505"/>
        <v>54.748948106591868</v>
      </c>
      <c r="Q3599" t="str">
        <f t="shared" si="506"/>
        <v>film &amp; video</v>
      </c>
      <c r="R3599" t="str">
        <f t="shared" si="507"/>
        <v>documentary</v>
      </c>
      <c r="S3599" s="10">
        <f t="shared" si="508"/>
        <v>41789.340682870366</v>
      </c>
      <c r="T3599" s="10">
        <f t="shared" si="509"/>
        <v>41744.340682870366</v>
      </c>
      <c r="U3599">
        <f t="shared" si="510"/>
        <v>2014</v>
      </c>
      <c r="V3599" s="11">
        <f t="shared" si="511"/>
        <v>41789.340682870366</v>
      </c>
      <c r="W3599" s="15">
        <f t="shared" si="512"/>
        <v>45</v>
      </c>
    </row>
    <row r="3600" spans="1:23" ht="43.2" x14ac:dyDescent="0.3">
      <c r="A3600">
        <v>281</v>
      </c>
      <c r="B3600" s="3" t="s">
        <v>282</v>
      </c>
      <c r="C3600" s="3" t="s">
        <v>4391</v>
      </c>
      <c r="D3600">
        <v>5500</v>
      </c>
      <c r="E3600">
        <v>6632.32</v>
      </c>
      <c r="F3600" t="s">
        <v>8219</v>
      </c>
      <c r="G3600" t="s">
        <v>8224</v>
      </c>
      <c r="H3600" t="s">
        <v>8246</v>
      </c>
      <c r="I3600">
        <v>1249932360</v>
      </c>
      <c r="J3600">
        <v>1242532513</v>
      </c>
      <c r="K3600" t="b">
        <v>1</v>
      </c>
      <c r="L3600">
        <v>79</v>
      </c>
      <c r="M3600" t="b">
        <v>1</v>
      </c>
      <c r="N3600" t="s">
        <v>8269</v>
      </c>
      <c r="O3600" s="5">
        <f t="shared" si="504"/>
        <v>0.82927241146386188</v>
      </c>
      <c r="P3600" s="7">
        <f t="shared" si="505"/>
        <v>83.953417721518989</v>
      </c>
      <c r="Q3600" t="str">
        <f t="shared" si="506"/>
        <v>film &amp; video</v>
      </c>
      <c r="R3600" t="str">
        <f t="shared" si="507"/>
        <v>documentary</v>
      </c>
      <c r="S3600" s="10">
        <f t="shared" si="508"/>
        <v>40035.55972222222</v>
      </c>
      <c r="T3600" s="10">
        <f t="shared" si="509"/>
        <v>39949.913344907407</v>
      </c>
      <c r="U3600">
        <f t="shared" si="510"/>
        <v>2009</v>
      </c>
      <c r="V3600" s="11">
        <f t="shared" si="511"/>
        <v>40035.55972222222</v>
      </c>
      <c r="W3600" s="15">
        <f t="shared" si="512"/>
        <v>85.646377314813435</v>
      </c>
    </row>
    <row r="3601" spans="1:23" ht="43.2" x14ac:dyDescent="0.3">
      <c r="A3601">
        <v>282</v>
      </c>
      <c r="B3601" s="3" t="s">
        <v>283</v>
      </c>
      <c r="C3601" s="3" t="s">
        <v>4392</v>
      </c>
      <c r="D3601">
        <v>45000</v>
      </c>
      <c r="E3601">
        <v>45535</v>
      </c>
      <c r="F3601" t="s">
        <v>8219</v>
      </c>
      <c r="G3601" t="s">
        <v>8224</v>
      </c>
      <c r="H3601" t="s">
        <v>8246</v>
      </c>
      <c r="I3601">
        <v>1266876000</v>
      </c>
      <c r="J3601">
        <v>1263679492</v>
      </c>
      <c r="K3601" t="b">
        <v>1</v>
      </c>
      <c r="L3601">
        <v>179</v>
      </c>
      <c r="M3601" t="b">
        <v>1</v>
      </c>
      <c r="N3601" t="s">
        <v>8269</v>
      </c>
      <c r="O3601" s="5">
        <f t="shared" si="504"/>
        <v>0.98825079609091904</v>
      </c>
      <c r="P3601" s="7">
        <f t="shared" si="505"/>
        <v>254.38547486033519</v>
      </c>
      <c r="Q3601" t="str">
        <f t="shared" si="506"/>
        <v>film &amp; video</v>
      </c>
      <c r="R3601" t="str">
        <f t="shared" si="507"/>
        <v>documentary</v>
      </c>
      <c r="S3601" s="10">
        <f t="shared" si="508"/>
        <v>40231.666666666664</v>
      </c>
      <c r="T3601" s="10">
        <f t="shared" si="509"/>
        <v>40194.670046296298</v>
      </c>
      <c r="U3601">
        <f t="shared" si="510"/>
        <v>2010</v>
      </c>
      <c r="V3601" s="11">
        <f t="shared" si="511"/>
        <v>40231.666666666664</v>
      </c>
      <c r="W3601" s="15">
        <f t="shared" si="512"/>
        <v>36.996620370366145</v>
      </c>
    </row>
    <row r="3602" spans="1:23" ht="28.8" x14ac:dyDescent="0.3">
      <c r="A3602">
        <v>283</v>
      </c>
      <c r="B3602" s="3" t="s">
        <v>284</v>
      </c>
      <c r="C3602" s="3" t="s">
        <v>4393</v>
      </c>
      <c r="D3602">
        <v>18000</v>
      </c>
      <c r="E3602">
        <v>20569.05</v>
      </c>
      <c r="F3602" t="s">
        <v>8219</v>
      </c>
      <c r="G3602" t="s">
        <v>8224</v>
      </c>
      <c r="H3602" t="s">
        <v>8246</v>
      </c>
      <c r="I3602">
        <v>1306904340</v>
      </c>
      <c r="J3602">
        <v>1305219744</v>
      </c>
      <c r="K3602" t="b">
        <v>1</v>
      </c>
      <c r="L3602">
        <v>202</v>
      </c>
      <c r="M3602" t="b">
        <v>1</v>
      </c>
      <c r="N3602" t="s">
        <v>8269</v>
      </c>
      <c r="O3602" s="5">
        <f t="shared" si="504"/>
        <v>0.87510118357435085</v>
      </c>
      <c r="P3602" s="7">
        <f t="shared" si="505"/>
        <v>101.8269801980198</v>
      </c>
      <c r="Q3602" t="str">
        <f t="shared" si="506"/>
        <v>film &amp; video</v>
      </c>
      <c r="R3602" t="str">
        <f t="shared" si="507"/>
        <v>documentary</v>
      </c>
      <c r="S3602" s="10">
        <f t="shared" si="508"/>
        <v>40694.957638888889</v>
      </c>
      <c r="T3602" s="10">
        <f t="shared" si="509"/>
        <v>40675.46</v>
      </c>
      <c r="U3602">
        <f t="shared" si="510"/>
        <v>2011</v>
      </c>
      <c r="V3602" s="11">
        <f t="shared" si="511"/>
        <v>40694.957638888889</v>
      </c>
      <c r="W3602" s="15">
        <f t="shared" si="512"/>
        <v>19.497638888889924</v>
      </c>
    </row>
    <row r="3603" spans="1:23" ht="43.2" x14ac:dyDescent="0.3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5">
        <f t="shared" si="504"/>
        <v>0.95578399855103147</v>
      </c>
      <c r="P3603" s="7">
        <f t="shared" si="505"/>
        <v>55.066394736842106</v>
      </c>
      <c r="Q3603" t="str">
        <f t="shared" si="506"/>
        <v>film &amp; video</v>
      </c>
      <c r="R3603" t="str">
        <f t="shared" si="507"/>
        <v>documentary</v>
      </c>
      <c r="S3603" s="10">
        <f t="shared" si="508"/>
        <v>40929.488194444442</v>
      </c>
      <c r="T3603" s="10">
        <f t="shared" si="509"/>
        <v>40904.488194444442</v>
      </c>
      <c r="U3603">
        <f t="shared" si="510"/>
        <v>2012</v>
      </c>
      <c r="V3603" s="11">
        <f t="shared" si="511"/>
        <v>40929.488194444442</v>
      </c>
      <c r="W3603" s="15">
        <f t="shared" si="512"/>
        <v>25</v>
      </c>
    </row>
    <row r="3604" spans="1:23" ht="43.2" x14ac:dyDescent="0.3">
      <c r="A3604">
        <v>285</v>
      </c>
      <c r="B3604" s="3" t="s">
        <v>286</v>
      </c>
      <c r="C3604" s="3" t="s">
        <v>4395</v>
      </c>
      <c r="D3604">
        <v>14000</v>
      </c>
      <c r="E3604">
        <v>32035.51</v>
      </c>
      <c r="F3604" t="s">
        <v>8219</v>
      </c>
      <c r="G3604" t="s">
        <v>8224</v>
      </c>
      <c r="H3604" t="s">
        <v>8246</v>
      </c>
      <c r="I3604">
        <v>1379614128</v>
      </c>
      <c r="J3604">
        <v>1377022128</v>
      </c>
      <c r="K3604" t="b">
        <v>1</v>
      </c>
      <c r="L3604">
        <v>563</v>
      </c>
      <c r="M3604" t="b">
        <v>1</v>
      </c>
      <c r="N3604" t="s">
        <v>8269</v>
      </c>
      <c r="O3604" s="5">
        <f t="shared" si="504"/>
        <v>0.43701504986185646</v>
      </c>
      <c r="P3604" s="7">
        <f t="shared" si="505"/>
        <v>56.901438721136763</v>
      </c>
      <c r="Q3604" t="str">
        <f t="shared" si="506"/>
        <v>film &amp; video</v>
      </c>
      <c r="R3604" t="str">
        <f t="shared" si="507"/>
        <v>documentary</v>
      </c>
      <c r="S3604" s="10">
        <f t="shared" si="508"/>
        <v>41536.506111111114</v>
      </c>
      <c r="T3604" s="10">
        <f t="shared" si="509"/>
        <v>41506.506111111114</v>
      </c>
      <c r="U3604">
        <f t="shared" si="510"/>
        <v>2013</v>
      </c>
      <c r="V3604" s="11">
        <f t="shared" si="511"/>
        <v>41536.506111111114</v>
      </c>
      <c r="W3604" s="15">
        <f t="shared" si="512"/>
        <v>30</v>
      </c>
    </row>
    <row r="3605" spans="1:23" ht="43.2" x14ac:dyDescent="0.3">
      <c r="A3605">
        <v>286</v>
      </c>
      <c r="B3605" s="3" t="s">
        <v>287</v>
      </c>
      <c r="C3605" s="3" t="s">
        <v>4396</v>
      </c>
      <c r="D3605">
        <v>15000</v>
      </c>
      <c r="E3605">
        <v>16373</v>
      </c>
      <c r="F3605" t="s">
        <v>8219</v>
      </c>
      <c r="G3605" t="s">
        <v>8224</v>
      </c>
      <c r="H3605" t="s">
        <v>8246</v>
      </c>
      <c r="I3605">
        <v>1364236524</v>
      </c>
      <c r="J3605">
        <v>1360352124</v>
      </c>
      <c r="K3605" t="b">
        <v>1</v>
      </c>
      <c r="L3605">
        <v>135</v>
      </c>
      <c r="M3605" t="b">
        <v>1</v>
      </c>
      <c r="N3605" t="s">
        <v>8269</v>
      </c>
      <c r="O3605" s="5">
        <f t="shared" si="504"/>
        <v>0.91614242960972336</v>
      </c>
      <c r="P3605" s="7">
        <f t="shared" si="505"/>
        <v>121.28148148148148</v>
      </c>
      <c r="Q3605" t="str">
        <f t="shared" si="506"/>
        <v>film &amp; video</v>
      </c>
      <c r="R3605" t="str">
        <f t="shared" si="507"/>
        <v>documentary</v>
      </c>
      <c r="S3605" s="10">
        <f t="shared" si="508"/>
        <v>41358.524583333332</v>
      </c>
      <c r="T3605" s="10">
        <f t="shared" si="509"/>
        <v>41313.566249999996</v>
      </c>
      <c r="U3605">
        <f t="shared" si="510"/>
        <v>2013</v>
      </c>
      <c r="V3605" s="11">
        <f t="shared" si="511"/>
        <v>41358.524583333332</v>
      </c>
      <c r="W3605" s="15">
        <f t="shared" si="512"/>
        <v>44.958333333335759</v>
      </c>
    </row>
    <row r="3606" spans="1:23" ht="28.8" x14ac:dyDescent="0.3">
      <c r="A3606">
        <v>287</v>
      </c>
      <c r="B3606" s="3" t="s">
        <v>288</v>
      </c>
      <c r="C3606" s="3" t="s">
        <v>4397</v>
      </c>
      <c r="D3606">
        <v>15000</v>
      </c>
      <c r="E3606">
        <v>26445</v>
      </c>
      <c r="F3606" t="s">
        <v>8219</v>
      </c>
      <c r="G3606" t="s">
        <v>8224</v>
      </c>
      <c r="H3606" t="s">
        <v>8246</v>
      </c>
      <c r="I3606">
        <v>1351828800</v>
      </c>
      <c r="J3606">
        <v>1349160018</v>
      </c>
      <c r="K3606" t="b">
        <v>1</v>
      </c>
      <c r="L3606">
        <v>290</v>
      </c>
      <c r="M3606" t="b">
        <v>1</v>
      </c>
      <c r="N3606" t="s">
        <v>8269</v>
      </c>
      <c r="O3606" s="5">
        <f t="shared" si="504"/>
        <v>0.56721497447532609</v>
      </c>
      <c r="P3606" s="7">
        <f t="shared" si="505"/>
        <v>91.189655172413794</v>
      </c>
      <c r="Q3606" t="str">
        <f t="shared" si="506"/>
        <v>film &amp; video</v>
      </c>
      <c r="R3606" t="str">
        <f t="shared" si="507"/>
        <v>documentary</v>
      </c>
      <c r="S3606" s="10">
        <f t="shared" si="508"/>
        <v>41214.916666666664</v>
      </c>
      <c r="T3606" s="10">
        <f t="shared" si="509"/>
        <v>41184.027986111112</v>
      </c>
      <c r="U3606">
        <f t="shared" si="510"/>
        <v>2012</v>
      </c>
      <c r="V3606" s="11">
        <f t="shared" si="511"/>
        <v>41214.916666666664</v>
      </c>
      <c r="W3606" s="15">
        <f t="shared" si="512"/>
        <v>30.888680555552128</v>
      </c>
    </row>
    <row r="3607" spans="1:23" ht="57.6" x14ac:dyDescent="0.3">
      <c r="A3607">
        <v>288</v>
      </c>
      <c r="B3607" s="3" t="s">
        <v>289</v>
      </c>
      <c r="C3607" s="3" t="s">
        <v>4398</v>
      </c>
      <c r="D3607">
        <v>50000</v>
      </c>
      <c r="E3607">
        <v>51605.31</v>
      </c>
      <c r="F3607" t="s">
        <v>8219</v>
      </c>
      <c r="G3607" t="s">
        <v>8224</v>
      </c>
      <c r="H3607" t="s">
        <v>8246</v>
      </c>
      <c r="I3607">
        <v>1340683393</v>
      </c>
      <c r="J3607">
        <v>1337659393</v>
      </c>
      <c r="K3607" t="b">
        <v>1</v>
      </c>
      <c r="L3607">
        <v>447</v>
      </c>
      <c r="M3607" t="b">
        <v>1</v>
      </c>
      <c r="N3607" t="s">
        <v>8269</v>
      </c>
      <c r="O3607" s="5">
        <f t="shared" si="504"/>
        <v>0.96889254225970156</v>
      </c>
      <c r="P3607" s="7">
        <f t="shared" si="505"/>
        <v>115.44812080536913</v>
      </c>
      <c r="Q3607" t="str">
        <f t="shared" si="506"/>
        <v>film &amp; video</v>
      </c>
      <c r="R3607" t="str">
        <f t="shared" si="507"/>
        <v>documentary</v>
      </c>
      <c r="S3607" s="10">
        <f t="shared" si="508"/>
        <v>41085.918900462959</v>
      </c>
      <c r="T3607" s="10">
        <f t="shared" si="509"/>
        <v>41050.918900462959</v>
      </c>
      <c r="U3607">
        <f t="shared" si="510"/>
        <v>2012</v>
      </c>
      <c r="V3607" s="11">
        <f t="shared" si="511"/>
        <v>41085.918900462959</v>
      </c>
      <c r="W3607" s="15">
        <f t="shared" si="512"/>
        <v>35</v>
      </c>
    </row>
    <row r="3608" spans="1:23" ht="43.2" x14ac:dyDescent="0.3">
      <c r="A3608">
        <v>289</v>
      </c>
      <c r="B3608" s="3" t="s">
        <v>290</v>
      </c>
      <c r="C3608" s="3" t="s">
        <v>4399</v>
      </c>
      <c r="D3608">
        <v>15000</v>
      </c>
      <c r="E3608">
        <v>15723</v>
      </c>
      <c r="F3608" t="s">
        <v>8219</v>
      </c>
      <c r="G3608" t="s">
        <v>8225</v>
      </c>
      <c r="H3608" t="s">
        <v>8247</v>
      </c>
      <c r="I3608">
        <v>1383389834</v>
      </c>
      <c r="J3608">
        <v>1380797834</v>
      </c>
      <c r="K3608" t="b">
        <v>1</v>
      </c>
      <c r="L3608">
        <v>232</v>
      </c>
      <c r="M3608" t="b">
        <v>1</v>
      </c>
      <c r="N3608" t="s">
        <v>8269</v>
      </c>
      <c r="O3608" s="5">
        <f t="shared" si="504"/>
        <v>0.95401640908223617</v>
      </c>
      <c r="P3608" s="7">
        <f t="shared" si="505"/>
        <v>67.771551724137936</v>
      </c>
      <c r="Q3608" t="str">
        <f t="shared" si="506"/>
        <v>film &amp; video</v>
      </c>
      <c r="R3608" t="str">
        <f t="shared" si="507"/>
        <v>documentary</v>
      </c>
      <c r="S3608" s="10">
        <f t="shared" si="508"/>
        <v>41580.206412037034</v>
      </c>
      <c r="T3608" s="10">
        <f t="shared" si="509"/>
        <v>41550.206412037034</v>
      </c>
      <c r="U3608">
        <f t="shared" si="510"/>
        <v>2013</v>
      </c>
      <c r="V3608" s="11">
        <f t="shared" si="511"/>
        <v>41580.206412037034</v>
      </c>
      <c r="W3608" s="15">
        <f t="shared" si="512"/>
        <v>30</v>
      </c>
    </row>
    <row r="3609" spans="1:23" ht="28.8" x14ac:dyDescent="0.3">
      <c r="A3609">
        <v>290</v>
      </c>
      <c r="B3609" s="3" t="s">
        <v>291</v>
      </c>
      <c r="C3609" s="3" t="s">
        <v>4400</v>
      </c>
      <c r="D3609">
        <v>4500</v>
      </c>
      <c r="E3609">
        <v>4800.8</v>
      </c>
      <c r="F3609" t="s">
        <v>8219</v>
      </c>
      <c r="G3609" t="s">
        <v>8224</v>
      </c>
      <c r="H3609" t="s">
        <v>8246</v>
      </c>
      <c r="I3609">
        <v>1296633540</v>
      </c>
      <c r="J3609">
        <v>1292316697</v>
      </c>
      <c r="K3609" t="b">
        <v>1</v>
      </c>
      <c r="L3609">
        <v>168</v>
      </c>
      <c r="M3609" t="b">
        <v>1</v>
      </c>
      <c r="N3609" t="s">
        <v>8269</v>
      </c>
      <c r="O3609" s="5">
        <f t="shared" si="504"/>
        <v>0.9373437760373271</v>
      </c>
      <c r="P3609" s="7">
        <f t="shared" si="505"/>
        <v>28.576190476190476</v>
      </c>
      <c r="Q3609" t="str">
        <f t="shared" si="506"/>
        <v>film &amp; video</v>
      </c>
      <c r="R3609" t="str">
        <f t="shared" si="507"/>
        <v>documentary</v>
      </c>
      <c r="S3609" s="10">
        <f t="shared" si="508"/>
        <v>40576.082638888889</v>
      </c>
      <c r="T3609" s="10">
        <f t="shared" si="509"/>
        <v>40526.11917824074</v>
      </c>
      <c r="U3609">
        <f t="shared" si="510"/>
        <v>2011</v>
      </c>
      <c r="V3609" s="11">
        <f t="shared" si="511"/>
        <v>40576.082638888889</v>
      </c>
      <c r="W3609" s="15">
        <f t="shared" si="512"/>
        <v>49.963460648148612</v>
      </c>
    </row>
    <row r="3610" spans="1:23" ht="43.2" x14ac:dyDescent="0.3">
      <c r="A3610">
        <v>291</v>
      </c>
      <c r="B3610" s="3" t="s">
        <v>292</v>
      </c>
      <c r="C3610" s="3" t="s">
        <v>4401</v>
      </c>
      <c r="D3610">
        <v>5000</v>
      </c>
      <c r="E3610">
        <v>6001</v>
      </c>
      <c r="F3610" t="s">
        <v>8219</v>
      </c>
      <c r="G3610" t="s">
        <v>8224</v>
      </c>
      <c r="H3610" t="s">
        <v>8246</v>
      </c>
      <c r="I3610">
        <v>1367366460</v>
      </c>
      <c r="J3610">
        <v>1365791246</v>
      </c>
      <c r="K3610" t="b">
        <v>1</v>
      </c>
      <c r="L3610">
        <v>128</v>
      </c>
      <c r="M3610" t="b">
        <v>1</v>
      </c>
      <c r="N3610" t="s">
        <v>8269</v>
      </c>
      <c r="O3610" s="5">
        <f t="shared" si="504"/>
        <v>0.83319446758873517</v>
      </c>
      <c r="P3610" s="7">
        <f t="shared" si="505"/>
        <v>46.8828125</v>
      </c>
      <c r="Q3610" t="str">
        <f t="shared" si="506"/>
        <v>film &amp; video</v>
      </c>
      <c r="R3610" t="str">
        <f t="shared" si="507"/>
        <v>documentary</v>
      </c>
      <c r="S3610" s="10">
        <f t="shared" si="508"/>
        <v>41394.750694444447</v>
      </c>
      <c r="T3610" s="10">
        <f t="shared" si="509"/>
        <v>41376.519050925926</v>
      </c>
      <c r="U3610">
        <f t="shared" si="510"/>
        <v>2013</v>
      </c>
      <c r="V3610" s="11">
        <f t="shared" si="511"/>
        <v>41394.750694444447</v>
      </c>
      <c r="W3610" s="15">
        <f t="shared" si="512"/>
        <v>18.231643518520286</v>
      </c>
    </row>
    <row r="3611" spans="1:23" ht="57.6" x14ac:dyDescent="0.3">
      <c r="A3611">
        <v>292</v>
      </c>
      <c r="B3611" s="3" t="s">
        <v>293</v>
      </c>
      <c r="C3611" s="3" t="s">
        <v>4402</v>
      </c>
      <c r="D3611">
        <v>75000</v>
      </c>
      <c r="E3611">
        <v>76130.2</v>
      </c>
      <c r="F3611" t="s">
        <v>8219</v>
      </c>
      <c r="G3611" t="s">
        <v>8224</v>
      </c>
      <c r="H3611" t="s">
        <v>8246</v>
      </c>
      <c r="I3611">
        <v>1319860740</v>
      </c>
      <c r="J3611">
        <v>1317064599</v>
      </c>
      <c r="K3611" t="b">
        <v>1</v>
      </c>
      <c r="L3611">
        <v>493</v>
      </c>
      <c r="M3611" t="b">
        <v>1</v>
      </c>
      <c r="N3611" t="s">
        <v>8269</v>
      </c>
      <c r="O3611" s="5">
        <f t="shared" si="504"/>
        <v>0.98515438025908253</v>
      </c>
      <c r="P3611" s="7">
        <f t="shared" si="505"/>
        <v>154.42231237322514</v>
      </c>
      <c r="Q3611" t="str">
        <f t="shared" si="506"/>
        <v>film &amp; video</v>
      </c>
      <c r="R3611" t="str">
        <f t="shared" si="507"/>
        <v>documentary</v>
      </c>
      <c r="S3611" s="10">
        <f t="shared" si="508"/>
        <v>40844.915972222225</v>
      </c>
      <c r="T3611" s="10">
        <f t="shared" si="509"/>
        <v>40812.553229166668</v>
      </c>
      <c r="U3611">
        <f t="shared" si="510"/>
        <v>2011</v>
      </c>
      <c r="V3611" s="11">
        <f t="shared" si="511"/>
        <v>40844.915972222225</v>
      </c>
      <c r="W3611" s="15">
        <f t="shared" si="512"/>
        <v>32.362743055557075</v>
      </c>
    </row>
    <row r="3612" spans="1:23" ht="43.2" x14ac:dyDescent="0.3">
      <c r="A3612">
        <v>293</v>
      </c>
      <c r="B3612" s="3" t="s">
        <v>294</v>
      </c>
      <c r="C3612" s="3" t="s">
        <v>4403</v>
      </c>
      <c r="D3612">
        <v>26000</v>
      </c>
      <c r="E3612">
        <v>26360</v>
      </c>
      <c r="F3612" t="s">
        <v>8219</v>
      </c>
      <c r="G3612" t="s">
        <v>8224</v>
      </c>
      <c r="H3612" t="s">
        <v>8246</v>
      </c>
      <c r="I3612">
        <v>1398009714</v>
      </c>
      <c r="J3612">
        <v>1395417714</v>
      </c>
      <c r="K3612" t="b">
        <v>1</v>
      </c>
      <c r="L3612">
        <v>131</v>
      </c>
      <c r="M3612" t="b">
        <v>1</v>
      </c>
      <c r="N3612" t="s">
        <v>8269</v>
      </c>
      <c r="O3612" s="5">
        <f t="shared" si="504"/>
        <v>0.98634294385432475</v>
      </c>
      <c r="P3612" s="7">
        <f t="shared" si="505"/>
        <v>201.22137404580153</v>
      </c>
      <c r="Q3612" t="str">
        <f t="shared" si="506"/>
        <v>film &amp; video</v>
      </c>
      <c r="R3612" t="str">
        <f t="shared" si="507"/>
        <v>documentary</v>
      </c>
      <c r="S3612" s="10">
        <f t="shared" si="508"/>
        <v>41749.417986111112</v>
      </c>
      <c r="T3612" s="10">
        <f t="shared" si="509"/>
        <v>41719.417986111112</v>
      </c>
      <c r="U3612">
        <f t="shared" si="510"/>
        <v>2014</v>
      </c>
      <c r="V3612" s="11">
        <f t="shared" si="511"/>
        <v>41749.417986111112</v>
      </c>
      <c r="W3612" s="15">
        <f t="shared" si="512"/>
        <v>30</v>
      </c>
    </row>
    <row r="3613" spans="1:23" ht="72" x14ac:dyDescent="0.3">
      <c r="A3613">
        <v>294</v>
      </c>
      <c r="B3613" s="3" t="s">
        <v>295</v>
      </c>
      <c r="C3613" s="3" t="s">
        <v>4404</v>
      </c>
      <c r="D3613">
        <v>5000</v>
      </c>
      <c r="E3613">
        <v>5000</v>
      </c>
      <c r="F3613" t="s">
        <v>8219</v>
      </c>
      <c r="G3613" t="s">
        <v>8224</v>
      </c>
      <c r="H3613" t="s">
        <v>8246</v>
      </c>
      <c r="I3613">
        <v>1279555200</v>
      </c>
      <c r="J3613">
        <v>1276480894</v>
      </c>
      <c r="K3613" t="b">
        <v>1</v>
      </c>
      <c r="L3613">
        <v>50</v>
      </c>
      <c r="M3613" t="b">
        <v>1</v>
      </c>
      <c r="N3613" t="s">
        <v>8269</v>
      </c>
      <c r="O3613" s="5">
        <f t="shared" si="504"/>
        <v>1</v>
      </c>
      <c r="P3613" s="7">
        <f t="shared" si="505"/>
        <v>100</v>
      </c>
      <c r="Q3613" t="str">
        <f t="shared" si="506"/>
        <v>film &amp; video</v>
      </c>
      <c r="R3613" t="str">
        <f t="shared" si="507"/>
        <v>documentary</v>
      </c>
      <c r="S3613" s="10">
        <f t="shared" si="508"/>
        <v>40378.416666666664</v>
      </c>
      <c r="T3613" s="10">
        <f t="shared" si="509"/>
        <v>40342.834421296298</v>
      </c>
      <c r="U3613">
        <f t="shared" si="510"/>
        <v>2010</v>
      </c>
      <c r="V3613" s="11">
        <f t="shared" si="511"/>
        <v>40378.416666666664</v>
      </c>
      <c r="W3613" s="15">
        <f t="shared" si="512"/>
        <v>35.582245370365854</v>
      </c>
    </row>
    <row r="3614" spans="1:23" ht="43.2" x14ac:dyDescent="0.3">
      <c r="A3614">
        <v>295</v>
      </c>
      <c r="B3614" s="3" t="s">
        <v>296</v>
      </c>
      <c r="C3614" s="3" t="s">
        <v>4405</v>
      </c>
      <c r="D3614">
        <v>50000</v>
      </c>
      <c r="E3614">
        <v>66554.559999999998</v>
      </c>
      <c r="F3614" t="s">
        <v>8219</v>
      </c>
      <c r="G3614" t="s">
        <v>8224</v>
      </c>
      <c r="H3614" t="s">
        <v>8246</v>
      </c>
      <c r="I3614">
        <v>1383264000</v>
      </c>
      <c r="J3614">
        <v>1378080409</v>
      </c>
      <c r="K3614" t="b">
        <v>1</v>
      </c>
      <c r="L3614">
        <v>665</v>
      </c>
      <c r="M3614" t="b">
        <v>1</v>
      </c>
      <c r="N3614" t="s">
        <v>8269</v>
      </c>
      <c r="O3614" s="5">
        <f t="shared" si="504"/>
        <v>0.75126332440632171</v>
      </c>
      <c r="P3614" s="7">
        <f t="shared" si="505"/>
        <v>100.08204511278196</v>
      </c>
      <c r="Q3614" t="str">
        <f t="shared" si="506"/>
        <v>film &amp; video</v>
      </c>
      <c r="R3614" t="str">
        <f t="shared" si="507"/>
        <v>documentary</v>
      </c>
      <c r="S3614" s="10">
        <f t="shared" si="508"/>
        <v>41578.75</v>
      </c>
      <c r="T3614" s="10">
        <f t="shared" si="509"/>
        <v>41518.754733796297</v>
      </c>
      <c r="U3614">
        <f t="shared" si="510"/>
        <v>2013</v>
      </c>
      <c r="V3614" s="11">
        <f t="shared" si="511"/>
        <v>41578.75</v>
      </c>
      <c r="W3614" s="15">
        <f t="shared" si="512"/>
        <v>59.995266203703068</v>
      </c>
    </row>
    <row r="3615" spans="1:23" ht="43.2" x14ac:dyDescent="0.3">
      <c r="A3615">
        <v>296</v>
      </c>
      <c r="B3615" s="3" t="s">
        <v>297</v>
      </c>
      <c r="C3615" s="3" t="s">
        <v>4406</v>
      </c>
      <c r="D3615">
        <v>25000</v>
      </c>
      <c r="E3615">
        <v>29681.55</v>
      </c>
      <c r="F3615" t="s">
        <v>8219</v>
      </c>
      <c r="G3615" t="s">
        <v>8224</v>
      </c>
      <c r="H3615" t="s">
        <v>8246</v>
      </c>
      <c r="I3615">
        <v>1347017083</v>
      </c>
      <c r="J3615">
        <v>1344857083</v>
      </c>
      <c r="K3615" t="b">
        <v>1</v>
      </c>
      <c r="L3615">
        <v>129</v>
      </c>
      <c r="M3615" t="b">
        <v>1</v>
      </c>
      <c r="N3615" t="s">
        <v>8269</v>
      </c>
      <c r="O3615" s="5">
        <f t="shared" si="504"/>
        <v>0.84227407261413234</v>
      </c>
      <c r="P3615" s="7">
        <f t="shared" si="505"/>
        <v>230.08953488372092</v>
      </c>
      <c r="Q3615" t="str">
        <f t="shared" si="506"/>
        <v>film &amp; video</v>
      </c>
      <c r="R3615" t="str">
        <f t="shared" si="507"/>
        <v>documentary</v>
      </c>
      <c r="S3615" s="10">
        <f t="shared" si="508"/>
        <v>41159.225497685184</v>
      </c>
      <c r="T3615" s="10">
        <f t="shared" si="509"/>
        <v>41134.225497685184</v>
      </c>
      <c r="U3615">
        <f t="shared" si="510"/>
        <v>2012</v>
      </c>
      <c r="V3615" s="11">
        <f t="shared" si="511"/>
        <v>41159.225497685184</v>
      </c>
      <c r="W3615" s="15">
        <f t="shared" si="512"/>
        <v>25</v>
      </c>
    </row>
    <row r="3616" spans="1:23" ht="43.2" x14ac:dyDescent="0.3">
      <c r="A3616">
        <v>297</v>
      </c>
      <c r="B3616" s="3" t="s">
        <v>298</v>
      </c>
      <c r="C3616" s="3" t="s">
        <v>4407</v>
      </c>
      <c r="D3616">
        <v>20000</v>
      </c>
      <c r="E3616">
        <v>20128</v>
      </c>
      <c r="F3616" t="s">
        <v>8219</v>
      </c>
      <c r="G3616" t="s">
        <v>8224</v>
      </c>
      <c r="H3616" t="s">
        <v>8246</v>
      </c>
      <c r="I3616">
        <v>1430452740</v>
      </c>
      <c r="J3616">
        <v>1427390901</v>
      </c>
      <c r="K3616" t="b">
        <v>1</v>
      </c>
      <c r="L3616">
        <v>142</v>
      </c>
      <c r="M3616" t="b">
        <v>1</v>
      </c>
      <c r="N3616" t="s">
        <v>8269</v>
      </c>
      <c r="O3616" s="5">
        <f t="shared" si="504"/>
        <v>0.99364069952305245</v>
      </c>
      <c r="P3616" s="7">
        <f t="shared" si="505"/>
        <v>141.74647887323943</v>
      </c>
      <c r="Q3616" t="str">
        <f t="shared" si="506"/>
        <v>film &amp; video</v>
      </c>
      <c r="R3616" t="str">
        <f t="shared" si="507"/>
        <v>documentary</v>
      </c>
      <c r="S3616" s="10">
        <f t="shared" si="508"/>
        <v>42124.915972222225</v>
      </c>
      <c r="T3616" s="10">
        <f t="shared" si="509"/>
        <v>42089.47802083334</v>
      </c>
      <c r="U3616">
        <f t="shared" si="510"/>
        <v>2015</v>
      </c>
      <c r="V3616" s="11">
        <f t="shared" si="511"/>
        <v>42124.915972222225</v>
      </c>
      <c r="W3616" s="15">
        <f t="shared" si="512"/>
        <v>35.437951388885267</v>
      </c>
    </row>
    <row r="3617" spans="1:23" ht="28.8" x14ac:dyDescent="0.3">
      <c r="A3617">
        <v>298</v>
      </c>
      <c r="B3617" s="3" t="s">
        <v>299</v>
      </c>
      <c r="C3617" s="3" t="s">
        <v>4408</v>
      </c>
      <c r="D3617">
        <v>126000</v>
      </c>
      <c r="E3617">
        <v>137254.84</v>
      </c>
      <c r="F3617" t="s">
        <v>8219</v>
      </c>
      <c r="G3617" t="s">
        <v>8224</v>
      </c>
      <c r="H3617" t="s">
        <v>8246</v>
      </c>
      <c r="I3617">
        <v>1399669200</v>
      </c>
      <c r="J3617">
        <v>1394536048</v>
      </c>
      <c r="K3617" t="b">
        <v>1</v>
      </c>
      <c r="L3617">
        <v>2436</v>
      </c>
      <c r="M3617" t="b">
        <v>1</v>
      </c>
      <c r="N3617" t="s">
        <v>8269</v>
      </c>
      <c r="O3617" s="5">
        <f t="shared" si="504"/>
        <v>0.91800041441161562</v>
      </c>
      <c r="P3617" s="7">
        <f t="shared" si="505"/>
        <v>56.344351395730705</v>
      </c>
      <c r="Q3617" t="str">
        <f t="shared" si="506"/>
        <v>film &amp; video</v>
      </c>
      <c r="R3617" t="str">
        <f t="shared" si="507"/>
        <v>documentary</v>
      </c>
      <c r="S3617" s="10">
        <f t="shared" si="508"/>
        <v>41768.625</v>
      </c>
      <c r="T3617" s="10">
        <f t="shared" si="509"/>
        <v>41709.213518518518</v>
      </c>
      <c r="U3617">
        <f t="shared" si="510"/>
        <v>2014</v>
      </c>
      <c r="V3617" s="11">
        <f t="shared" si="511"/>
        <v>41768.625</v>
      </c>
      <c r="W3617" s="15">
        <f t="shared" si="512"/>
        <v>59.411481481482042</v>
      </c>
    </row>
    <row r="3618" spans="1:23" ht="57.6" x14ac:dyDescent="0.3">
      <c r="A3618">
        <v>299</v>
      </c>
      <c r="B3618" s="3" t="s">
        <v>300</v>
      </c>
      <c r="C3618" s="3" t="s">
        <v>4409</v>
      </c>
      <c r="D3618">
        <v>10000</v>
      </c>
      <c r="E3618">
        <v>17895.25</v>
      </c>
      <c r="F3618" t="s">
        <v>8219</v>
      </c>
      <c r="G3618" t="s">
        <v>8224</v>
      </c>
      <c r="H3618" t="s">
        <v>8246</v>
      </c>
      <c r="I3618">
        <v>1289975060</v>
      </c>
      <c r="J3618">
        <v>1287379460</v>
      </c>
      <c r="K3618" t="b">
        <v>1</v>
      </c>
      <c r="L3618">
        <v>244</v>
      </c>
      <c r="M3618" t="b">
        <v>1</v>
      </c>
      <c r="N3618" t="s">
        <v>8269</v>
      </c>
      <c r="O3618" s="5">
        <f t="shared" si="504"/>
        <v>0.55880750478478924</v>
      </c>
      <c r="P3618" s="7">
        <f t="shared" si="505"/>
        <v>73.341188524590166</v>
      </c>
      <c r="Q3618" t="str">
        <f t="shared" si="506"/>
        <v>film &amp; video</v>
      </c>
      <c r="R3618" t="str">
        <f t="shared" si="507"/>
        <v>documentary</v>
      </c>
      <c r="S3618" s="10">
        <f t="shared" si="508"/>
        <v>40499.016898148147</v>
      </c>
      <c r="T3618" s="10">
        <f t="shared" si="509"/>
        <v>40468.975231481483</v>
      </c>
      <c r="U3618">
        <f t="shared" si="510"/>
        <v>2010</v>
      </c>
      <c r="V3618" s="11">
        <f t="shared" si="511"/>
        <v>40499.016898148147</v>
      </c>
      <c r="W3618" s="15">
        <f t="shared" si="512"/>
        <v>30.041666666664241</v>
      </c>
    </row>
    <row r="3619" spans="1:23" ht="43.2" x14ac:dyDescent="0.3">
      <c r="A3619">
        <v>300</v>
      </c>
      <c r="B3619" s="3" t="s">
        <v>301</v>
      </c>
      <c r="C3619" s="3" t="s">
        <v>4410</v>
      </c>
      <c r="D3619">
        <v>25000</v>
      </c>
      <c r="E3619">
        <v>25430.66</v>
      </c>
      <c r="F3619" t="s">
        <v>8219</v>
      </c>
      <c r="G3619" t="s">
        <v>8224</v>
      </c>
      <c r="H3619" t="s">
        <v>8246</v>
      </c>
      <c r="I3619">
        <v>1303686138</v>
      </c>
      <c r="J3619">
        <v>1301007738</v>
      </c>
      <c r="K3619" t="b">
        <v>1</v>
      </c>
      <c r="L3619">
        <v>298</v>
      </c>
      <c r="M3619" t="b">
        <v>1</v>
      </c>
      <c r="N3619" t="s">
        <v>8269</v>
      </c>
      <c r="O3619" s="5">
        <f t="shared" si="504"/>
        <v>0.9830653235110689</v>
      </c>
      <c r="P3619" s="7">
        <f t="shared" si="505"/>
        <v>85.337785234899329</v>
      </c>
      <c r="Q3619" t="str">
        <f t="shared" si="506"/>
        <v>film &amp; video</v>
      </c>
      <c r="R3619" t="str">
        <f t="shared" si="507"/>
        <v>documentary</v>
      </c>
      <c r="S3619" s="10">
        <f t="shared" si="508"/>
        <v>40657.709930555553</v>
      </c>
      <c r="T3619" s="10">
        <f t="shared" si="509"/>
        <v>40626.709930555553</v>
      </c>
      <c r="U3619">
        <f t="shared" si="510"/>
        <v>2011</v>
      </c>
      <c r="V3619" s="11">
        <f t="shared" si="511"/>
        <v>40657.709930555553</v>
      </c>
      <c r="W3619" s="15">
        <f t="shared" si="512"/>
        <v>31</v>
      </c>
    </row>
    <row r="3620" spans="1:23" ht="43.2" x14ac:dyDescent="0.3">
      <c r="A3620">
        <v>301</v>
      </c>
      <c r="B3620" s="3" t="s">
        <v>302</v>
      </c>
      <c r="C3620" s="3" t="s">
        <v>4411</v>
      </c>
      <c r="D3620">
        <v>13000</v>
      </c>
      <c r="E3620">
        <v>15435.55</v>
      </c>
      <c r="F3620" t="s">
        <v>8219</v>
      </c>
      <c r="G3620" t="s">
        <v>8224</v>
      </c>
      <c r="H3620" t="s">
        <v>8246</v>
      </c>
      <c r="I3620">
        <v>1363711335</v>
      </c>
      <c r="J3620">
        <v>1360258935</v>
      </c>
      <c r="K3620" t="b">
        <v>1</v>
      </c>
      <c r="L3620">
        <v>251</v>
      </c>
      <c r="M3620" t="b">
        <v>1</v>
      </c>
      <c r="N3620" t="s">
        <v>8269</v>
      </c>
      <c r="O3620" s="5">
        <f t="shared" si="504"/>
        <v>0.8422116477870889</v>
      </c>
      <c r="P3620" s="7">
        <f t="shared" si="505"/>
        <v>61.496215139442228</v>
      </c>
      <c r="Q3620" t="str">
        <f t="shared" si="506"/>
        <v>film &amp; video</v>
      </c>
      <c r="R3620" t="str">
        <f t="shared" si="507"/>
        <v>documentary</v>
      </c>
      <c r="S3620" s="10">
        <f t="shared" si="508"/>
        <v>41352.446006944447</v>
      </c>
      <c r="T3620" s="10">
        <f t="shared" si="509"/>
        <v>41312.487673611111</v>
      </c>
      <c r="U3620">
        <f t="shared" si="510"/>
        <v>2013</v>
      </c>
      <c r="V3620" s="11">
        <f t="shared" si="511"/>
        <v>41352.446006944447</v>
      </c>
      <c r="W3620" s="15">
        <f t="shared" si="512"/>
        <v>39.958333333335759</v>
      </c>
    </row>
    <row r="3621" spans="1:23" ht="57.6" x14ac:dyDescent="0.3">
      <c r="A3621">
        <v>302</v>
      </c>
      <c r="B3621" s="3" t="s">
        <v>303</v>
      </c>
      <c r="C3621" s="3" t="s">
        <v>4412</v>
      </c>
      <c r="D3621">
        <v>10000</v>
      </c>
      <c r="E3621">
        <v>10046</v>
      </c>
      <c r="F3621" t="s">
        <v>8219</v>
      </c>
      <c r="G3621" t="s">
        <v>8224</v>
      </c>
      <c r="H3621" t="s">
        <v>8246</v>
      </c>
      <c r="I3621">
        <v>1330115638</v>
      </c>
      <c r="J3621">
        <v>1327523638</v>
      </c>
      <c r="K3621" t="b">
        <v>1</v>
      </c>
      <c r="L3621">
        <v>108</v>
      </c>
      <c r="M3621" t="b">
        <v>1</v>
      </c>
      <c r="N3621" t="s">
        <v>8269</v>
      </c>
      <c r="O3621" s="5">
        <f t="shared" si="504"/>
        <v>0.99542106310969536</v>
      </c>
      <c r="P3621" s="7">
        <f t="shared" si="505"/>
        <v>93.018518518518519</v>
      </c>
      <c r="Q3621" t="str">
        <f t="shared" si="506"/>
        <v>film &amp; video</v>
      </c>
      <c r="R3621" t="str">
        <f t="shared" si="507"/>
        <v>documentary</v>
      </c>
      <c r="S3621" s="10">
        <f t="shared" si="508"/>
        <v>40963.606921296298</v>
      </c>
      <c r="T3621" s="10">
        <f t="shared" si="509"/>
        <v>40933.606921296298</v>
      </c>
      <c r="U3621">
        <f t="shared" si="510"/>
        <v>2012</v>
      </c>
      <c r="V3621" s="11">
        <f t="shared" si="511"/>
        <v>40963.606921296298</v>
      </c>
      <c r="W3621" s="15">
        <f t="shared" si="512"/>
        <v>30</v>
      </c>
    </row>
    <row r="3622" spans="1:23" ht="43.2" x14ac:dyDescent="0.3">
      <c r="A3622">
        <v>303</v>
      </c>
      <c r="B3622" s="3" t="s">
        <v>304</v>
      </c>
      <c r="C3622" s="3" t="s">
        <v>4413</v>
      </c>
      <c r="D3622">
        <v>3000</v>
      </c>
      <c r="E3622">
        <v>4124</v>
      </c>
      <c r="F3622" t="s">
        <v>8219</v>
      </c>
      <c r="G3622" t="s">
        <v>8224</v>
      </c>
      <c r="H3622" t="s">
        <v>8246</v>
      </c>
      <c r="I3622">
        <v>1338601346</v>
      </c>
      <c r="J3622">
        <v>1336009346</v>
      </c>
      <c r="K3622" t="b">
        <v>1</v>
      </c>
      <c r="L3622">
        <v>82</v>
      </c>
      <c r="M3622" t="b">
        <v>1</v>
      </c>
      <c r="N3622" t="s">
        <v>8269</v>
      </c>
      <c r="O3622" s="5">
        <f t="shared" si="504"/>
        <v>0.72744907856450047</v>
      </c>
      <c r="P3622" s="7">
        <f t="shared" si="505"/>
        <v>50.292682926829265</v>
      </c>
      <c r="Q3622" t="str">
        <f t="shared" si="506"/>
        <v>film &amp; video</v>
      </c>
      <c r="R3622" t="str">
        <f t="shared" si="507"/>
        <v>documentary</v>
      </c>
      <c r="S3622" s="10">
        <f t="shared" si="508"/>
        <v>41061.821134259262</v>
      </c>
      <c r="T3622" s="10">
        <f t="shared" si="509"/>
        <v>41031.821134259262</v>
      </c>
      <c r="U3622">
        <f t="shared" si="510"/>
        <v>2012</v>
      </c>
      <c r="V3622" s="11">
        <f t="shared" si="511"/>
        <v>41061.821134259262</v>
      </c>
      <c r="W3622" s="15">
        <f t="shared" si="512"/>
        <v>30</v>
      </c>
    </row>
    <row r="3623" spans="1:23" ht="28.8" x14ac:dyDescent="0.3">
      <c r="A3623">
        <v>304</v>
      </c>
      <c r="B3623" s="3" t="s">
        <v>305</v>
      </c>
      <c r="C3623" s="3" t="s">
        <v>4414</v>
      </c>
      <c r="D3623">
        <v>3400</v>
      </c>
      <c r="E3623">
        <v>7876</v>
      </c>
      <c r="F3623" t="s">
        <v>8219</v>
      </c>
      <c r="G3623" t="s">
        <v>8224</v>
      </c>
      <c r="H3623" t="s">
        <v>8246</v>
      </c>
      <c r="I3623">
        <v>1346464800</v>
      </c>
      <c r="J3623">
        <v>1343096197</v>
      </c>
      <c r="K3623" t="b">
        <v>1</v>
      </c>
      <c r="L3623">
        <v>74</v>
      </c>
      <c r="M3623" t="b">
        <v>1</v>
      </c>
      <c r="N3623" t="s">
        <v>8269</v>
      </c>
      <c r="O3623" s="5">
        <f t="shared" si="504"/>
        <v>0.43169121381411885</v>
      </c>
      <c r="P3623" s="7">
        <f t="shared" si="505"/>
        <v>106.43243243243244</v>
      </c>
      <c r="Q3623" t="str">
        <f t="shared" si="506"/>
        <v>film &amp; video</v>
      </c>
      <c r="R3623" t="str">
        <f t="shared" si="507"/>
        <v>documentary</v>
      </c>
      <c r="S3623" s="10">
        <f t="shared" si="508"/>
        <v>41152.833333333336</v>
      </c>
      <c r="T3623" s="10">
        <f t="shared" si="509"/>
        <v>41113.844872685186</v>
      </c>
      <c r="U3623">
        <f t="shared" si="510"/>
        <v>2012</v>
      </c>
      <c r="V3623" s="11">
        <f t="shared" si="511"/>
        <v>41152.833333333336</v>
      </c>
      <c r="W3623" s="15">
        <f t="shared" si="512"/>
        <v>38.988460648150067</v>
      </c>
    </row>
    <row r="3624" spans="1:23" ht="43.2" x14ac:dyDescent="0.3">
      <c r="A3624">
        <v>305</v>
      </c>
      <c r="B3624" s="3" t="s">
        <v>306</v>
      </c>
      <c r="C3624" s="3" t="s">
        <v>4415</v>
      </c>
      <c r="D3624">
        <v>7500</v>
      </c>
      <c r="E3624">
        <v>9775</v>
      </c>
      <c r="F3624" t="s">
        <v>8219</v>
      </c>
      <c r="G3624" t="s">
        <v>8224</v>
      </c>
      <c r="H3624" t="s">
        <v>8246</v>
      </c>
      <c r="I3624">
        <v>1331392049</v>
      </c>
      <c r="J3624">
        <v>1328800049</v>
      </c>
      <c r="K3624" t="b">
        <v>1</v>
      </c>
      <c r="L3624">
        <v>189</v>
      </c>
      <c r="M3624" t="b">
        <v>1</v>
      </c>
      <c r="N3624" t="s">
        <v>8269</v>
      </c>
      <c r="O3624" s="5">
        <f t="shared" si="504"/>
        <v>0.76726342710997442</v>
      </c>
      <c r="P3624" s="7">
        <f t="shared" si="505"/>
        <v>51.719576719576722</v>
      </c>
      <c r="Q3624" t="str">
        <f t="shared" si="506"/>
        <v>film &amp; video</v>
      </c>
      <c r="R3624" t="str">
        <f t="shared" si="507"/>
        <v>documentary</v>
      </c>
      <c r="S3624" s="10">
        <f t="shared" si="508"/>
        <v>40978.380196759259</v>
      </c>
      <c r="T3624" s="10">
        <f t="shared" si="509"/>
        <v>40948.380196759259</v>
      </c>
      <c r="U3624">
        <f t="shared" si="510"/>
        <v>2012</v>
      </c>
      <c r="V3624" s="11">
        <f t="shared" si="511"/>
        <v>40978.380196759259</v>
      </c>
      <c r="W3624" s="15">
        <f t="shared" si="512"/>
        <v>30</v>
      </c>
    </row>
    <row r="3625" spans="1:23" ht="28.8" x14ac:dyDescent="0.3">
      <c r="A3625">
        <v>306</v>
      </c>
      <c r="B3625" s="3" t="s">
        <v>307</v>
      </c>
      <c r="C3625" s="3" t="s">
        <v>4416</v>
      </c>
      <c r="D3625">
        <v>1000</v>
      </c>
      <c r="E3625">
        <v>2929</v>
      </c>
      <c r="F3625" t="s">
        <v>8219</v>
      </c>
      <c r="G3625" t="s">
        <v>8224</v>
      </c>
      <c r="H3625" t="s">
        <v>8246</v>
      </c>
      <c r="I3625">
        <v>1363806333</v>
      </c>
      <c r="J3625">
        <v>1362081933</v>
      </c>
      <c r="K3625" t="b">
        <v>1</v>
      </c>
      <c r="L3625">
        <v>80</v>
      </c>
      <c r="M3625" t="b">
        <v>1</v>
      </c>
      <c r="N3625" t="s">
        <v>8269</v>
      </c>
      <c r="O3625" s="5">
        <f t="shared" si="504"/>
        <v>0.34141345168999659</v>
      </c>
      <c r="P3625" s="7">
        <f t="shared" si="505"/>
        <v>36.612499999999997</v>
      </c>
      <c r="Q3625" t="str">
        <f t="shared" si="506"/>
        <v>film &amp; video</v>
      </c>
      <c r="R3625" t="str">
        <f t="shared" si="507"/>
        <v>documentary</v>
      </c>
      <c r="S3625" s="10">
        <f t="shared" si="508"/>
        <v>41353.545520833337</v>
      </c>
      <c r="T3625" s="10">
        <f t="shared" si="509"/>
        <v>41333.587187500001</v>
      </c>
      <c r="U3625">
        <f t="shared" si="510"/>
        <v>2013</v>
      </c>
      <c r="V3625" s="11">
        <f t="shared" si="511"/>
        <v>41353.545520833337</v>
      </c>
      <c r="W3625" s="15">
        <f t="shared" si="512"/>
        <v>19.958333333335759</v>
      </c>
    </row>
    <row r="3626" spans="1:23" x14ac:dyDescent="0.3">
      <c r="A3626">
        <v>307</v>
      </c>
      <c r="B3626" s="3" t="s">
        <v>308</v>
      </c>
      <c r="C3626" s="3" t="s">
        <v>4417</v>
      </c>
      <c r="D3626">
        <v>22000</v>
      </c>
      <c r="E3626">
        <v>24490</v>
      </c>
      <c r="F3626" t="s">
        <v>8219</v>
      </c>
      <c r="G3626" t="s">
        <v>8224</v>
      </c>
      <c r="H3626" t="s">
        <v>8246</v>
      </c>
      <c r="I3626">
        <v>1360276801</v>
      </c>
      <c r="J3626">
        <v>1357684801</v>
      </c>
      <c r="K3626" t="b">
        <v>1</v>
      </c>
      <c r="L3626">
        <v>576</v>
      </c>
      <c r="M3626" t="b">
        <v>1</v>
      </c>
      <c r="N3626" t="s">
        <v>8269</v>
      </c>
      <c r="O3626" s="5">
        <f t="shared" si="504"/>
        <v>0.89832584728460596</v>
      </c>
      <c r="P3626" s="7">
        <f t="shared" si="505"/>
        <v>42.517361111111114</v>
      </c>
      <c r="Q3626" t="str">
        <f t="shared" si="506"/>
        <v>film &amp; video</v>
      </c>
      <c r="R3626" t="str">
        <f t="shared" si="507"/>
        <v>documentary</v>
      </c>
      <c r="S3626" s="10">
        <f t="shared" si="508"/>
        <v>41312.694456018515</v>
      </c>
      <c r="T3626" s="10">
        <f t="shared" si="509"/>
        <v>41282.694456018515</v>
      </c>
      <c r="U3626">
        <f t="shared" si="510"/>
        <v>2013</v>
      </c>
      <c r="V3626" s="11">
        <f t="shared" si="511"/>
        <v>41312.694456018515</v>
      </c>
      <c r="W3626" s="15">
        <f t="shared" si="512"/>
        <v>30</v>
      </c>
    </row>
    <row r="3627" spans="1:23" ht="43.2" x14ac:dyDescent="0.3">
      <c r="A3627">
        <v>308</v>
      </c>
      <c r="B3627" s="3" t="s">
        <v>309</v>
      </c>
      <c r="C3627" s="3" t="s">
        <v>4418</v>
      </c>
      <c r="D3627">
        <v>12000</v>
      </c>
      <c r="E3627">
        <v>12668</v>
      </c>
      <c r="F3627" t="s">
        <v>8219</v>
      </c>
      <c r="G3627" t="s">
        <v>8224</v>
      </c>
      <c r="H3627" t="s">
        <v>8246</v>
      </c>
      <c r="I3627">
        <v>1299775210</v>
      </c>
      <c r="J3627">
        <v>1295887210</v>
      </c>
      <c r="K3627" t="b">
        <v>1</v>
      </c>
      <c r="L3627">
        <v>202</v>
      </c>
      <c r="M3627" t="b">
        <v>1</v>
      </c>
      <c r="N3627" t="s">
        <v>8269</v>
      </c>
      <c r="O3627" s="5">
        <f t="shared" si="504"/>
        <v>0.94726870855699397</v>
      </c>
      <c r="P3627" s="7">
        <f t="shared" si="505"/>
        <v>62.712871287128714</v>
      </c>
      <c r="Q3627" t="str">
        <f t="shared" si="506"/>
        <v>film &amp; video</v>
      </c>
      <c r="R3627" t="str">
        <f t="shared" si="507"/>
        <v>documentary</v>
      </c>
      <c r="S3627" s="10">
        <f t="shared" si="508"/>
        <v>40612.444560185184</v>
      </c>
      <c r="T3627" s="10">
        <f t="shared" si="509"/>
        <v>40567.444560185184</v>
      </c>
      <c r="U3627">
        <f t="shared" si="510"/>
        <v>2011</v>
      </c>
      <c r="V3627" s="11">
        <f t="shared" si="511"/>
        <v>40612.444560185184</v>
      </c>
      <c r="W3627" s="15">
        <f t="shared" si="512"/>
        <v>45</v>
      </c>
    </row>
    <row r="3628" spans="1:23" ht="43.2" x14ac:dyDescent="0.3">
      <c r="A3628">
        <v>309</v>
      </c>
      <c r="B3628" s="3" t="s">
        <v>310</v>
      </c>
      <c r="C3628" s="3" t="s">
        <v>4419</v>
      </c>
      <c r="D3628">
        <v>18000</v>
      </c>
      <c r="E3628">
        <v>21410</v>
      </c>
      <c r="F3628" t="s">
        <v>8219</v>
      </c>
      <c r="G3628" t="s">
        <v>8224</v>
      </c>
      <c r="H3628" t="s">
        <v>8246</v>
      </c>
      <c r="I3628">
        <v>1346695334</v>
      </c>
      <c r="J3628">
        <v>1344880934</v>
      </c>
      <c r="K3628" t="b">
        <v>1</v>
      </c>
      <c r="L3628">
        <v>238</v>
      </c>
      <c r="M3628" t="b">
        <v>1</v>
      </c>
      <c r="N3628" t="s">
        <v>8269</v>
      </c>
      <c r="O3628" s="5">
        <f t="shared" si="504"/>
        <v>0.8407286314806165</v>
      </c>
      <c r="P3628" s="7">
        <f t="shared" si="505"/>
        <v>89.957983193277315</v>
      </c>
      <c r="Q3628" t="str">
        <f t="shared" si="506"/>
        <v>film &amp; video</v>
      </c>
      <c r="R3628" t="str">
        <f t="shared" si="507"/>
        <v>documentary</v>
      </c>
      <c r="S3628" s="10">
        <f t="shared" si="508"/>
        <v>41155.501550925925</v>
      </c>
      <c r="T3628" s="10">
        <f t="shared" si="509"/>
        <v>41134.501550925925</v>
      </c>
      <c r="U3628">
        <f t="shared" si="510"/>
        <v>2012</v>
      </c>
      <c r="V3628" s="11">
        <f t="shared" si="511"/>
        <v>41155.501550925925</v>
      </c>
      <c r="W3628" s="15">
        <f t="shared" si="512"/>
        <v>21</v>
      </c>
    </row>
    <row r="3629" spans="1:23" ht="43.2" x14ac:dyDescent="0.3">
      <c r="A3629">
        <v>310</v>
      </c>
      <c r="B3629" s="3" t="s">
        <v>311</v>
      </c>
      <c r="C3629" s="3" t="s">
        <v>4420</v>
      </c>
      <c r="D3629">
        <v>1000</v>
      </c>
      <c r="E3629">
        <v>1041.29</v>
      </c>
      <c r="F3629" t="s">
        <v>8219</v>
      </c>
      <c r="G3629" t="s">
        <v>8224</v>
      </c>
      <c r="H3629" t="s">
        <v>8246</v>
      </c>
      <c r="I3629">
        <v>1319076000</v>
      </c>
      <c r="J3629">
        <v>1317788623</v>
      </c>
      <c r="K3629" t="b">
        <v>1</v>
      </c>
      <c r="L3629">
        <v>36</v>
      </c>
      <c r="M3629" t="b">
        <v>1</v>
      </c>
      <c r="N3629" t="s">
        <v>8269</v>
      </c>
      <c r="O3629" s="5">
        <f t="shared" si="504"/>
        <v>0.96034726156978367</v>
      </c>
      <c r="P3629" s="7">
        <f t="shared" si="505"/>
        <v>28.924722222222222</v>
      </c>
      <c r="Q3629" t="str">
        <f t="shared" si="506"/>
        <v>film &amp; video</v>
      </c>
      <c r="R3629" t="str">
        <f t="shared" si="507"/>
        <v>documentary</v>
      </c>
      <c r="S3629" s="10">
        <f t="shared" si="508"/>
        <v>40835.833333333336</v>
      </c>
      <c r="T3629" s="10">
        <f t="shared" si="509"/>
        <v>40820.933136574073</v>
      </c>
      <c r="U3629">
        <f t="shared" si="510"/>
        <v>2011</v>
      </c>
      <c r="V3629" s="11">
        <f t="shared" si="511"/>
        <v>40835.833333333336</v>
      </c>
      <c r="W3629" s="15">
        <f t="shared" si="512"/>
        <v>14.900196759263054</v>
      </c>
    </row>
    <row r="3630" spans="1:23" ht="43.2" x14ac:dyDescent="0.3">
      <c r="A3630">
        <v>311</v>
      </c>
      <c r="B3630" s="3" t="s">
        <v>312</v>
      </c>
      <c r="C3630" s="3" t="s">
        <v>4421</v>
      </c>
      <c r="D3630">
        <v>20000</v>
      </c>
      <c r="E3630">
        <v>20820.330000000002</v>
      </c>
      <c r="F3630" t="s">
        <v>8219</v>
      </c>
      <c r="G3630" t="s">
        <v>8224</v>
      </c>
      <c r="H3630" t="s">
        <v>8246</v>
      </c>
      <c r="I3630">
        <v>1325404740</v>
      </c>
      <c r="J3630">
        <v>1321852592</v>
      </c>
      <c r="K3630" t="b">
        <v>1</v>
      </c>
      <c r="L3630">
        <v>150</v>
      </c>
      <c r="M3630" t="b">
        <v>1</v>
      </c>
      <c r="N3630" t="s">
        <v>8269</v>
      </c>
      <c r="O3630" s="5">
        <f t="shared" si="504"/>
        <v>0.96059956782625433</v>
      </c>
      <c r="P3630" s="7">
        <f t="shared" si="505"/>
        <v>138.8022</v>
      </c>
      <c r="Q3630" t="str">
        <f t="shared" si="506"/>
        <v>film &amp; video</v>
      </c>
      <c r="R3630" t="str">
        <f t="shared" si="507"/>
        <v>documentary</v>
      </c>
      <c r="S3630" s="10">
        <f t="shared" si="508"/>
        <v>40909.082638888889</v>
      </c>
      <c r="T3630" s="10">
        <f t="shared" si="509"/>
        <v>40867.969814814816</v>
      </c>
      <c r="U3630">
        <f t="shared" si="510"/>
        <v>2012</v>
      </c>
      <c r="V3630" s="11">
        <f t="shared" si="511"/>
        <v>40909.082638888889</v>
      </c>
      <c r="W3630" s="15">
        <f t="shared" si="512"/>
        <v>41.112824074072705</v>
      </c>
    </row>
    <row r="3631" spans="1:23" ht="57.6" x14ac:dyDescent="0.3">
      <c r="A3631">
        <v>312</v>
      </c>
      <c r="B3631" s="3" t="s">
        <v>313</v>
      </c>
      <c r="C3631" s="3" t="s">
        <v>4422</v>
      </c>
      <c r="D3631">
        <v>8000</v>
      </c>
      <c r="E3631">
        <v>8950</v>
      </c>
      <c r="F3631" t="s">
        <v>8219</v>
      </c>
      <c r="G3631" t="s">
        <v>8224</v>
      </c>
      <c r="H3631" t="s">
        <v>8246</v>
      </c>
      <c r="I3631">
        <v>1365973432</v>
      </c>
      <c r="J3631">
        <v>1363381432</v>
      </c>
      <c r="K3631" t="b">
        <v>1</v>
      </c>
      <c r="L3631">
        <v>146</v>
      </c>
      <c r="M3631" t="b">
        <v>1</v>
      </c>
      <c r="N3631" t="s">
        <v>8269</v>
      </c>
      <c r="O3631" s="5">
        <f t="shared" si="504"/>
        <v>0.8938547486033519</v>
      </c>
      <c r="P3631" s="7">
        <f t="shared" si="505"/>
        <v>61.301369863013697</v>
      </c>
      <c r="Q3631" t="str">
        <f t="shared" si="506"/>
        <v>film &amp; video</v>
      </c>
      <c r="R3631" t="str">
        <f t="shared" si="507"/>
        <v>documentary</v>
      </c>
      <c r="S3631" s="10">
        <f t="shared" si="508"/>
        <v>41378.627685185187</v>
      </c>
      <c r="T3631" s="10">
        <f t="shared" si="509"/>
        <v>41348.627685185187</v>
      </c>
      <c r="U3631">
        <f t="shared" si="510"/>
        <v>2013</v>
      </c>
      <c r="V3631" s="11">
        <f t="shared" si="511"/>
        <v>41378.627685185187</v>
      </c>
      <c r="W3631" s="15">
        <f t="shared" si="512"/>
        <v>30</v>
      </c>
    </row>
    <row r="3632" spans="1:23" ht="57.6" x14ac:dyDescent="0.3">
      <c r="A3632">
        <v>313</v>
      </c>
      <c r="B3632" s="3" t="s">
        <v>314</v>
      </c>
      <c r="C3632" s="3" t="s">
        <v>4423</v>
      </c>
      <c r="D3632">
        <v>17000</v>
      </c>
      <c r="E3632">
        <v>17805</v>
      </c>
      <c r="F3632" t="s">
        <v>8219</v>
      </c>
      <c r="G3632" t="s">
        <v>8224</v>
      </c>
      <c r="H3632" t="s">
        <v>8246</v>
      </c>
      <c r="I3632">
        <v>1281542340</v>
      </c>
      <c r="J3632">
        <v>1277702894</v>
      </c>
      <c r="K3632" t="b">
        <v>1</v>
      </c>
      <c r="L3632">
        <v>222</v>
      </c>
      <c r="M3632" t="b">
        <v>1</v>
      </c>
      <c r="N3632" t="s">
        <v>8269</v>
      </c>
      <c r="O3632" s="5">
        <f t="shared" si="504"/>
        <v>0.95478798090424033</v>
      </c>
      <c r="P3632" s="7">
        <f t="shared" si="505"/>
        <v>80.202702702702709</v>
      </c>
      <c r="Q3632" t="str">
        <f t="shared" si="506"/>
        <v>film &amp; video</v>
      </c>
      <c r="R3632" t="str">
        <f t="shared" si="507"/>
        <v>documentary</v>
      </c>
      <c r="S3632" s="10">
        <f t="shared" si="508"/>
        <v>40401.415972222225</v>
      </c>
      <c r="T3632" s="10">
        <f t="shared" si="509"/>
        <v>40356.977939814817</v>
      </c>
      <c r="U3632">
        <f t="shared" si="510"/>
        <v>2010</v>
      </c>
      <c r="V3632" s="11">
        <f t="shared" si="511"/>
        <v>40401.415972222225</v>
      </c>
      <c r="W3632" s="15">
        <f t="shared" si="512"/>
        <v>44.438032407408173</v>
      </c>
    </row>
    <row r="3633" spans="1:23" ht="43.2" x14ac:dyDescent="0.3">
      <c r="A3633">
        <v>314</v>
      </c>
      <c r="B3633" s="3" t="s">
        <v>315</v>
      </c>
      <c r="C3633" s="3" t="s">
        <v>4424</v>
      </c>
      <c r="D3633">
        <v>1000</v>
      </c>
      <c r="E3633">
        <v>3851.5</v>
      </c>
      <c r="F3633" t="s">
        <v>8219</v>
      </c>
      <c r="G3633" t="s">
        <v>8224</v>
      </c>
      <c r="H3633" t="s">
        <v>8246</v>
      </c>
      <c r="I3633">
        <v>1362167988</v>
      </c>
      <c r="J3633">
        <v>1359575988</v>
      </c>
      <c r="K3633" t="b">
        <v>1</v>
      </c>
      <c r="L3633">
        <v>120</v>
      </c>
      <c r="M3633" t="b">
        <v>1</v>
      </c>
      <c r="N3633" t="s">
        <v>8269</v>
      </c>
      <c r="O3633" s="5">
        <f t="shared" si="504"/>
        <v>0.25963910164870829</v>
      </c>
      <c r="P3633" s="7">
        <f t="shared" si="505"/>
        <v>32.095833333333331</v>
      </c>
      <c r="Q3633" t="str">
        <f t="shared" si="506"/>
        <v>film &amp; video</v>
      </c>
      <c r="R3633" t="str">
        <f t="shared" si="507"/>
        <v>documentary</v>
      </c>
      <c r="S3633" s="10">
        <f t="shared" si="508"/>
        <v>41334.583194444444</v>
      </c>
      <c r="T3633" s="10">
        <f t="shared" si="509"/>
        <v>41304.583194444444</v>
      </c>
      <c r="U3633">
        <f t="shared" si="510"/>
        <v>2013</v>
      </c>
      <c r="V3633" s="11">
        <f t="shared" si="511"/>
        <v>41334.583194444444</v>
      </c>
      <c r="W3633" s="15">
        <f t="shared" si="512"/>
        <v>30</v>
      </c>
    </row>
    <row r="3634" spans="1:23" ht="43.2" x14ac:dyDescent="0.3">
      <c r="A3634">
        <v>315</v>
      </c>
      <c r="B3634" s="3" t="s">
        <v>316</v>
      </c>
      <c r="C3634" s="3" t="s">
        <v>4425</v>
      </c>
      <c r="D3634">
        <v>25000</v>
      </c>
      <c r="E3634">
        <v>25312</v>
      </c>
      <c r="F3634" t="s">
        <v>8219</v>
      </c>
      <c r="G3634" t="s">
        <v>8224</v>
      </c>
      <c r="H3634" t="s">
        <v>8246</v>
      </c>
      <c r="I3634">
        <v>1345660334</v>
      </c>
      <c r="J3634">
        <v>1343068334</v>
      </c>
      <c r="K3634" t="b">
        <v>1</v>
      </c>
      <c r="L3634">
        <v>126</v>
      </c>
      <c r="M3634" t="b">
        <v>1</v>
      </c>
      <c r="N3634" t="s">
        <v>8269</v>
      </c>
      <c r="O3634" s="5">
        <f t="shared" si="504"/>
        <v>0.98767383059418457</v>
      </c>
      <c r="P3634" s="7">
        <f t="shared" si="505"/>
        <v>200.88888888888889</v>
      </c>
      <c r="Q3634" t="str">
        <f t="shared" si="506"/>
        <v>film &amp; video</v>
      </c>
      <c r="R3634" t="str">
        <f t="shared" si="507"/>
        <v>documentary</v>
      </c>
      <c r="S3634" s="10">
        <f t="shared" si="508"/>
        <v>41143.52238425926</v>
      </c>
      <c r="T3634" s="10">
        <f t="shared" si="509"/>
        <v>41113.52238425926</v>
      </c>
      <c r="U3634">
        <f t="shared" si="510"/>
        <v>2012</v>
      </c>
      <c r="V3634" s="11">
        <f t="shared" si="511"/>
        <v>41143.52238425926</v>
      </c>
      <c r="W3634" s="15">
        <f t="shared" si="512"/>
        <v>30</v>
      </c>
    </row>
    <row r="3635" spans="1:23" ht="28.8" x14ac:dyDescent="0.3">
      <c r="A3635">
        <v>316</v>
      </c>
      <c r="B3635" s="3" t="s">
        <v>317</v>
      </c>
      <c r="C3635" s="3" t="s">
        <v>4426</v>
      </c>
      <c r="D3635">
        <v>15000</v>
      </c>
      <c r="E3635">
        <v>17066</v>
      </c>
      <c r="F3635" t="s">
        <v>8219</v>
      </c>
      <c r="G3635" t="s">
        <v>8229</v>
      </c>
      <c r="H3635" t="s">
        <v>8251</v>
      </c>
      <c r="I3635">
        <v>1418273940</v>
      </c>
      <c r="J3635">
        <v>1415398197</v>
      </c>
      <c r="K3635" t="b">
        <v>1</v>
      </c>
      <c r="L3635">
        <v>158</v>
      </c>
      <c r="M3635" t="b">
        <v>1</v>
      </c>
      <c r="N3635" t="s">
        <v>8269</v>
      </c>
      <c r="O3635" s="5">
        <f t="shared" si="504"/>
        <v>0.87894058361654748</v>
      </c>
      <c r="P3635" s="7">
        <f t="shared" si="505"/>
        <v>108.01265822784811</v>
      </c>
      <c r="Q3635" t="str">
        <f t="shared" si="506"/>
        <v>film &amp; video</v>
      </c>
      <c r="R3635" t="str">
        <f t="shared" si="507"/>
        <v>documentary</v>
      </c>
      <c r="S3635" s="10">
        <f t="shared" si="508"/>
        <v>41983.957638888889</v>
      </c>
      <c r="T3635" s="10">
        <f t="shared" si="509"/>
        <v>41950.673576388886</v>
      </c>
      <c r="U3635">
        <f t="shared" si="510"/>
        <v>2014</v>
      </c>
      <c r="V3635" s="11">
        <f t="shared" si="511"/>
        <v>41983.957638888889</v>
      </c>
      <c r="W3635" s="15">
        <f t="shared" si="512"/>
        <v>33.284062500002619</v>
      </c>
    </row>
    <row r="3636" spans="1:23" ht="43.2" x14ac:dyDescent="0.3">
      <c r="A3636">
        <v>317</v>
      </c>
      <c r="B3636" s="3" t="s">
        <v>318</v>
      </c>
      <c r="C3636" s="3" t="s">
        <v>4427</v>
      </c>
      <c r="D3636">
        <v>30000</v>
      </c>
      <c r="E3636">
        <v>30241</v>
      </c>
      <c r="F3636" t="s">
        <v>8219</v>
      </c>
      <c r="G3636" t="s">
        <v>8224</v>
      </c>
      <c r="H3636" t="s">
        <v>8246</v>
      </c>
      <c r="I3636">
        <v>1386778483</v>
      </c>
      <c r="J3636">
        <v>1384186483</v>
      </c>
      <c r="K3636" t="b">
        <v>1</v>
      </c>
      <c r="L3636">
        <v>316</v>
      </c>
      <c r="M3636" t="b">
        <v>1</v>
      </c>
      <c r="N3636" t="s">
        <v>8269</v>
      </c>
      <c r="O3636" s="5">
        <f t="shared" si="504"/>
        <v>0.99203068681591222</v>
      </c>
      <c r="P3636" s="7">
        <f t="shared" si="505"/>
        <v>95.699367088607602</v>
      </c>
      <c r="Q3636" t="str">
        <f t="shared" si="506"/>
        <v>film &amp; video</v>
      </c>
      <c r="R3636" t="str">
        <f t="shared" si="507"/>
        <v>documentary</v>
      </c>
      <c r="S3636" s="10">
        <f t="shared" si="508"/>
        <v>41619.426886574074</v>
      </c>
      <c r="T3636" s="10">
        <f t="shared" si="509"/>
        <v>41589.426886574074</v>
      </c>
      <c r="U3636">
        <f t="shared" si="510"/>
        <v>2013</v>
      </c>
      <c r="V3636" s="11">
        <f t="shared" si="511"/>
        <v>41619.426886574074</v>
      </c>
      <c r="W3636" s="15">
        <f t="shared" si="512"/>
        <v>30</v>
      </c>
    </row>
    <row r="3637" spans="1:23" ht="43.2" x14ac:dyDescent="0.3">
      <c r="A3637">
        <v>318</v>
      </c>
      <c r="B3637" s="3" t="s">
        <v>319</v>
      </c>
      <c r="C3637" s="3" t="s">
        <v>4428</v>
      </c>
      <c r="D3637">
        <v>5000</v>
      </c>
      <c r="E3637">
        <v>14166</v>
      </c>
      <c r="F3637" t="s">
        <v>8219</v>
      </c>
      <c r="G3637" t="s">
        <v>8224</v>
      </c>
      <c r="H3637" t="s">
        <v>8246</v>
      </c>
      <c r="I3637">
        <v>1364342151</v>
      </c>
      <c r="J3637">
        <v>1361753751</v>
      </c>
      <c r="K3637" t="b">
        <v>1</v>
      </c>
      <c r="L3637">
        <v>284</v>
      </c>
      <c r="M3637" t="b">
        <v>1</v>
      </c>
      <c r="N3637" t="s">
        <v>8269</v>
      </c>
      <c r="O3637" s="5">
        <f t="shared" si="504"/>
        <v>0.35295778624876467</v>
      </c>
      <c r="P3637" s="7">
        <f t="shared" si="505"/>
        <v>49.880281690140848</v>
      </c>
      <c r="Q3637" t="str">
        <f t="shared" si="506"/>
        <v>film &amp; video</v>
      </c>
      <c r="R3637" t="str">
        <f t="shared" si="507"/>
        <v>documentary</v>
      </c>
      <c r="S3637" s="10">
        <f t="shared" si="508"/>
        <v>41359.747118055559</v>
      </c>
      <c r="T3637" s="10">
        <f t="shared" si="509"/>
        <v>41329.788784722223</v>
      </c>
      <c r="U3637">
        <f t="shared" si="510"/>
        <v>2013</v>
      </c>
      <c r="V3637" s="11">
        <f t="shared" si="511"/>
        <v>41359.747118055559</v>
      </c>
      <c r="W3637" s="15">
        <f t="shared" si="512"/>
        <v>29.958333333335759</v>
      </c>
    </row>
    <row r="3638" spans="1:23" ht="57.6" x14ac:dyDescent="0.3">
      <c r="A3638">
        <v>319</v>
      </c>
      <c r="B3638" s="3" t="s">
        <v>320</v>
      </c>
      <c r="C3638" s="3" t="s">
        <v>4429</v>
      </c>
      <c r="D3638">
        <v>5000</v>
      </c>
      <c r="E3638">
        <v>5634</v>
      </c>
      <c r="F3638" t="s">
        <v>8219</v>
      </c>
      <c r="G3638" t="s">
        <v>8224</v>
      </c>
      <c r="H3638" t="s">
        <v>8246</v>
      </c>
      <c r="I3638">
        <v>1265097540</v>
      </c>
      <c r="J3638">
        <v>1257538029</v>
      </c>
      <c r="K3638" t="b">
        <v>1</v>
      </c>
      <c r="L3638">
        <v>51</v>
      </c>
      <c r="M3638" t="b">
        <v>1</v>
      </c>
      <c r="N3638" t="s">
        <v>8269</v>
      </c>
      <c r="O3638" s="5">
        <f t="shared" si="504"/>
        <v>0.88746893858714948</v>
      </c>
      <c r="P3638" s="7">
        <f t="shared" si="505"/>
        <v>110.47058823529412</v>
      </c>
      <c r="Q3638" t="str">
        <f t="shared" si="506"/>
        <v>film &amp; video</v>
      </c>
      <c r="R3638" t="str">
        <f t="shared" si="507"/>
        <v>documentary</v>
      </c>
      <c r="S3638" s="10">
        <f t="shared" si="508"/>
        <v>40211.082638888889</v>
      </c>
      <c r="T3638" s="10">
        <f t="shared" si="509"/>
        <v>40123.58829861111</v>
      </c>
      <c r="U3638">
        <f t="shared" si="510"/>
        <v>2010</v>
      </c>
      <c r="V3638" s="11">
        <f t="shared" si="511"/>
        <v>40211.082638888889</v>
      </c>
      <c r="W3638" s="15">
        <f t="shared" si="512"/>
        <v>87.494340277778974</v>
      </c>
    </row>
    <row r="3639" spans="1:23" ht="43.2" x14ac:dyDescent="0.3">
      <c r="A3639">
        <v>320</v>
      </c>
      <c r="B3639" s="3" t="s">
        <v>321</v>
      </c>
      <c r="C3639" s="3" t="s">
        <v>4430</v>
      </c>
      <c r="D3639">
        <v>20000</v>
      </c>
      <c r="E3639">
        <v>21316</v>
      </c>
      <c r="F3639" t="s">
        <v>8219</v>
      </c>
      <c r="G3639" t="s">
        <v>8225</v>
      </c>
      <c r="H3639" t="s">
        <v>8247</v>
      </c>
      <c r="I3639">
        <v>1450825200</v>
      </c>
      <c r="J3639">
        <v>1448284433</v>
      </c>
      <c r="K3639" t="b">
        <v>1</v>
      </c>
      <c r="L3639">
        <v>158</v>
      </c>
      <c r="M3639" t="b">
        <v>1</v>
      </c>
      <c r="N3639" t="s">
        <v>8269</v>
      </c>
      <c r="O3639" s="5">
        <f t="shared" si="504"/>
        <v>0.93826233814974669</v>
      </c>
      <c r="P3639" s="7">
        <f t="shared" si="505"/>
        <v>134.91139240506328</v>
      </c>
      <c r="Q3639" t="str">
        <f t="shared" si="506"/>
        <v>film &amp; video</v>
      </c>
      <c r="R3639" t="str">
        <f t="shared" si="507"/>
        <v>documentary</v>
      </c>
      <c r="S3639" s="10">
        <f t="shared" si="508"/>
        <v>42360.708333333328</v>
      </c>
      <c r="T3639" s="10">
        <f t="shared" si="509"/>
        <v>42331.301307870366</v>
      </c>
      <c r="U3639">
        <f t="shared" si="510"/>
        <v>2015</v>
      </c>
      <c r="V3639" s="11">
        <f t="shared" si="511"/>
        <v>42360.708333333328</v>
      </c>
      <c r="W3639" s="15">
        <f t="shared" si="512"/>
        <v>29.407025462962338</v>
      </c>
    </row>
    <row r="3640" spans="1:23" ht="43.2" x14ac:dyDescent="0.3">
      <c r="A3640">
        <v>321</v>
      </c>
      <c r="B3640" s="3" t="s">
        <v>322</v>
      </c>
      <c r="C3640" s="3" t="s">
        <v>4431</v>
      </c>
      <c r="D3640">
        <v>35000</v>
      </c>
      <c r="E3640">
        <v>35932</v>
      </c>
      <c r="F3640" t="s">
        <v>8219</v>
      </c>
      <c r="G3640" t="s">
        <v>8236</v>
      </c>
      <c r="H3640" t="s">
        <v>8249</v>
      </c>
      <c r="I3640">
        <v>1478605386</v>
      </c>
      <c r="J3640">
        <v>1475577786</v>
      </c>
      <c r="K3640" t="b">
        <v>1</v>
      </c>
      <c r="L3640">
        <v>337</v>
      </c>
      <c r="M3640" t="b">
        <v>1</v>
      </c>
      <c r="N3640" t="s">
        <v>8269</v>
      </c>
      <c r="O3640" s="5">
        <f t="shared" si="504"/>
        <v>0.97406211733273962</v>
      </c>
      <c r="P3640" s="7">
        <f t="shared" si="505"/>
        <v>106.62314540059347</v>
      </c>
      <c r="Q3640" t="str">
        <f t="shared" si="506"/>
        <v>film &amp; video</v>
      </c>
      <c r="R3640" t="str">
        <f t="shared" si="507"/>
        <v>documentary</v>
      </c>
      <c r="S3640" s="10">
        <f t="shared" si="508"/>
        <v>42682.238263888896</v>
      </c>
      <c r="T3640" s="10">
        <f t="shared" si="509"/>
        <v>42647.196597222224</v>
      </c>
      <c r="U3640">
        <f t="shared" si="510"/>
        <v>2016</v>
      </c>
      <c r="V3640" s="11">
        <f t="shared" si="511"/>
        <v>42682.238263888896</v>
      </c>
      <c r="W3640" s="15">
        <f t="shared" si="512"/>
        <v>35.041666666671517</v>
      </c>
    </row>
    <row r="3641" spans="1:23" ht="43.2" x14ac:dyDescent="0.3">
      <c r="A3641">
        <v>322</v>
      </c>
      <c r="B3641" s="3" t="s">
        <v>323</v>
      </c>
      <c r="C3641" s="3" t="s">
        <v>4432</v>
      </c>
      <c r="D3641">
        <v>25000</v>
      </c>
      <c r="E3641">
        <v>26978</v>
      </c>
      <c r="F3641" t="s">
        <v>8219</v>
      </c>
      <c r="G3641" t="s">
        <v>8224</v>
      </c>
      <c r="H3641" t="s">
        <v>8246</v>
      </c>
      <c r="I3641">
        <v>1463146848</v>
      </c>
      <c r="J3641">
        <v>1460554848</v>
      </c>
      <c r="K3641" t="b">
        <v>1</v>
      </c>
      <c r="L3641">
        <v>186</v>
      </c>
      <c r="M3641" t="b">
        <v>1</v>
      </c>
      <c r="N3641" t="s">
        <v>8269</v>
      </c>
      <c r="O3641" s="5">
        <f t="shared" si="504"/>
        <v>0.92668099933278969</v>
      </c>
      <c r="P3641" s="7">
        <f t="shared" si="505"/>
        <v>145.04301075268816</v>
      </c>
      <c r="Q3641" t="str">
        <f t="shared" si="506"/>
        <v>film &amp; video</v>
      </c>
      <c r="R3641" t="str">
        <f t="shared" si="507"/>
        <v>documentary</v>
      </c>
      <c r="S3641" s="10">
        <f t="shared" si="508"/>
        <v>42503.32</v>
      </c>
      <c r="T3641" s="10">
        <f t="shared" si="509"/>
        <v>42473.32</v>
      </c>
      <c r="U3641">
        <f t="shared" si="510"/>
        <v>2016</v>
      </c>
      <c r="V3641" s="11">
        <f t="shared" si="511"/>
        <v>42503.32</v>
      </c>
      <c r="W3641" s="15">
        <f t="shared" si="512"/>
        <v>30</v>
      </c>
    </row>
    <row r="3642" spans="1:23" ht="43.2" x14ac:dyDescent="0.3">
      <c r="A3642">
        <v>323</v>
      </c>
      <c r="B3642" s="3" t="s">
        <v>324</v>
      </c>
      <c r="C3642" s="3" t="s">
        <v>4433</v>
      </c>
      <c r="D3642">
        <v>5400</v>
      </c>
      <c r="E3642">
        <v>6646</v>
      </c>
      <c r="F3642" t="s">
        <v>8219</v>
      </c>
      <c r="G3642" t="s">
        <v>8224</v>
      </c>
      <c r="H3642" t="s">
        <v>8246</v>
      </c>
      <c r="I3642">
        <v>1482307140</v>
      </c>
      <c r="J3642">
        <v>1479886966</v>
      </c>
      <c r="K3642" t="b">
        <v>1</v>
      </c>
      <c r="L3642">
        <v>58</v>
      </c>
      <c r="M3642" t="b">
        <v>1</v>
      </c>
      <c r="N3642" t="s">
        <v>8269</v>
      </c>
      <c r="O3642" s="5">
        <f t="shared" si="504"/>
        <v>0.81251880830574785</v>
      </c>
      <c r="P3642" s="7">
        <f t="shared" si="505"/>
        <v>114.58620689655173</v>
      </c>
      <c r="Q3642" t="str">
        <f t="shared" si="506"/>
        <v>film &amp; video</v>
      </c>
      <c r="R3642" t="str">
        <f t="shared" si="507"/>
        <v>documentary</v>
      </c>
      <c r="S3642" s="10">
        <f t="shared" si="508"/>
        <v>42725.082638888889</v>
      </c>
      <c r="T3642" s="10">
        <f t="shared" si="509"/>
        <v>42697.07136574074</v>
      </c>
      <c r="U3642">
        <f t="shared" si="510"/>
        <v>2016</v>
      </c>
      <c r="V3642" s="11">
        <f t="shared" si="511"/>
        <v>42725.082638888889</v>
      </c>
      <c r="W3642" s="15">
        <f t="shared" si="512"/>
        <v>28.011273148149485</v>
      </c>
    </row>
    <row r="3643" spans="1:23" ht="43.2" x14ac:dyDescent="0.3">
      <c r="A3643">
        <v>324</v>
      </c>
      <c r="B3643" s="3" t="s">
        <v>325</v>
      </c>
      <c r="C3643" s="3" t="s">
        <v>4434</v>
      </c>
      <c r="D3643">
        <v>8500</v>
      </c>
      <c r="E3643">
        <v>8636</v>
      </c>
      <c r="F3643" t="s">
        <v>8219</v>
      </c>
      <c r="G3643" t="s">
        <v>8224</v>
      </c>
      <c r="H3643" t="s">
        <v>8246</v>
      </c>
      <c r="I3643">
        <v>1438441308</v>
      </c>
      <c r="J3643">
        <v>1435590108</v>
      </c>
      <c r="K3643" t="b">
        <v>1</v>
      </c>
      <c r="L3643">
        <v>82</v>
      </c>
      <c r="M3643" t="b">
        <v>1</v>
      </c>
      <c r="N3643" t="s">
        <v>8269</v>
      </c>
      <c r="O3643" s="5">
        <f t="shared" si="504"/>
        <v>0.98425196850393704</v>
      </c>
      <c r="P3643" s="7">
        <f t="shared" si="505"/>
        <v>105.3170731707317</v>
      </c>
      <c r="Q3643" t="str">
        <f t="shared" si="506"/>
        <v>film &amp; video</v>
      </c>
      <c r="R3643" t="str">
        <f t="shared" si="507"/>
        <v>documentary</v>
      </c>
      <c r="S3643" s="10">
        <f t="shared" si="508"/>
        <v>42217.376250000001</v>
      </c>
      <c r="T3643" s="10">
        <f t="shared" si="509"/>
        <v>42184.376250000001</v>
      </c>
      <c r="U3643">
        <f t="shared" si="510"/>
        <v>2015</v>
      </c>
      <c r="V3643" s="11">
        <f t="shared" si="511"/>
        <v>42217.376250000001</v>
      </c>
      <c r="W3643" s="15">
        <f t="shared" si="512"/>
        <v>33</v>
      </c>
    </row>
    <row r="3644" spans="1:23" ht="43.2" x14ac:dyDescent="0.3">
      <c r="A3644">
        <v>325</v>
      </c>
      <c r="B3644" s="3" t="s">
        <v>326</v>
      </c>
      <c r="C3644" s="3" t="s">
        <v>4435</v>
      </c>
      <c r="D3644">
        <v>50000</v>
      </c>
      <c r="E3644">
        <v>52198</v>
      </c>
      <c r="F3644" t="s">
        <v>8219</v>
      </c>
      <c r="G3644" t="s">
        <v>8224</v>
      </c>
      <c r="H3644" t="s">
        <v>8246</v>
      </c>
      <c r="I3644">
        <v>1482208233</v>
      </c>
      <c r="J3644">
        <v>1479184233</v>
      </c>
      <c r="K3644" t="b">
        <v>1</v>
      </c>
      <c r="L3644">
        <v>736</v>
      </c>
      <c r="M3644" t="b">
        <v>1</v>
      </c>
      <c r="N3644" t="s">
        <v>8269</v>
      </c>
      <c r="O3644" s="5">
        <f t="shared" si="504"/>
        <v>0.95789110693896318</v>
      </c>
      <c r="P3644" s="7">
        <f t="shared" si="505"/>
        <v>70.921195652173907</v>
      </c>
      <c r="Q3644" t="str">
        <f t="shared" si="506"/>
        <v>film &amp; video</v>
      </c>
      <c r="R3644" t="str">
        <f t="shared" si="507"/>
        <v>documentary</v>
      </c>
      <c r="S3644" s="10">
        <f t="shared" si="508"/>
        <v>42723.937881944439</v>
      </c>
      <c r="T3644" s="10">
        <f t="shared" si="509"/>
        <v>42688.937881944439</v>
      </c>
      <c r="U3644">
        <f t="shared" si="510"/>
        <v>2016</v>
      </c>
      <c r="V3644" s="11">
        <f t="shared" si="511"/>
        <v>42723.937881944439</v>
      </c>
      <c r="W3644" s="15">
        <f t="shared" si="512"/>
        <v>35</v>
      </c>
    </row>
    <row r="3645" spans="1:23" ht="43.2" x14ac:dyDescent="0.3">
      <c r="A3645">
        <v>326</v>
      </c>
      <c r="B3645" s="3" t="s">
        <v>327</v>
      </c>
      <c r="C3645" s="3" t="s">
        <v>4436</v>
      </c>
      <c r="D3645">
        <v>150000</v>
      </c>
      <c r="E3645">
        <v>169394.6</v>
      </c>
      <c r="F3645" t="s">
        <v>8219</v>
      </c>
      <c r="G3645" t="s">
        <v>8224</v>
      </c>
      <c r="H3645" t="s">
        <v>8246</v>
      </c>
      <c r="I3645">
        <v>1489532220</v>
      </c>
      <c r="J3645">
        <v>1486625606</v>
      </c>
      <c r="K3645" t="b">
        <v>1</v>
      </c>
      <c r="L3645">
        <v>1151</v>
      </c>
      <c r="M3645" t="b">
        <v>1</v>
      </c>
      <c r="N3645" t="s">
        <v>8269</v>
      </c>
      <c r="O3645" s="5">
        <f t="shared" si="504"/>
        <v>0.88550638568171591</v>
      </c>
      <c r="P3645" s="7">
        <f t="shared" si="505"/>
        <v>147.17167680278018</v>
      </c>
      <c r="Q3645" t="str">
        <f t="shared" si="506"/>
        <v>film &amp; video</v>
      </c>
      <c r="R3645" t="str">
        <f t="shared" si="507"/>
        <v>documentary</v>
      </c>
      <c r="S3645" s="10">
        <f t="shared" si="508"/>
        <v>42808.706250000003</v>
      </c>
      <c r="T3645" s="10">
        <f t="shared" si="509"/>
        <v>42775.064884259264</v>
      </c>
      <c r="U3645">
        <f t="shared" si="510"/>
        <v>2017</v>
      </c>
      <c r="V3645" s="11">
        <f t="shared" si="511"/>
        <v>42808.706250000003</v>
      </c>
      <c r="W3645" s="15">
        <f t="shared" si="512"/>
        <v>33.641365740739275</v>
      </c>
    </row>
    <row r="3646" spans="1:23" ht="43.2" x14ac:dyDescent="0.3">
      <c r="A3646">
        <v>327</v>
      </c>
      <c r="B3646" s="3" t="s">
        <v>328</v>
      </c>
      <c r="C3646" s="3" t="s">
        <v>4437</v>
      </c>
      <c r="D3646">
        <v>4000</v>
      </c>
      <c r="E3646">
        <v>5456</v>
      </c>
      <c r="F3646" t="s">
        <v>8219</v>
      </c>
      <c r="G3646" t="s">
        <v>8224</v>
      </c>
      <c r="H3646" t="s">
        <v>8246</v>
      </c>
      <c r="I3646">
        <v>1427011200</v>
      </c>
      <c r="J3646">
        <v>1424669929</v>
      </c>
      <c r="K3646" t="b">
        <v>1</v>
      </c>
      <c r="L3646">
        <v>34</v>
      </c>
      <c r="M3646" t="b">
        <v>1</v>
      </c>
      <c r="N3646" t="s">
        <v>8269</v>
      </c>
      <c r="O3646" s="5">
        <f t="shared" si="504"/>
        <v>0.73313782991202348</v>
      </c>
      <c r="P3646" s="7">
        <f t="shared" si="505"/>
        <v>160.47058823529412</v>
      </c>
      <c r="Q3646" t="str">
        <f t="shared" si="506"/>
        <v>film &amp; video</v>
      </c>
      <c r="R3646" t="str">
        <f t="shared" si="507"/>
        <v>documentary</v>
      </c>
      <c r="S3646" s="10">
        <f t="shared" si="508"/>
        <v>42085.083333333328</v>
      </c>
      <c r="T3646" s="10">
        <f t="shared" si="509"/>
        <v>42057.985289351855</v>
      </c>
      <c r="U3646">
        <f t="shared" si="510"/>
        <v>2015</v>
      </c>
      <c r="V3646" s="11">
        <f t="shared" si="511"/>
        <v>42085.083333333328</v>
      </c>
      <c r="W3646" s="15">
        <f t="shared" si="512"/>
        <v>27.098043981473893</v>
      </c>
    </row>
    <row r="3647" spans="1:23" ht="43.2" x14ac:dyDescent="0.3">
      <c r="A3647">
        <v>328</v>
      </c>
      <c r="B3647" s="3" t="s">
        <v>329</v>
      </c>
      <c r="C3647" s="3" t="s">
        <v>4438</v>
      </c>
      <c r="D3647">
        <v>75000</v>
      </c>
      <c r="E3647">
        <v>77710.8</v>
      </c>
      <c r="F3647" t="s">
        <v>8219</v>
      </c>
      <c r="G3647" t="s">
        <v>8224</v>
      </c>
      <c r="H3647" t="s">
        <v>8246</v>
      </c>
      <c r="I3647">
        <v>1446350400</v>
      </c>
      <c r="J3647">
        <v>1443739388</v>
      </c>
      <c r="K3647" t="b">
        <v>1</v>
      </c>
      <c r="L3647">
        <v>498</v>
      </c>
      <c r="M3647" t="b">
        <v>1</v>
      </c>
      <c r="N3647" t="s">
        <v>8269</v>
      </c>
      <c r="O3647" s="5">
        <f t="shared" si="504"/>
        <v>0.96511681773961921</v>
      </c>
      <c r="P3647" s="7">
        <f t="shared" si="505"/>
        <v>156.04578313253012</v>
      </c>
      <c r="Q3647" t="str">
        <f t="shared" si="506"/>
        <v>film &amp; video</v>
      </c>
      <c r="R3647" t="str">
        <f t="shared" si="507"/>
        <v>documentary</v>
      </c>
      <c r="S3647" s="10">
        <f t="shared" si="508"/>
        <v>42308.916666666672</v>
      </c>
      <c r="T3647" s="10">
        <f t="shared" si="509"/>
        <v>42278.696620370371</v>
      </c>
      <c r="U3647">
        <f t="shared" si="510"/>
        <v>2015</v>
      </c>
      <c r="V3647" s="11">
        <f t="shared" si="511"/>
        <v>42308.916666666672</v>
      </c>
      <c r="W3647" s="15">
        <f t="shared" si="512"/>
        <v>30.220046296301007</v>
      </c>
    </row>
    <row r="3648" spans="1:23" ht="43.2" x14ac:dyDescent="0.3">
      <c r="A3648">
        <v>329</v>
      </c>
      <c r="B3648" s="3" t="s">
        <v>330</v>
      </c>
      <c r="C3648" s="3" t="s">
        <v>4439</v>
      </c>
      <c r="D3648">
        <v>10000</v>
      </c>
      <c r="E3648">
        <v>10550</v>
      </c>
      <c r="F3648" t="s">
        <v>8219</v>
      </c>
      <c r="G3648" t="s">
        <v>8224</v>
      </c>
      <c r="H3648" t="s">
        <v>8246</v>
      </c>
      <c r="I3648">
        <v>1446868800</v>
      </c>
      <c r="J3648">
        <v>1444821127</v>
      </c>
      <c r="K3648" t="b">
        <v>1</v>
      </c>
      <c r="L3648">
        <v>167</v>
      </c>
      <c r="M3648" t="b">
        <v>1</v>
      </c>
      <c r="N3648" t="s">
        <v>8269</v>
      </c>
      <c r="O3648" s="5">
        <f t="shared" si="504"/>
        <v>0.94786729857819907</v>
      </c>
      <c r="P3648" s="7">
        <f t="shared" si="505"/>
        <v>63.17365269461078</v>
      </c>
      <c r="Q3648" t="str">
        <f t="shared" si="506"/>
        <v>film &amp; video</v>
      </c>
      <c r="R3648" t="str">
        <f t="shared" si="507"/>
        <v>documentary</v>
      </c>
      <c r="S3648" s="10">
        <f t="shared" si="508"/>
        <v>42314.916666666672</v>
      </c>
      <c r="T3648" s="10">
        <f t="shared" si="509"/>
        <v>42291.21674768519</v>
      </c>
      <c r="U3648">
        <f t="shared" si="510"/>
        <v>2015</v>
      </c>
      <c r="V3648" s="11">
        <f t="shared" si="511"/>
        <v>42314.916666666672</v>
      </c>
      <c r="W3648" s="15">
        <f t="shared" si="512"/>
        <v>23.69991898148146</v>
      </c>
    </row>
    <row r="3649" spans="1:23" ht="43.2" x14ac:dyDescent="0.3">
      <c r="A3649">
        <v>330</v>
      </c>
      <c r="B3649" s="3" t="s">
        <v>331</v>
      </c>
      <c r="C3649" s="3" t="s">
        <v>4440</v>
      </c>
      <c r="D3649">
        <v>35000</v>
      </c>
      <c r="E3649">
        <v>35640</v>
      </c>
      <c r="F3649" t="s">
        <v>8219</v>
      </c>
      <c r="G3649" t="s">
        <v>8224</v>
      </c>
      <c r="H3649" t="s">
        <v>8246</v>
      </c>
      <c r="I3649">
        <v>1368763140</v>
      </c>
      <c r="J3649">
        <v>1366028563</v>
      </c>
      <c r="K3649" t="b">
        <v>1</v>
      </c>
      <c r="L3649">
        <v>340</v>
      </c>
      <c r="M3649" t="b">
        <v>1</v>
      </c>
      <c r="N3649" t="s">
        <v>8269</v>
      </c>
      <c r="O3649" s="5">
        <f t="shared" si="504"/>
        <v>0.98204264870931535</v>
      </c>
      <c r="P3649" s="7">
        <f t="shared" si="505"/>
        <v>104.82352941176471</v>
      </c>
      <c r="Q3649" t="str">
        <f t="shared" si="506"/>
        <v>film &amp; video</v>
      </c>
      <c r="R3649" t="str">
        <f t="shared" si="507"/>
        <v>documentary</v>
      </c>
      <c r="S3649" s="10">
        <f t="shared" si="508"/>
        <v>41410.915972222225</v>
      </c>
      <c r="T3649" s="10">
        <f t="shared" si="509"/>
        <v>41379.265775462962</v>
      </c>
      <c r="U3649">
        <f t="shared" si="510"/>
        <v>2013</v>
      </c>
      <c r="V3649" s="11">
        <f t="shared" si="511"/>
        <v>41410.915972222225</v>
      </c>
      <c r="W3649" s="15">
        <f t="shared" si="512"/>
        <v>31.650196759263054</v>
      </c>
    </row>
    <row r="3650" spans="1:23" ht="43.2" x14ac:dyDescent="0.3">
      <c r="A3650">
        <v>331</v>
      </c>
      <c r="B3650" s="3" t="s">
        <v>332</v>
      </c>
      <c r="C3650" s="3" t="s">
        <v>4441</v>
      </c>
      <c r="D3650">
        <v>40000</v>
      </c>
      <c r="E3650">
        <v>42642</v>
      </c>
      <c r="F3650" t="s">
        <v>8219</v>
      </c>
      <c r="G3650" t="s">
        <v>8224</v>
      </c>
      <c r="H3650" t="s">
        <v>8246</v>
      </c>
      <c r="I3650">
        <v>1466171834</v>
      </c>
      <c r="J3650">
        <v>1463493434</v>
      </c>
      <c r="K3650" t="b">
        <v>1</v>
      </c>
      <c r="L3650">
        <v>438</v>
      </c>
      <c r="M3650" t="b">
        <v>1</v>
      </c>
      <c r="N3650" t="s">
        <v>8269</v>
      </c>
      <c r="O3650" s="5">
        <f t="shared" ref="O3650:O3713" si="513">$D3650/$E3650</f>
        <v>0.93804230570798741</v>
      </c>
      <c r="P3650" s="7">
        <f t="shared" ref="P3650:P3713" si="514">$E3650/$L3650</f>
        <v>97.356164383561648</v>
      </c>
      <c r="Q3650" t="str">
        <f t="shared" ref="Q3650:Q3713" si="515">LEFT($N3650,SEARCH("/",$N3650,1)-1)</f>
        <v>film &amp; video</v>
      </c>
      <c r="R3650" t="str">
        <f t="shared" ref="R3650:R3713" si="516">MID($N3650,FIND("/",$N3650)+1,256)</f>
        <v>documentary</v>
      </c>
      <c r="S3650" s="10">
        <f t="shared" ref="S3650:S3713" si="517">((($I3650/60)/60)/24)+DATE(1970,1,1)+(-6/24)</f>
        <v>42538.331412037034</v>
      </c>
      <c r="T3650" s="10">
        <f t="shared" ref="T3650:T3713" si="518">((($J3650/60)/60)/24)+DATE(1970,1,1)+(-6/24)</f>
        <v>42507.331412037034</v>
      </c>
      <c r="U3650">
        <f t="shared" ref="U3650:U3713" si="519">YEAR(S3650)</f>
        <v>2016</v>
      </c>
      <c r="V3650" s="11">
        <f t="shared" ref="V3650:V3713" si="520">S3650</f>
        <v>42538.331412037034</v>
      </c>
      <c r="W3650" s="15">
        <f t="shared" si="512"/>
        <v>31</v>
      </c>
    </row>
    <row r="3651" spans="1:23" ht="43.2" x14ac:dyDescent="0.3">
      <c r="A3651">
        <v>332</v>
      </c>
      <c r="B3651" s="3" t="s">
        <v>333</v>
      </c>
      <c r="C3651" s="3" t="s">
        <v>4442</v>
      </c>
      <c r="D3651">
        <v>100000</v>
      </c>
      <c r="E3651">
        <v>113015</v>
      </c>
      <c r="F3651" t="s">
        <v>8219</v>
      </c>
      <c r="G3651" t="s">
        <v>8224</v>
      </c>
      <c r="H3651" t="s">
        <v>8246</v>
      </c>
      <c r="I3651">
        <v>1446019200</v>
      </c>
      <c r="J3651">
        <v>1442420377</v>
      </c>
      <c r="K3651" t="b">
        <v>1</v>
      </c>
      <c r="L3651">
        <v>555</v>
      </c>
      <c r="M3651" t="b">
        <v>1</v>
      </c>
      <c r="N3651" t="s">
        <v>8269</v>
      </c>
      <c r="O3651" s="5">
        <f t="shared" si="513"/>
        <v>0.88483829580144224</v>
      </c>
      <c r="P3651" s="7">
        <f t="shared" si="514"/>
        <v>203.63063063063063</v>
      </c>
      <c r="Q3651" t="str">
        <f t="shared" si="515"/>
        <v>film &amp; video</v>
      </c>
      <c r="R3651" t="str">
        <f t="shared" si="516"/>
        <v>documentary</v>
      </c>
      <c r="S3651" s="10">
        <f t="shared" si="517"/>
        <v>42305.083333333328</v>
      </c>
      <c r="T3651" s="10">
        <f t="shared" si="518"/>
        <v>42263.430289351847</v>
      </c>
      <c r="U3651">
        <f t="shared" si="519"/>
        <v>2015</v>
      </c>
      <c r="V3651" s="11">
        <f t="shared" si="520"/>
        <v>42305.083333333328</v>
      </c>
      <c r="W3651" s="15">
        <f t="shared" ref="W3651:W3714" si="521">S3651-T3651</f>
        <v>41.65304398148146</v>
      </c>
    </row>
    <row r="3652" spans="1:23" ht="43.2" x14ac:dyDescent="0.3">
      <c r="A3652">
        <v>333</v>
      </c>
      <c r="B3652" s="3" t="s">
        <v>334</v>
      </c>
      <c r="C3652" s="3" t="s">
        <v>4443</v>
      </c>
      <c r="D3652">
        <v>40000</v>
      </c>
      <c r="E3652">
        <v>50091</v>
      </c>
      <c r="F3652" t="s">
        <v>8219</v>
      </c>
      <c r="G3652" t="s">
        <v>8224</v>
      </c>
      <c r="H3652" t="s">
        <v>8246</v>
      </c>
      <c r="I3652">
        <v>1460038591</v>
      </c>
      <c r="J3652">
        <v>1457450191</v>
      </c>
      <c r="K3652" t="b">
        <v>1</v>
      </c>
      <c r="L3652">
        <v>266</v>
      </c>
      <c r="M3652" t="b">
        <v>1</v>
      </c>
      <c r="N3652" t="s">
        <v>8269</v>
      </c>
      <c r="O3652" s="5">
        <f t="shared" si="513"/>
        <v>0.79854664510590723</v>
      </c>
      <c r="P3652" s="7">
        <f t="shared" si="514"/>
        <v>188.31203007518798</v>
      </c>
      <c r="Q3652" t="str">
        <f t="shared" si="515"/>
        <v>film &amp; video</v>
      </c>
      <c r="R3652" t="str">
        <f t="shared" si="516"/>
        <v>documentary</v>
      </c>
      <c r="S3652" s="10">
        <f t="shared" si="517"/>
        <v>42467.34480324074</v>
      </c>
      <c r="T3652" s="10">
        <f t="shared" si="518"/>
        <v>42437.386469907404</v>
      </c>
      <c r="U3652">
        <f t="shared" si="519"/>
        <v>2016</v>
      </c>
      <c r="V3652" s="11">
        <f t="shared" si="520"/>
        <v>42467.34480324074</v>
      </c>
      <c r="W3652" s="15">
        <f t="shared" si="521"/>
        <v>29.958333333335759</v>
      </c>
    </row>
    <row r="3653" spans="1:23" ht="57.6" x14ac:dyDescent="0.3">
      <c r="A3653">
        <v>334</v>
      </c>
      <c r="B3653" s="3" t="s">
        <v>335</v>
      </c>
      <c r="C3653" s="3" t="s">
        <v>4444</v>
      </c>
      <c r="D3653">
        <v>10000</v>
      </c>
      <c r="E3653">
        <v>10119</v>
      </c>
      <c r="F3653" t="s">
        <v>8219</v>
      </c>
      <c r="G3653" t="s">
        <v>8224</v>
      </c>
      <c r="H3653" t="s">
        <v>8246</v>
      </c>
      <c r="I3653">
        <v>1431716400</v>
      </c>
      <c r="J3653">
        <v>1428423757</v>
      </c>
      <c r="K3653" t="b">
        <v>1</v>
      </c>
      <c r="L3653">
        <v>69</v>
      </c>
      <c r="M3653" t="b">
        <v>1</v>
      </c>
      <c r="N3653" t="s">
        <v>8269</v>
      </c>
      <c r="O3653" s="5">
        <f t="shared" si="513"/>
        <v>0.98823994465856313</v>
      </c>
      <c r="P3653" s="7">
        <f t="shared" si="514"/>
        <v>146.65217391304347</v>
      </c>
      <c r="Q3653" t="str">
        <f t="shared" si="515"/>
        <v>film &amp; video</v>
      </c>
      <c r="R3653" t="str">
        <f t="shared" si="516"/>
        <v>documentary</v>
      </c>
      <c r="S3653" s="10">
        <f t="shared" si="517"/>
        <v>42139.541666666672</v>
      </c>
      <c r="T3653" s="10">
        <f t="shared" si="518"/>
        <v>42101.432372685187</v>
      </c>
      <c r="U3653">
        <f t="shared" si="519"/>
        <v>2015</v>
      </c>
      <c r="V3653" s="11">
        <f t="shared" si="520"/>
        <v>42139.541666666672</v>
      </c>
      <c r="W3653" s="15">
        <f t="shared" si="521"/>
        <v>38.10929398148437</v>
      </c>
    </row>
    <row r="3654" spans="1:23" ht="43.2" x14ac:dyDescent="0.3">
      <c r="A3654">
        <v>335</v>
      </c>
      <c r="B3654" s="3" t="s">
        <v>336</v>
      </c>
      <c r="C3654" s="3" t="s">
        <v>4445</v>
      </c>
      <c r="D3654">
        <v>8500</v>
      </c>
      <c r="E3654">
        <v>8735</v>
      </c>
      <c r="F3654" t="s">
        <v>8219</v>
      </c>
      <c r="G3654" t="s">
        <v>8224</v>
      </c>
      <c r="H3654" t="s">
        <v>8246</v>
      </c>
      <c r="I3654">
        <v>1431122400</v>
      </c>
      <c r="J3654">
        <v>1428428515</v>
      </c>
      <c r="K3654" t="b">
        <v>1</v>
      </c>
      <c r="L3654">
        <v>80</v>
      </c>
      <c r="M3654" t="b">
        <v>1</v>
      </c>
      <c r="N3654" t="s">
        <v>8269</v>
      </c>
      <c r="O3654" s="5">
        <f t="shared" si="513"/>
        <v>0.97309673726388091</v>
      </c>
      <c r="P3654" s="7">
        <f t="shared" si="514"/>
        <v>109.1875</v>
      </c>
      <c r="Q3654" t="str">
        <f t="shared" si="515"/>
        <v>film &amp; video</v>
      </c>
      <c r="R3654" t="str">
        <f t="shared" si="516"/>
        <v>documentary</v>
      </c>
      <c r="S3654" s="10">
        <f t="shared" si="517"/>
        <v>42132.666666666672</v>
      </c>
      <c r="T3654" s="10">
        <f t="shared" si="518"/>
        <v>42101.487442129626</v>
      </c>
      <c r="U3654">
        <f t="shared" si="519"/>
        <v>2015</v>
      </c>
      <c r="V3654" s="11">
        <f t="shared" si="520"/>
        <v>42132.666666666672</v>
      </c>
      <c r="W3654" s="15">
        <f t="shared" si="521"/>
        <v>31.179224537045229</v>
      </c>
    </row>
    <row r="3655" spans="1:23" ht="43.2" x14ac:dyDescent="0.3">
      <c r="A3655">
        <v>336</v>
      </c>
      <c r="B3655" s="3" t="s">
        <v>337</v>
      </c>
      <c r="C3655" s="3" t="s">
        <v>4446</v>
      </c>
      <c r="D3655">
        <v>25000</v>
      </c>
      <c r="E3655">
        <v>29209.78</v>
      </c>
      <c r="F3655" t="s">
        <v>8219</v>
      </c>
      <c r="G3655" t="s">
        <v>8224</v>
      </c>
      <c r="H3655" t="s">
        <v>8246</v>
      </c>
      <c r="I3655">
        <v>1447427918</v>
      </c>
      <c r="J3655">
        <v>1444832318</v>
      </c>
      <c r="K3655" t="b">
        <v>1</v>
      </c>
      <c r="L3655">
        <v>493</v>
      </c>
      <c r="M3655" t="b">
        <v>1</v>
      </c>
      <c r="N3655" t="s">
        <v>8269</v>
      </c>
      <c r="O3655" s="5">
        <f t="shared" si="513"/>
        <v>0.85587772314615174</v>
      </c>
      <c r="P3655" s="7">
        <f t="shared" si="514"/>
        <v>59.249046653144013</v>
      </c>
      <c r="Q3655" t="str">
        <f t="shared" si="515"/>
        <v>film &amp; video</v>
      </c>
      <c r="R3655" t="str">
        <f t="shared" si="516"/>
        <v>documentary</v>
      </c>
      <c r="S3655" s="10">
        <f t="shared" si="517"/>
        <v>42321.387939814813</v>
      </c>
      <c r="T3655" s="10">
        <f t="shared" si="518"/>
        <v>42291.346273148149</v>
      </c>
      <c r="U3655">
        <f t="shared" si="519"/>
        <v>2015</v>
      </c>
      <c r="V3655" s="11">
        <f t="shared" si="520"/>
        <v>42321.387939814813</v>
      </c>
      <c r="W3655" s="15">
        <f t="shared" si="521"/>
        <v>30.041666666664241</v>
      </c>
    </row>
    <row r="3656" spans="1:23" ht="43.2" x14ac:dyDescent="0.3">
      <c r="A3656">
        <v>337</v>
      </c>
      <c r="B3656" s="3" t="s">
        <v>338</v>
      </c>
      <c r="C3656" s="3" t="s">
        <v>4447</v>
      </c>
      <c r="D3656">
        <v>3000</v>
      </c>
      <c r="E3656">
        <v>3035.05</v>
      </c>
      <c r="F3656" t="s">
        <v>8219</v>
      </c>
      <c r="G3656" t="s">
        <v>8224</v>
      </c>
      <c r="H3656" t="s">
        <v>8246</v>
      </c>
      <c r="I3656">
        <v>1426298708</v>
      </c>
      <c r="J3656">
        <v>1423710308</v>
      </c>
      <c r="K3656" t="b">
        <v>1</v>
      </c>
      <c r="L3656">
        <v>31</v>
      </c>
      <c r="M3656" t="b">
        <v>1</v>
      </c>
      <c r="N3656" t="s">
        <v>8269</v>
      </c>
      <c r="O3656" s="5">
        <f t="shared" si="513"/>
        <v>0.98845159058335108</v>
      </c>
      <c r="P3656" s="7">
        <f t="shared" si="514"/>
        <v>97.904838709677421</v>
      </c>
      <c r="Q3656" t="str">
        <f t="shared" si="515"/>
        <v>film &amp; video</v>
      </c>
      <c r="R3656" t="str">
        <f t="shared" si="516"/>
        <v>documentary</v>
      </c>
      <c r="S3656" s="10">
        <f t="shared" si="517"/>
        <v>42076.836898148147</v>
      </c>
      <c r="T3656" s="10">
        <f t="shared" si="518"/>
        <v>42046.878564814819</v>
      </c>
      <c r="U3656">
        <f t="shared" si="519"/>
        <v>2015</v>
      </c>
      <c r="V3656" s="11">
        <f t="shared" si="520"/>
        <v>42076.836898148147</v>
      </c>
      <c r="W3656" s="15">
        <f t="shared" si="521"/>
        <v>29.958333333328483</v>
      </c>
    </row>
    <row r="3657" spans="1:23" ht="43.2" x14ac:dyDescent="0.3">
      <c r="A3657">
        <v>338</v>
      </c>
      <c r="B3657" s="3" t="s">
        <v>339</v>
      </c>
      <c r="C3657" s="3" t="s">
        <v>4448</v>
      </c>
      <c r="D3657">
        <v>15000</v>
      </c>
      <c r="E3657">
        <v>16520.04</v>
      </c>
      <c r="F3657" t="s">
        <v>8219</v>
      </c>
      <c r="G3657" t="s">
        <v>8224</v>
      </c>
      <c r="H3657" t="s">
        <v>8246</v>
      </c>
      <c r="I3657">
        <v>1472864400</v>
      </c>
      <c r="J3657">
        <v>1468001290</v>
      </c>
      <c r="K3657" t="b">
        <v>1</v>
      </c>
      <c r="L3657">
        <v>236</v>
      </c>
      <c r="M3657" t="b">
        <v>1</v>
      </c>
      <c r="N3657" t="s">
        <v>8269</v>
      </c>
      <c r="O3657" s="5">
        <f t="shared" si="513"/>
        <v>0.90798811625153442</v>
      </c>
      <c r="P3657" s="7">
        <f t="shared" si="514"/>
        <v>70.000169491525426</v>
      </c>
      <c r="Q3657" t="str">
        <f t="shared" si="515"/>
        <v>film &amp; video</v>
      </c>
      <c r="R3657" t="str">
        <f t="shared" si="516"/>
        <v>documentary</v>
      </c>
      <c r="S3657" s="10">
        <f t="shared" si="517"/>
        <v>42615.791666666672</v>
      </c>
      <c r="T3657" s="10">
        <f t="shared" si="518"/>
        <v>42559.505671296298</v>
      </c>
      <c r="U3657">
        <f t="shared" si="519"/>
        <v>2016</v>
      </c>
      <c r="V3657" s="11">
        <f t="shared" si="520"/>
        <v>42615.791666666672</v>
      </c>
      <c r="W3657" s="15">
        <f t="shared" si="521"/>
        <v>56.285995370373712</v>
      </c>
    </row>
    <row r="3658" spans="1:23" ht="43.2" x14ac:dyDescent="0.3">
      <c r="A3658">
        <v>339</v>
      </c>
      <c r="B3658" s="3" t="s">
        <v>340</v>
      </c>
      <c r="C3658" s="3" t="s">
        <v>4449</v>
      </c>
      <c r="D3658">
        <v>6000</v>
      </c>
      <c r="E3658">
        <v>6485</v>
      </c>
      <c r="F3658" t="s">
        <v>8219</v>
      </c>
      <c r="G3658" t="s">
        <v>8224</v>
      </c>
      <c r="H3658" t="s">
        <v>8246</v>
      </c>
      <c r="I3658">
        <v>1430331268</v>
      </c>
      <c r="J3658">
        <v>1427739268</v>
      </c>
      <c r="K3658" t="b">
        <v>1</v>
      </c>
      <c r="L3658">
        <v>89</v>
      </c>
      <c r="M3658" t="b">
        <v>1</v>
      </c>
      <c r="N3658" t="s">
        <v>8269</v>
      </c>
      <c r="O3658" s="5">
        <f t="shared" si="513"/>
        <v>0.9252120277563608</v>
      </c>
      <c r="P3658" s="7">
        <f t="shared" si="514"/>
        <v>72.865168539325836</v>
      </c>
      <c r="Q3658" t="str">
        <f t="shared" si="515"/>
        <v>film &amp; video</v>
      </c>
      <c r="R3658" t="str">
        <f t="shared" si="516"/>
        <v>documentary</v>
      </c>
      <c r="S3658" s="10">
        <f t="shared" si="517"/>
        <v>42123.510046296295</v>
      </c>
      <c r="T3658" s="10">
        <f t="shared" si="518"/>
        <v>42093.510046296295</v>
      </c>
      <c r="U3658">
        <f t="shared" si="519"/>
        <v>2015</v>
      </c>
      <c r="V3658" s="11">
        <f t="shared" si="520"/>
        <v>42123.510046296295</v>
      </c>
      <c r="W3658" s="15">
        <f t="shared" si="521"/>
        <v>30</v>
      </c>
    </row>
    <row r="3659" spans="1:23" ht="43.2" x14ac:dyDescent="0.3">
      <c r="A3659">
        <v>340</v>
      </c>
      <c r="B3659" s="3" t="s">
        <v>341</v>
      </c>
      <c r="C3659" s="3" t="s">
        <v>4450</v>
      </c>
      <c r="D3659">
        <v>35000</v>
      </c>
      <c r="E3659">
        <v>43758</v>
      </c>
      <c r="F3659" t="s">
        <v>8219</v>
      </c>
      <c r="G3659" t="s">
        <v>8224</v>
      </c>
      <c r="H3659" t="s">
        <v>8246</v>
      </c>
      <c r="I3659">
        <v>1489006800</v>
      </c>
      <c r="J3659">
        <v>1486397007</v>
      </c>
      <c r="K3659" t="b">
        <v>1</v>
      </c>
      <c r="L3659">
        <v>299</v>
      </c>
      <c r="M3659" t="b">
        <v>1</v>
      </c>
      <c r="N3659" t="s">
        <v>8269</v>
      </c>
      <c r="O3659" s="5">
        <f t="shared" si="513"/>
        <v>0.79985374103021167</v>
      </c>
      <c r="P3659" s="7">
        <f t="shared" si="514"/>
        <v>146.34782608695653</v>
      </c>
      <c r="Q3659" t="str">
        <f t="shared" si="515"/>
        <v>film &amp; video</v>
      </c>
      <c r="R3659" t="str">
        <f t="shared" si="516"/>
        <v>documentary</v>
      </c>
      <c r="S3659" s="10">
        <f t="shared" si="517"/>
        <v>42802.625</v>
      </c>
      <c r="T3659" s="10">
        <f t="shared" si="518"/>
        <v>42772.419062500005</v>
      </c>
      <c r="U3659">
        <f t="shared" si="519"/>
        <v>2017</v>
      </c>
      <c r="V3659" s="11">
        <f t="shared" si="520"/>
        <v>42802.625</v>
      </c>
      <c r="W3659" s="15">
        <f t="shared" si="521"/>
        <v>30.205937499995343</v>
      </c>
    </row>
    <row r="3660" spans="1:23" ht="43.2" x14ac:dyDescent="0.3">
      <c r="A3660">
        <v>341</v>
      </c>
      <c r="B3660" s="3" t="s">
        <v>342</v>
      </c>
      <c r="C3660" s="3" t="s">
        <v>4451</v>
      </c>
      <c r="D3660">
        <v>3500</v>
      </c>
      <c r="E3660">
        <v>3735</v>
      </c>
      <c r="F3660" t="s">
        <v>8219</v>
      </c>
      <c r="G3660" t="s">
        <v>8224</v>
      </c>
      <c r="H3660" t="s">
        <v>8246</v>
      </c>
      <c r="I3660">
        <v>1412135940</v>
      </c>
      <c r="J3660">
        <v>1410555998</v>
      </c>
      <c r="K3660" t="b">
        <v>1</v>
      </c>
      <c r="L3660">
        <v>55</v>
      </c>
      <c r="M3660" t="b">
        <v>1</v>
      </c>
      <c r="N3660" t="s">
        <v>8269</v>
      </c>
      <c r="O3660" s="5">
        <f t="shared" si="513"/>
        <v>0.93708165997322623</v>
      </c>
      <c r="P3660" s="7">
        <f t="shared" si="514"/>
        <v>67.909090909090907</v>
      </c>
      <c r="Q3660" t="str">
        <f t="shared" si="515"/>
        <v>film &amp; video</v>
      </c>
      <c r="R3660" t="str">
        <f t="shared" si="516"/>
        <v>documentary</v>
      </c>
      <c r="S3660" s="10">
        <f t="shared" si="517"/>
        <v>41912.915972222225</v>
      </c>
      <c r="T3660" s="10">
        <f t="shared" si="518"/>
        <v>41894.629606481481</v>
      </c>
      <c r="U3660">
        <f t="shared" si="519"/>
        <v>2014</v>
      </c>
      <c r="V3660" s="11">
        <f t="shared" si="520"/>
        <v>41912.915972222225</v>
      </c>
      <c r="W3660" s="15">
        <f t="shared" si="521"/>
        <v>18.286365740743349</v>
      </c>
    </row>
    <row r="3661" spans="1:23" ht="28.8" x14ac:dyDescent="0.3">
      <c r="A3661">
        <v>342</v>
      </c>
      <c r="B3661" s="3" t="s">
        <v>343</v>
      </c>
      <c r="C3661" s="3" t="s">
        <v>4452</v>
      </c>
      <c r="D3661">
        <v>55000</v>
      </c>
      <c r="E3661">
        <v>55201.52</v>
      </c>
      <c r="F3661" t="s">
        <v>8219</v>
      </c>
      <c r="G3661" t="s">
        <v>8224</v>
      </c>
      <c r="H3661" t="s">
        <v>8246</v>
      </c>
      <c r="I3661">
        <v>1461955465</v>
      </c>
      <c r="J3661">
        <v>1459363465</v>
      </c>
      <c r="K3661" t="b">
        <v>1</v>
      </c>
      <c r="L3661">
        <v>325</v>
      </c>
      <c r="M3661" t="b">
        <v>1</v>
      </c>
      <c r="N3661" t="s">
        <v>8269</v>
      </c>
      <c r="O3661" s="5">
        <f t="shared" si="513"/>
        <v>0.99634937588675099</v>
      </c>
      <c r="P3661" s="7">
        <f t="shared" si="514"/>
        <v>169.85083076923075</v>
      </c>
      <c r="Q3661" t="str">
        <f t="shared" si="515"/>
        <v>film &amp; video</v>
      </c>
      <c r="R3661" t="str">
        <f t="shared" si="516"/>
        <v>documentary</v>
      </c>
      <c r="S3661" s="10">
        <f t="shared" si="517"/>
        <v>42489.530844907407</v>
      </c>
      <c r="T3661" s="10">
        <f t="shared" si="518"/>
        <v>42459.530844907407</v>
      </c>
      <c r="U3661">
        <f t="shared" si="519"/>
        <v>2016</v>
      </c>
      <c r="V3661" s="11">
        <f t="shared" si="520"/>
        <v>42489.530844907407</v>
      </c>
      <c r="W3661" s="15">
        <f t="shared" si="521"/>
        <v>30</v>
      </c>
    </row>
    <row r="3662" spans="1:23" ht="43.2" x14ac:dyDescent="0.3">
      <c r="A3662">
        <v>343</v>
      </c>
      <c r="B3662" s="3" t="s">
        <v>344</v>
      </c>
      <c r="C3662" s="3" t="s">
        <v>4453</v>
      </c>
      <c r="D3662">
        <v>30000</v>
      </c>
      <c r="E3662">
        <v>30608.59</v>
      </c>
      <c r="F3662" t="s">
        <v>8219</v>
      </c>
      <c r="G3662" t="s">
        <v>8224</v>
      </c>
      <c r="H3662" t="s">
        <v>8246</v>
      </c>
      <c r="I3662">
        <v>1415934000</v>
      </c>
      <c r="J3662">
        <v>1413308545</v>
      </c>
      <c r="K3662" t="b">
        <v>1</v>
      </c>
      <c r="L3662">
        <v>524</v>
      </c>
      <c r="M3662" t="b">
        <v>1</v>
      </c>
      <c r="N3662" t="s">
        <v>8269</v>
      </c>
      <c r="O3662" s="5">
        <f t="shared" si="513"/>
        <v>0.98011701943800744</v>
      </c>
      <c r="P3662" s="7">
        <f t="shared" si="514"/>
        <v>58.413339694656486</v>
      </c>
      <c r="Q3662" t="str">
        <f t="shared" si="515"/>
        <v>film &amp; video</v>
      </c>
      <c r="R3662" t="str">
        <f t="shared" si="516"/>
        <v>documentary</v>
      </c>
      <c r="S3662" s="10">
        <f t="shared" si="517"/>
        <v>41956.875</v>
      </c>
      <c r="T3662" s="10">
        <f t="shared" si="518"/>
        <v>41926.48778935185</v>
      </c>
      <c r="U3662">
        <f t="shared" si="519"/>
        <v>2014</v>
      </c>
      <c r="V3662" s="11">
        <f t="shared" si="520"/>
        <v>41956.875</v>
      </c>
      <c r="W3662" s="15">
        <f t="shared" si="521"/>
        <v>30.387210648150358</v>
      </c>
    </row>
    <row r="3663" spans="1:23" ht="43.2" x14ac:dyDescent="0.3">
      <c r="A3663">
        <v>344</v>
      </c>
      <c r="B3663" s="3" t="s">
        <v>345</v>
      </c>
      <c r="C3663" s="3" t="s">
        <v>4454</v>
      </c>
      <c r="D3663">
        <v>33500</v>
      </c>
      <c r="E3663">
        <v>34198</v>
      </c>
      <c r="F3663" t="s">
        <v>8219</v>
      </c>
      <c r="G3663" t="s">
        <v>8224</v>
      </c>
      <c r="H3663" t="s">
        <v>8246</v>
      </c>
      <c r="I3663">
        <v>1433125200</v>
      </c>
      <c r="J3663">
        <v>1429312694</v>
      </c>
      <c r="K3663" t="b">
        <v>1</v>
      </c>
      <c r="L3663">
        <v>285</v>
      </c>
      <c r="M3663" t="b">
        <v>1</v>
      </c>
      <c r="N3663" t="s">
        <v>8269</v>
      </c>
      <c r="O3663" s="5">
        <f t="shared" si="513"/>
        <v>0.97958944967541961</v>
      </c>
      <c r="P3663" s="7">
        <f t="shared" si="514"/>
        <v>119.99298245614035</v>
      </c>
      <c r="Q3663" t="str">
        <f t="shared" si="515"/>
        <v>film &amp; video</v>
      </c>
      <c r="R3663" t="str">
        <f t="shared" si="516"/>
        <v>documentary</v>
      </c>
      <c r="S3663" s="10">
        <f t="shared" si="517"/>
        <v>42155.847222222219</v>
      </c>
      <c r="T3663" s="10">
        <f t="shared" si="518"/>
        <v>42111.720995370371</v>
      </c>
      <c r="U3663">
        <f t="shared" si="519"/>
        <v>2015</v>
      </c>
      <c r="V3663" s="11">
        <f t="shared" si="520"/>
        <v>42155.847222222219</v>
      </c>
      <c r="W3663" s="15">
        <f t="shared" si="521"/>
        <v>44.126226851847605</v>
      </c>
    </row>
    <row r="3664" spans="1:23" ht="43.2" x14ac:dyDescent="0.3">
      <c r="A3664">
        <v>345</v>
      </c>
      <c r="B3664" s="3" t="s">
        <v>346</v>
      </c>
      <c r="C3664" s="3" t="s">
        <v>4455</v>
      </c>
      <c r="D3664">
        <v>14500</v>
      </c>
      <c r="E3664">
        <v>17875</v>
      </c>
      <c r="F3664" t="s">
        <v>8219</v>
      </c>
      <c r="G3664" t="s">
        <v>8224</v>
      </c>
      <c r="H3664" t="s">
        <v>8246</v>
      </c>
      <c r="I3664">
        <v>1432161590</v>
      </c>
      <c r="J3664">
        <v>1429569590</v>
      </c>
      <c r="K3664" t="b">
        <v>1</v>
      </c>
      <c r="L3664">
        <v>179</v>
      </c>
      <c r="M3664" t="b">
        <v>1</v>
      </c>
      <c r="N3664" t="s">
        <v>8269</v>
      </c>
      <c r="O3664" s="5">
        <f t="shared" si="513"/>
        <v>0.81118881118881114</v>
      </c>
      <c r="P3664" s="7">
        <f t="shared" si="514"/>
        <v>99.860335195530723</v>
      </c>
      <c r="Q3664" t="str">
        <f t="shared" si="515"/>
        <v>film &amp; video</v>
      </c>
      <c r="R3664" t="str">
        <f t="shared" si="516"/>
        <v>documentary</v>
      </c>
      <c r="S3664" s="10">
        <f t="shared" si="517"/>
        <v>42144.694328703699</v>
      </c>
      <c r="T3664" s="10">
        <f t="shared" si="518"/>
        <v>42114.694328703699</v>
      </c>
      <c r="U3664">
        <f t="shared" si="519"/>
        <v>2015</v>
      </c>
      <c r="V3664" s="11">
        <f t="shared" si="520"/>
        <v>42144.694328703699</v>
      </c>
      <c r="W3664" s="15">
        <f t="shared" si="521"/>
        <v>30</v>
      </c>
    </row>
    <row r="3665" spans="1:23" ht="43.2" x14ac:dyDescent="0.3">
      <c r="A3665">
        <v>346</v>
      </c>
      <c r="B3665" s="3" t="s">
        <v>347</v>
      </c>
      <c r="C3665" s="3" t="s">
        <v>4456</v>
      </c>
      <c r="D3665">
        <v>10000</v>
      </c>
      <c r="E3665">
        <v>17028.88</v>
      </c>
      <c r="F3665" t="s">
        <v>8219</v>
      </c>
      <c r="G3665" t="s">
        <v>8224</v>
      </c>
      <c r="H3665" t="s">
        <v>8246</v>
      </c>
      <c r="I3665">
        <v>1444824021</v>
      </c>
      <c r="J3665">
        <v>1442232021</v>
      </c>
      <c r="K3665" t="b">
        <v>1</v>
      </c>
      <c r="L3665">
        <v>188</v>
      </c>
      <c r="M3665" t="b">
        <v>1</v>
      </c>
      <c r="N3665" t="s">
        <v>8269</v>
      </c>
      <c r="O3665" s="5">
        <f t="shared" si="513"/>
        <v>0.5872376809279295</v>
      </c>
      <c r="P3665" s="7">
        <f t="shared" si="514"/>
        <v>90.579148936170213</v>
      </c>
      <c r="Q3665" t="str">
        <f t="shared" si="515"/>
        <v>film &amp; video</v>
      </c>
      <c r="R3665" t="str">
        <f t="shared" si="516"/>
        <v>documentary</v>
      </c>
      <c r="S3665" s="10">
        <f t="shared" si="517"/>
        <v>42291.250243055561</v>
      </c>
      <c r="T3665" s="10">
        <f t="shared" si="518"/>
        <v>42261.250243055561</v>
      </c>
      <c r="U3665">
        <f t="shared" si="519"/>
        <v>2015</v>
      </c>
      <c r="V3665" s="11">
        <f t="shared" si="520"/>
        <v>42291.250243055561</v>
      </c>
      <c r="W3665" s="15">
        <f t="shared" si="521"/>
        <v>30</v>
      </c>
    </row>
    <row r="3666" spans="1:23" ht="43.2" x14ac:dyDescent="0.3">
      <c r="A3666">
        <v>347</v>
      </c>
      <c r="B3666" s="3" t="s">
        <v>348</v>
      </c>
      <c r="C3666" s="3" t="s">
        <v>4457</v>
      </c>
      <c r="D3666">
        <v>40000</v>
      </c>
      <c r="E3666">
        <v>44636.2</v>
      </c>
      <c r="F3666" t="s">
        <v>8219</v>
      </c>
      <c r="G3666" t="s">
        <v>8224</v>
      </c>
      <c r="H3666" t="s">
        <v>8246</v>
      </c>
      <c r="I3666">
        <v>1447505609</v>
      </c>
      <c r="J3666">
        <v>1444910009</v>
      </c>
      <c r="K3666" t="b">
        <v>1</v>
      </c>
      <c r="L3666">
        <v>379</v>
      </c>
      <c r="M3666" t="b">
        <v>1</v>
      </c>
      <c r="N3666" t="s">
        <v>8269</v>
      </c>
      <c r="O3666" s="5">
        <f t="shared" si="513"/>
        <v>0.89613363144712144</v>
      </c>
      <c r="P3666" s="7">
        <f t="shared" si="514"/>
        <v>117.77361477572559</v>
      </c>
      <c r="Q3666" t="str">
        <f t="shared" si="515"/>
        <v>film &amp; video</v>
      </c>
      <c r="R3666" t="str">
        <f t="shared" si="516"/>
        <v>documentary</v>
      </c>
      <c r="S3666" s="10">
        <f t="shared" si="517"/>
        <v>42322.287141203706</v>
      </c>
      <c r="T3666" s="10">
        <f t="shared" si="518"/>
        <v>42292.245474537034</v>
      </c>
      <c r="U3666">
        <f t="shared" si="519"/>
        <v>2015</v>
      </c>
      <c r="V3666" s="11">
        <f t="shared" si="520"/>
        <v>42322.287141203706</v>
      </c>
      <c r="W3666" s="15">
        <f t="shared" si="521"/>
        <v>30.041666666671517</v>
      </c>
    </row>
    <row r="3667" spans="1:23" ht="43.2" x14ac:dyDescent="0.3">
      <c r="A3667">
        <v>348</v>
      </c>
      <c r="B3667" s="3" t="s">
        <v>349</v>
      </c>
      <c r="C3667" s="3" t="s">
        <v>4458</v>
      </c>
      <c r="D3667">
        <v>10000</v>
      </c>
      <c r="E3667">
        <v>10300</v>
      </c>
      <c r="F3667" t="s">
        <v>8219</v>
      </c>
      <c r="G3667" t="s">
        <v>8224</v>
      </c>
      <c r="H3667" t="s">
        <v>8246</v>
      </c>
      <c r="I3667">
        <v>1440165916</v>
      </c>
      <c r="J3667">
        <v>1437573916</v>
      </c>
      <c r="K3667" t="b">
        <v>1</v>
      </c>
      <c r="L3667">
        <v>119</v>
      </c>
      <c r="M3667" t="b">
        <v>1</v>
      </c>
      <c r="N3667" t="s">
        <v>8269</v>
      </c>
      <c r="O3667" s="5">
        <f t="shared" si="513"/>
        <v>0.970873786407767</v>
      </c>
      <c r="P3667" s="7">
        <f t="shared" si="514"/>
        <v>86.554621848739501</v>
      </c>
      <c r="Q3667" t="str">
        <f t="shared" si="515"/>
        <v>film &amp; video</v>
      </c>
      <c r="R3667" t="str">
        <f t="shared" si="516"/>
        <v>documentary</v>
      </c>
      <c r="S3667" s="10">
        <f t="shared" si="517"/>
        <v>42237.33699074074</v>
      </c>
      <c r="T3667" s="10">
        <f t="shared" si="518"/>
        <v>42207.33699074074</v>
      </c>
      <c r="U3667">
        <f t="shared" si="519"/>
        <v>2015</v>
      </c>
      <c r="V3667" s="11">
        <f t="shared" si="520"/>
        <v>42237.33699074074</v>
      </c>
      <c r="W3667" s="15">
        <f t="shared" si="521"/>
        <v>30</v>
      </c>
    </row>
    <row r="3668" spans="1:23" ht="43.2" x14ac:dyDescent="0.3">
      <c r="A3668">
        <v>349</v>
      </c>
      <c r="B3668" s="3" t="s">
        <v>350</v>
      </c>
      <c r="C3668" s="3" t="s">
        <v>4459</v>
      </c>
      <c r="D3668">
        <v>11260</v>
      </c>
      <c r="E3668">
        <v>12007.18</v>
      </c>
      <c r="F3668" t="s">
        <v>8219</v>
      </c>
      <c r="G3668" t="s">
        <v>8224</v>
      </c>
      <c r="H3668" t="s">
        <v>8246</v>
      </c>
      <c r="I3668">
        <v>1487937508</v>
      </c>
      <c r="J3668">
        <v>1485345508</v>
      </c>
      <c r="K3668" t="b">
        <v>1</v>
      </c>
      <c r="L3668">
        <v>167</v>
      </c>
      <c r="M3668" t="b">
        <v>1</v>
      </c>
      <c r="N3668" t="s">
        <v>8269</v>
      </c>
      <c r="O3668" s="5">
        <f t="shared" si="513"/>
        <v>0.93777223294728651</v>
      </c>
      <c r="P3668" s="7">
        <f t="shared" si="514"/>
        <v>71.899281437125751</v>
      </c>
      <c r="Q3668" t="str">
        <f t="shared" si="515"/>
        <v>film &amp; video</v>
      </c>
      <c r="R3668" t="str">
        <f t="shared" si="516"/>
        <v>documentary</v>
      </c>
      <c r="S3668" s="10">
        <f t="shared" si="517"/>
        <v>42790.248935185184</v>
      </c>
      <c r="T3668" s="10">
        <f t="shared" si="518"/>
        <v>42760.248935185184</v>
      </c>
      <c r="U3668">
        <f t="shared" si="519"/>
        <v>2017</v>
      </c>
      <c r="V3668" s="11">
        <f t="shared" si="520"/>
        <v>42790.248935185184</v>
      </c>
      <c r="W3668" s="15">
        <f t="shared" si="521"/>
        <v>30</v>
      </c>
    </row>
    <row r="3669" spans="1:23" ht="43.2" x14ac:dyDescent="0.3">
      <c r="A3669">
        <v>350</v>
      </c>
      <c r="B3669" s="3" t="s">
        <v>351</v>
      </c>
      <c r="C3669" s="3" t="s">
        <v>4460</v>
      </c>
      <c r="D3669">
        <v>25000</v>
      </c>
      <c r="E3669">
        <v>28690</v>
      </c>
      <c r="F3669" t="s">
        <v>8219</v>
      </c>
      <c r="G3669" t="s">
        <v>8224</v>
      </c>
      <c r="H3669" t="s">
        <v>8246</v>
      </c>
      <c r="I3669">
        <v>1473566340</v>
      </c>
      <c r="J3669">
        <v>1470274509</v>
      </c>
      <c r="K3669" t="b">
        <v>1</v>
      </c>
      <c r="L3669">
        <v>221</v>
      </c>
      <c r="M3669" t="b">
        <v>1</v>
      </c>
      <c r="N3669" t="s">
        <v>8269</v>
      </c>
      <c r="O3669" s="5">
        <f t="shared" si="513"/>
        <v>0.87138375740676188</v>
      </c>
      <c r="P3669" s="7">
        <f t="shared" si="514"/>
        <v>129.81900452488688</v>
      </c>
      <c r="Q3669" t="str">
        <f t="shared" si="515"/>
        <v>film &amp; video</v>
      </c>
      <c r="R3669" t="str">
        <f t="shared" si="516"/>
        <v>documentary</v>
      </c>
      <c r="S3669" s="10">
        <f t="shared" si="517"/>
        <v>42623.915972222225</v>
      </c>
      <c r="T3669" s="10">
        <f t="shared" si="518"/>
        <v>42585.816076388888</v>
      </c>
      <c r="U3669">
        <f t="shared" si="519"/>
        <v>2016</v>
      </c>
      <c r="V3669" s="11">
        <f t="shared" si="520"/>
        <v>42623.915972222225</v>
      </c>
      <c r="W3669" s="15">
        <f t="shared" si="521"/>
        <v>38.099895833336632</v>
      </c>
    </row>
    <row r="3670" spans="1:23" ht="43.2" x14ac:dyDescent="0.3">
      <c r="A3670">
        <v>351</v>
      </c>
      <c r="B3670" s="3" t="s">
        <v>352</v>
      </c>
      <c r="C3670" s="3" t="s">
        <v>4461</v>
      </c>
      <c r="D3670">
        <v>34000</v>
      </c>
      <c r="E3670">
        <v>43296</v>
      </c>
      <c r="F3670" t="s">
        <v>8219</v>
      </c>
      <c r="G3670" t="s">
        <v>8227</v>
      </c>
      <c r="H3670" t="s">
        <v>8249</v>
      </c>
      <c r="I3670">
        <v>1460066954</v>
      </c>
      <c r="J3670">
        <v>1456614554</v>
      </c>
      <c r="K3670" t="b">
        <v>1</v>
      </c>
      <c r="L3670">
        <v>964</v>
      </c>
      <c r="M3670" t="b">
        <v>1</v>
      </c>
      <c r="N3670" t="s">
        <v>8269</v>
      </c>
      <c r="O3670" s="5">
        <f t="shared" si="513"/>
        <v>0.78529194382852918</v>
      </c>
      <c r="P3670" s="7">
        <f t="shared" si="514"/>
        <v>44.912863070539416</v>
      </c>
      <c r="Q3670" t="str">
        <f t="shared" si="515"/>
        <v>film &amp; video</v>
      </c>
      <c r="R3670" t="str">
        <f t="shared" si="516"/>
        <v>documentary</v>
      </c>
      <c r="S3670" s="10">
        <f t="shared" si="517"/>
        <v>42467.673078703709</v>
      </c>
      <c r="T3670" s="10">
        <f t="shared" si="518"/>
        <v>42427.714745370366</v>
      </c>
      <c r="U3670">
        <f t="shared" si="519"/>
        <v>2016</v>
      </c>
      <c r="V3670" s="11">
        <f t="shared" si="520"/>
        <v>42467.673078703709</v>
      </c>
      <c r="W3670" s="15">
        <f t="shared" si="521"/>
        <v>39.958333333343035</v>
      </c>
    </row>
    <row r="3671" spans="1:23" ht="43.2" x14ac:dyDescent="0.3">
      <c r="A3671">
        <v>352</v>
      </c>
      <c r="B3671" s="3" t="s">
        <v>353</v>
      </c>
      <c r="C3671" s="3" t="s">
        <v>4462</v>
      </c>
      <c r="D3671">
        <v>10000</v>
      </c>
      <c r="E3671">
        <v>11656</v>
      </c>
      <c r="F3671" t="s">
        <v>8219</v>
      </c>
      <c r="G3671" t="s">
        <v>8224</v>
      </c>
      <c r="H3671" t="s">
        <v>8246</v>
      </c>
      <c r="I3671">
        <v>1412740868</v>
      </c>
      <c r="J3671">
        <v>1410148868</v>
      </c>
      <c r="K3671" t="b">
        <v>1</v>
      </c>
      <c r="L3671">
        <v>286</v>
      </c>
      <c r="M3671" t="b">
        <v>1</v>
      </c>
      <c r="N3671" t="s">
        <v>8269</v>
      </c>
      <c r="O3671" s="5">
        <f t="shared" si="513"/>
        <v>0.85792724776938911</v>
      </c>
      <c r="P3671" s="7">
        <f t="shared" si="514"/>
        <v>40.755244755244753</v>
      </c>
      <c r="Q3671" t="str">
        <f t="shared" si="515"/>
        <v>film &amp; video</v>
      </c>
      <c r="R3671" t="str">
        <f t="shared" si="516"/>
        <v>documentary</v>
      </c>
      <c r="S3671" s="10">
        <f t="shared" si="517"/>
        <v>41919.917453703703</v>
      </c>
      <c r="T3671" s="10">
        <f t="shared" si="518"/>
        <v>41889.917453703703</v>
      </c>
      <c r="U3671">
        <f t="shared" si="519"/>
        <v>2014</v>
      </c>
      <c r="V3671" s="11">
        <f t="shared" si="520"/>
        <v>41919.917453703703</v>
      </c>
      <c r="W3671" s="15">
        <f t="shared" si="521"/>
        <v>30</v>
      </c>
    </row>
    <row r="3672" spans="1:23" ht="43.2" x14ac:dyDescent="0.3">
      <c r="A3672">
        <v>353</v>
      </c>
      <c r="B3672" s="3" t="s">
        <v>354</v>
      </c>
      <c r="C3672" s="3" t="s">
        <v>4463</v>
      </c>
      <c r="D3672">
        <v>58425</v>
      </c>
      <c r="E3672">
        <v>63460.18</v>
      </c>
      <c r="F3672" t="s">
        <v>8219</v>
      </c>
      <c r="G3672" t="s">
        <v>8224</v>
      </c>
      <c r="H3672" t="s">
        <v>8246</v>
      </c>
      <c r="I3672">
        <v>1447963219</v>
      </c>
      <c r="J3672">
        <v>1445367619</v>
      </c>
      <c r="K3672" t="b">
        <v>1</v>
      </c>
      <c r="L3672">
        <v>613</v>
      </c>
      <c r="M3672" t="b">
        <v>1</v>
      </c>
      <c r="N3672" t="s">
        <v>8269</v>
      </c>
      <c r="O3672" s="5">
        <f t="shared" si="513"/>
        <v>0.92065607125602222</v>
      </c>
      <c r="P3672" s="7">
        <f t="shared" si="514"/>
        <v>103.52394779771615</v>
      </c>
      <c r="Q3672" t="str">
        <f t="shared" si="515"/>
        <v>film &amp; video</v>
      </c>
      <c r="R3672" t="str">
        <f t="shared" si="516"/>
        <v>documentary</v>
      </c>
      <c r="S3672" s="10">
        <f t="shared" si="517"/>
        <v>42327.583553240736</v>
      </c>
      <c r="T3672" s="10">
        <f t="shared" si="518"/>
        <v>42297.541886574079</v>
      </c>
      <c r="U3672">
        <f t="shared" si="519"/>
        <v>2015</v>
      </c>
      <c r="V3672" s="11">
        <f t="shared" si="520"/>
        <v>42327.583553240736</v>
      </c>
      <c r="W3672" s="15">
        <f t="shared" si="521"/>
        <v>30.041666666656965</v>
      </c>
    </row>
    <row r="3673" spans="1:23" ht="43.2" x14ac:dyDescent="0.3">
      <c r="A3673">
        <v>354</v>
      </c>
      <c r="B3673" s="3" t="s">
        <v>355</v>
      </c>
      <c r="C3673" s="3" t="s">
        <v>4464</v>
      </c>
      <c r="D3673">
        <v>3500</v>
      </c>
      <c r="E3673">
        <v>3638</v>
      </c>
      <c r="F3673" t="s">
        <v>8219</v>
      </c>
      <c r="G3673" t="s">
        <v>8224</v>
      </c>
      <c r="H3673" t="s">
        <v>8246</v>
      </c>
      <c r="I3673">
        <v>1460141521</v>
      </c>
      <c r="J3673">
        <v>1457553121</v>
      </c>
      <c r="K3673" t="b">
        <v>1</v>
      </c>
      <c r="L3673">
        <v>29</v>
      </c>
      <c r="M3673" t="b">
        <v>1</v>
      </c>
      <c r="N3673" t="s">
        <v>8269</v>
      </c>
      <c r="O3673" s="5">
        <f t="shared" si="513"/>
        <v>0.96206706981858159</v>
      </c>
      <c r="P3673" s="7">
        <f t="shared" si="514"/>
        <v>125.44827586206897</v>
      </c>
      <c r="Q3673" t="str">
        <f t="shared" si="515"/>
        <v>film &amp; video</v>
      </c>
      <c r="R3673" t="str">
        <f t="shared" si="516"/>
        <v>documentary</v>
      </c>
      <c r="S3673" s="10">
        <f t="shared" si="517"/>
        <v>42468.536122685182</v>
      </c>
      <c r="T3673" s="10">
        <f t="shared" si="518"/>
        <v>42438.577789351853</v>
      </c>
      <c r="U3673">
        <f t="shared" si="519"/>
        <v>2016</v>
      </c>
      <c r="V3673" s="11">
        <f t="shared" si="520"/>
        <v>42468.536122685182</v>
      </c>
      <c r="W3673" s="15">
        <f t="shared" si="521"/>
        <v>29.958333333328483</v>
      </c>
    </row>
    <row r="3674" spans="1:23" ht="43.2" x14ac:dyDescent="0.3">
      <c r="A3674">
        <v>355</v>
      </c>
      <c r="B3674" s="3" t="s">
        <v>356</v>
      </c>
      <c r="C3674" s="3" t="s">
        <v>4465</v>
      </c>
      <c r="D3674">
        <v>35000</v>
      </c>
      <c r="E3674">
        <v>40690</v>
      </c>
      <c r="F3674" t="s">
        <v>8219</v>
      </c>
      <c r="G3674" t="s">
        <v>8224</v>
      </c>
      <c r="H3674" t="s">
        <v>8246</v>
      </c>
      <c r="I3674">
        <v>1417420994</v>
      </c>
      <c r="J3674">
        <v>1414738994</v>
      </c>
      <c r="K3674" t="b">
        <v>1</v>
      </c>
      <c r="L3674">
        <v>165</v>
      </c>
      <c r="M3674" t="b">
        <v>1</v>
      </c>
      <c r="N3674" t="s">
        <v>8269</v>
      </c>
      <c r="O3674" s="5">
        <f t="shared" si="513"/>
        <v>0.86016220201523719</v>
      </c>
      <c r="P3674" s="7">
        <f t="shared" si="514"/>
        <v>246.60606060606059</v>
      </c>
      <c r="Q3674" t="str">
        <f t="shared" si="515"/>
        <v>film &amp; video</v>
      </c>
      <c r="R3674" t="str">
        <f t="shared" si="516"/>
        <v>documentary</v>
      </c>
      <c r="S3674" s="10">
        <f t="shared" si="517"/>
        <v>41974.0855787037</v>
      </c>
      <c r="T3674" s="10">
        <f t="shared" si="518"/>
        <v>41943.043912037036</v>
      </c>
      <c r="U3674">
        <f t="shared" si="519"/>
        <v>2014</v>
      </c>
      <c r="V3674" s="11">
        <f t="shared" si="520"/>
        <v>41974.0855787037</v>
      </c>
      <c r="W3674" s="15">
        <f t="shared" si="521"/>
        <v>31.041666666664241</v>
      </c>
    </row>
    <row r="3675" spans="1:23" ht="43.2" x14ac:dyDescent="0.3">
      <c r="A3675">
        <v>356</v>
      </c>
      <c r="B3675" s="3" t="s">
        <v>357</v>
      </c>
      <c r="C3675" s="3" t="s">
        <v>4466</v>
      </c>
      <c r="D3675">
        <v>7500</v>
      </c>
      <c r="E3675">
        <v>7701.93</v>
      </c>
      <c r="F3675" t="s">
        <v>8219</v>
      </c>
      <c r="G3675" t="s">
        <v>8224</v>
      </c>
      <c r="H3675" t="s">
        <v>8246</v>
      </c>
      <c r="I3675">
        <v>1458152193</v>
      </c>
      <c r="J3675">
        <v>1455563793</v>
      </c>
      <c r="K3675" t="b">
        <v>1</v>
      </c>
      <c r="L3675">
        <v>97</v>
      </c>
      <c r="M3675" t="b">
        <v>1</v>
      </c>
      <c r="N3675" t="s">
        <v>8269</v>
      </c>
      <c r="O3675" s="5">
        <f t="shared" si="513"/>
        <v>0.97378189622601086</v>
      </c>
      <c r="P3675" s="7">
        <f t="shared" si="514"/>
        <v>79.401340206185566</v>
      </c>
      <c r="Q3675" t="str">
        <f t="shared" si="515"/>
        <v>film &amp; video</v>
      </c>
      <c r="R3675" t="str">
        <f t="shared" si="516"/>
        <v>documentary</v>
      </c>
      <c r="S3675" s="10">
        <f t="shared" si="517"/>
        <v>42445.511493055557</v>
      </c>
      <c r="T3675" s="10">
        <f t="shared" si="518"/>
        <v>42415.553159722222</v>
      </c>
      <c r="U3675">
        <f t="shared" si="519"/>
        <v>2016</v>
      </c>
      <c r="V3675" s="11">
        <f t="shared" si="520"/>
        <v>42445.511493055557</v>
      </c>
      <c r="W3675" s="15">
        <f t="shared" si="521"/>
        <v>29.958333333335759</v>
      </c>
    </row>
    <row r="3676" spans="1:23" ht="43.2" x14ac:dyDescent="0.3">
      <c r="A3676">
        <v>357</v>
      </c>
      <c r="B3676" s="3" t="s">
        <v>358</v>
      </c>
      <c r="C3676" s="3" t="s">
        <v>4467</v>
      </c>
      <c r="D3676">
        <v>15000</v>
      </c>
      <c r="E3676">
        <v>26100</v>
      </c>
      <c r="F3676" t="s">
        <v>8219</v>
      </c>
      <c r="G3676" t="s">
        <v>8224</v>
      </c>
      <c r="H3676" t="s">
        <v>8246</v>
      </c>
      <c r="I3676">
        <v>1429852797</v>
      </c>
      <c r="J3676">
        <v>1426396797</v>
      </c>
      <c r="K3676" t="b">
        <v>1</v>
      </c>
      <c r="L3676">
        <v>303</v>
      </c>
      <c r="M3676" t="b">
        <v>1</v>
      </c>
      <c r="N3676" t="s">
        <v>8269</v>
      </c>
      <c r="O3676" s="5">
        <f t="shared" si="513"/>
        <v>0.57471264367816088</v>
      </c>
      <c r="P3676" s="7">
        <f t="shared" si="514"/>
        <v>86.138613861386133</v>
      </c>
      <c r="Q3676" t="str">
        <f t="shared" si="515"/>
        <v>film &amp; video</v>
      </c>
      <c r="R3676" t="str">
        <f t="shared" si="516"/>
        <v>documentary</v>
      </c>
      <c r="S3676" s="10">
        <f t="shared" si="517"/>
        <v>42117.972187499996</v>
      </c>
      <c r="T3676" s="10">
        <f t="shared" si="518"/>
        <v>42077.972187499996</v>
      </c>
      <c r="U3676">
        <f t="shared" si="519"/>
        <v>2015</v>
      </c>
      <c r="V3676" s="11">
        <f t="shared" si="520"/>
        <v>42117.972187499996</v>
      </c>
      <c r="W3676" s="15">
        <f t="shared" si="521"/>
        <v>40</v>
      </c>
    </row>
    <row r="3677" spans="1:23" ht="43.2" x14ac:dyDescent="0.3">
      <c r="A3677">
        <v>358</v>
      </c>
      <c r="B3677" s="3" t="s">
        <v>359</v>
      </c>
      <c r="C3677" s="3" t="s">
        <v>4468</v>
      </c>
      <c r="D3677">
        <v>50000</v>
      </c>
      <c r="E3677">
        <v>51544</v>
      </c>
      <c r="F3677" t="s">
        <v>8219</v>
      </c>
      <c r="G3677" t="s">
        <v>8224</v>
      </c>
      <c r="H3677" t="s">
        <v>8246</v>
      </c>
      <c r="I3677">
        <v>1466002800</v>
      </c>
      <c r="J3677">
        <v>1463517521</v>
      </c>
      <c r="K3677" t="b">
        <v>1</v>
      </c>
      <c r="L3677">
        <v>267</v>
      </c>
      <c r="M3677" t="b">
        <v>1</v>
      </c>
      <c r="N3677" t="s">
        <v>8269</v>
      </c>
      <c r="O3677" s="5">
        <f t="shared" si="513"/>
        <v>0.97004501008846811</v>
      </c>
      <c r="P3677" s="7">
        <f t="shared" si="514"/>
        <v>193.04868913857678</v>
      </c>
      <c r="Q3677" t="str">
        <f t="shared" si="515"/>
        <v>film &amp; video</v>
      </c>
      <c r="R3677" t="str">
        <f t="shared" si="516"/>
        <v>documentary</v>
      </c>
      <c r="S3677" s="10">
        <f t="shared" si="517"/>
        <v>42536.375</v>
      </c>
      <c r="T3677" s="10">
        <f t="shared" si="518"/>
        <v>42507.610196759255</v>
      </c>
      <c r="U3677">
        <f t="shared" si="519"/>
        <v>2016</v>
      </c>
      <c r="V3677" s="11">
        <f t="shared" si="520"/>
        <v>42536.375</v>
      </c>
      <c r="W3677" s="15">
        <f t="shared" si="521"/>
        <v>28.764803240745096</v>
      </c>
    </row>
    <row r="3678" spans="1:23" ht="43.2" x14ac:dyDescent="0.3">
      <c r="A3678">
        <v>359</v>
      </c>
      <c r="B3678" s="3" t="s">
        <v>360</v>
      </c>
      <c r="C3678" s="3" t="s">
        <v>4469</v>
      </c>
      <c r="D3678">
        <v>24200</v>
      </c>
      <c r="E3678">
        <v>25375</v>
      </c>
      <c r="F3678" t="s">
        <v>8219</v>
      </c>
      <c r="G3678" t="s">
        <v>8224</v>
      </c>
      <c r="H3678" t="s">
        <v>8246</v>
      </c>
      <c r="I3678">
        <v>1415941920</v>
      </c>
      <c r="J3678">
        <v>1414028490</v>
      </c>
      <c r="K3678" t="b">
        <v>1</v>
      </c>
      <c r="L3678">
        <v>302</v>
      </c>
      <c r="M3678" t="b">
        <v>1</v>
      </c>
      <c r="N3678" t="s">
        <v>8269</v>
      </c>
      <c r="O3678" s="5">
        <f t="shared" si="513"/>
        <v>0.95369458128078821</v>
      </c>
      <c r="P3678" s="7">
        <f t="shared" si="514"/>
        <v>84.023178807947019</v>
      </c>
      <c r="Q3678" t="str">
        <f t="shared" si="515"/>
        <v>film &amp; video</v>
      </c>
      <c r="R3678" t="str">
        <f t="shared" si="516"/>
        <v>documentary</v>
      </c>
      <c r="S3678" s="10">
        <f t="shared" si="517"/>
        <v>41956.966666666667</v>
      </c>
      <c r="T3678" s="10">
        <f t="shared" si="518"/>
        <v>41934.820486111108</v>
      </c>
      <c r="U3678">
        <f t="shared" si="519"/>
        <v>2014</v>
      </c>
      <c r="V3678" s="11">
        <f t="shared" si="520"/>
        <v>41956.966666666667</v>
      </c>
      <c r="W3678" s="15">
        <f t="shared" si="521"/>
        <v>22.146180555559113</v>
      </c>
    </row>
    <row r="3679" spans="1:23" ht="43.2" x14ac:dyDescent="0.3">
      <c r="A3679">
        <v>841</v>
      </c>
      <c r="B3679" s="3" t="s">
        <v>842</v>
      </c>
      <c r="C3679" s="3" t="s">
        <v>4951</v>
      </c>
      <c r="D3679">
        <v>5000</v>
      </c>
      <c r="E3679">
        <v>5066</v>
      </c>
      <c r="F3679" t="s">
        <v>8219</v>
      </c>
      <c r="G3679" t="s">
        <v>8224</v>
      </c>
      <c r="H3679" t="s">
        <v>8246</v>
      </c>
      <c r="I3679">
        <v>1415653663</v>
      </c>
      <c r="J3679">
        <v>1413058063</v>
      </c>
      <c r="K3679" t="b">
        <v>1</v>
      </c>
      <c r="L3679">
        <v>94</v>
      </c>
      <c r="M3679" t="b">
        <v>1</v>
      </c>
      <c r="N3679" t="s">
        <v>8277</v>
      </c>
      <c r="O3679" s="5">
        <f t="shared" si="513"/>
        <v>0.98697196999605208</v>
      </c>
      <c r="P3679" s="7">
        <f t="shared" si="514"/>
        <v>53.893617021276597</v>
      </c>
      <c r="Q3679" t="str">
        <f t="shared" si="515"/>
        <v>music</v>
      </c>
      <c r="R3679" t="str">
        <f t="shared" si="516"/>
        <v>metal</v>
      </c>
      <c r="S3679" s="10">
        <f t="shared" si="517"/>
        <v>41953.63035879629</v>
      </c>
      <c r="T3679" s="10">
        <f t="shared" si="518"/>
        <v>41923.588692129626</v>
      </c>
      <c r="U3679">
        <f t="shared" si="519"/>
        <v>2014</v>
      </c>
      <c r="V3679" s="11">
        <f t="shared" si="520"/>
        <v>41953.63035879629</v>
      </c>
      <c r="W3679" s="15">
        <f t="shared" si="521"/>
        <v>30.041666666664241</v>
      </c>
    </row>
    <row r="3680" spans="1:23" ht="43.2" x14ac:dyDescent="0.3">
      <c r="A3680">
        <v>842</v>
      </c>
      <c r="B3680" s="3" t="s">
        <v>843</v>
      </c>
      <c r="C3680" s="3" t="s">
        <v>4952</v>
      </c>
      <c r="D3680">
        <v>2500</v>
      </c>
      <c r="E3680">
        <v>2608</v>
      </c>
      <c r="F3680" t="s">
        <v>8219</v>
      </c>
      <c r="G3680" t="s">
        <v>8229</v>
      </c>
      <c r="H3680" t="s">
        <v>8251</v>
      </c>
      <c r="I3680">
        <v>1381723140</v>
      </c>
      <c r="J3680">
        <v>1378735983</v>
      </c>
      <c r="K3680" t="b">
        <v>1</v>
      </c>
      <c r="L3680">
        <v>39</v>
      </c>
      <c r="M3680" t="b">
        <v>1</v>
      </c>
      <c r="N3680" t="s">
        <v>8277</v>
      </c>
      <c r="O3680" s="5">
        <f t="shared" si="513"/>
        <v>0.95858895705521474</v>
      </c>
      <c r="P3680" s="7">
        <f t="shared" si="514"/>
        <v>66.871794871794876</v>
      </c>
      <c r="Q3680" t="str">
        <f t="shared" si="515"/>
        <v>music</v>
      </c>
      <c r="R3680" t="str">
        <f t="shared" si="516"/>
        <v>metal</v>
      </c>
      <c r="S3680" s="10">
        <f t="shared" si="517"/>
        <v>41560.915972222225</v>
      </c>
      <c r="T3680" s="10">
        <f t="shared" si="518"/>
        <v>41526.342395833337</v>
      </c>
      <c r="U3680">
        <f t="shared" si="519"/>
        <v>2013</v>
      </c>
      <c r="V3680" s="11">
        <f t="shared" si="520"/>
        <v>41560.915972222225</v>
      </c>
      <c r="W3680" s="15">
        <f t="shared" si="521"/>
        <v>34.573576388887886</v>
      </c>
    </row>
    <row r="3681" spans="1:23" ht="57.6" x14ac:dyDescent="0.3">
      <c r="A3681">
        <v>844</v>
      </c>
      <c r="B3681" s="3" t="s">
        <v>845</v>
      </c>
      <c r="C3681" s="3" t="s">
        <v>4954</v>
      </c>
      <c r="D3681">
        <v>3000</v>
      </c>
      <c r="E3681">
        <v>5824</v>
      </c>
      <c r="F3681" t="s">
        <v>8219</v>
      </c>
      <c r="G3681" t="s">
        <v>8224</v>
      </c>
      <c r="H3681" t="s">
        <v>8246</v>
      </c>
      <c r="I3681">
        <v>1414817940</v>
      </c>
      <c r="J3681">
        <v>1411489552</v>
      </c>
      <c r="K3681" t="b">
        <v>1</v>
      </c>
      <c r="L3681">
        <v>159</v>
      </c>
      <c r="M3681" t="b">
        <v>1</v>
      </c>
      <c r="N3681" t="s">
        <v>8277</v>
      </c>
      <c r="O3681" s="5">
        <f t="shared" si="513"/>
        <v>0.51510989010989006</v>
      </c>
      <c r="P3681" s="7">
        <f t="shared" si="514"/>
        <v>36.628930817610062</v>
      </c>
      <c r="Q3681" t="str">
        <f t="shared" si="515"/>
        <v>music</v>
      </c>
      <c r="R3681" t="str">
        <f t="shared" si="516"/>
        <v>metal</v>
      </c>
      <c r="S3681" s="10">
        <f t="shared" si="517"/>
        <v>41943.957638888889</v>
      </c>
      <c r="T3681" s="10">
        <f t="shared" si="518"/>
        <v>41905.434629629628</v>
      </c>
      <c r="U3681">
        <f t="shared" si="519"/>
        <v>2014</v>
      </c>
      <c r="V3681" s="11">
        <f t="shared" si="520"/>
        <v>41943.957638888889</v>
      </c>
      <c r="W3681" s="15">
        <f t="shared" si="521"/>
        <v>38.523009259261016</v>
      </c>
    </row>
    <row r="3682" spans="1:23" ht="43.2" x14ac:dyDescent="0.3">
      <c r="A3682">
        <v>1021</v>
      </c>
      <c r="B3682" s="3" t="s">
        <v>1022</v>
      </c>
      <c r="C3682" s="3" t="s">
        <v>5131</v>
      </c>
      <c r="D3682">
        <v>3000</v>
      </c>
      <c r="E3682">
        <v>10554.11</v>
      </c>
      <c r="F3682" t="s">
        <v>8219</v>
      </c>
      <c r="G3682" t="s">
        <v>8224</v>
      </c>
      <c r="H3682" t="s">
        <v>8246</v>
      </c>
      <c r="I3682">
        <v>1445054400</v>
      </c>
      <c r="J3682">
        <v>1443074571</v>
      </c>
      <c r="K3682" t="b">
        <v>1</v>
      </c>
      <c r="L3682">
        <v>478</v>
      </c>
      <c r="M3682" t="b">
        <v>1</v>
      </c>
      <c r="N3682" t="s">
        <v>8280</v>
      </c>
      <c r="O3682" s="5">
        <f t="shared" si="513"/>
        <v>0.28424945353042558</v>
      </c>
      <c r="P3682" s="7">
        <f t="shared" si="514"/>
        <v>22.079728033472804</v>
      </c>
      <c r="Q3682" t="str">
        <f t="shared" si="515"/>
        <v>music</v>
      </c>
      <c r="R3682" t="str">
        <f t="shared" si="516"/>
        <v>electronic music</v>
      </c>
      <c r="S3682" s="10">
        <f t="shared" si="517"/>
        <v>42293.916666666672</v>
      </c>
      <c r="T3682" s="10">
        <f t="shared" si="518"/>
        <v>42271.001979166671</v>
      </c>
      <c r="U3682">
        <f t="shared" si="519"/>
        <v>2015</v>
      </c>
      <c r="V3682" s="11">
        <f t="shared" si="520"/>
        <v>42293.916666666672</v>
      </c>
      <c r="W3682" s="15">
        <f t="shared" si="521"/>
        <v>22.914687500000582</v>
      </c>
    </row>
    <row r="3683" spans="1:23" ht="28.8" x14ac:dyDescent="0.3">
      <c r="A3683">
        <v>1022</v>
      </c>
      <c r="B3683" s="3" t="s">
        <v>1023</v>
      </c>
      <c r="C3683" s="3" t="s">
        <v>5132</v>
      </c>
      <c r="D3683">
        <v>2000</v>
      </c>
      <c r="E3683">
        <v>2298</v>
      </c>
      <c r="F3683" t="s">
        <v>8219</v>
      </c>
      <c r="G3683" t="s">
        <v>8224</v>
      </c>
      <c r="H3683" t="s">
        <v>8246</v>
      </c>
      <c r="I3683">
        <v>1431876677</v>
      </c>
      <c r="J3683">
        <v>1429284677</v>
      </c>
      <c r="K3683" t="b">
        <v>1</v>
      </c>
      <c r="L3683">
        <v>74</v>
      </c>
      <c r="M3683" t="b">
        <v>1</v>
      </c>
      <c r="N3683" t="s">
        <v>8280</v>
      </c>
      <c r="O3683" s="5">
        <f t="shared" si="513"/>
        <v>0.8703220191470844</v>
      </c>
      <c r="P3683" s="7">
        <f t="shared" si="514"/>
        <v>31.054054054054053</v>
      </c>
      <c r="Q3683" t="str">
        <f t="shared" si="515"/>
        <v>music</v>
      </c>
      <c r="R3683" t="str">
        <f t="shared" si="516"/>
        <v>electronic music</v>
      </c>
      <c r="S3683" s="10">
        <f t="shared" si="517"/>
        <v>42141.396724537044</v>
      </c>
      <c r="T3683" s="10">
        <f t="shared" si="518"/>
        <v>42111.396724537044</v>
      </c>
      <c r="U3683">
        <f t="shared" si="519"/>
        <v>2015</v>
      </c>
      <c r="V3683" s="11">
        <f t="shared" si="520"/>
        <v>42141.396724537044</v>
      </c>
      <c r="W3683" s="15">
        <f t="shared" si="521"/>
        <v>30</v>
      </c>
    </row>
    <row r="3684" spans="1:23" ht="43.2" x14ac:dyDescent="0.3">
      <c r="A3684">
        <v>1024</v>
      </c>
      <c r="B3684" s="3" t="s">
        <v>1025</v>
      </c>
      <c r="C3684" s="3" t="s">
        <v>5134</v>
      </c>
      <c r="D3684">
        <v>20000</v>
      </c>
      <c r="E3684">
        <v>23727.55</v>
      </c>
      <c r="F3684" t="s">
        <v>8219</v>
      </c>
      <c r="G3684" t="s">
        <v>8235</v>
      </c>
      <c r="H3684" t="s">
        <v>8255</v>
      </c>
      <c r="I3684">
        <v>1454248563</v>
      </c>
      <c r="J3684">
        <v>1451656563</v>
      </c>
      <c r="K3684" t="b">
        <v>1</v>
      </c>
      <c r="L3684">
        <v>61</v>
      </c>
      <c r="M3684" t="b">
        <v>1</v>
      </c>
      <c r="N3684" t="s">
        <v>8280</v>
      </c>
      <c r="O3684" s="5">
        <f t="shared" si="513"/>
        <v>0.84290202739010145</v>
      </c>
      <c r="P3684" s="7">
        <f t="shared" si="514"/>
        <v>388.9762295081967</v>
      </c>
      <c r="Q3684" t="str">
        <f t="shared" si="515"/>
        <v>music</v>
      </c>
      <c r="R3684" t="str">
        <f t="shared" si="516"/>
        <v>electronic music</v>
      </c>
      <c r="S3684" s="10">
        <f t="shared" si="517"/>
        <v>42400.330590277779</v>
      </c>
      <c r="T3684" s="10">
        <f t="shared" si="518"/>
        <v>42370.330590277779</v>
      </c>
      <c r="U3684">
        <f t="shared" si="519"/>
        <v>2016</v>
      </c>
      <c r="V3684" s="11">
        <f t="shared" si="520"/>
        <v>42400.330590277779</v>
      </c>
      <c r="W3684" s="15">
        <f t="shared" si="521"/>
        <v>30</v>
      </c>
    </row>
    <row r="3685" spans="1:23" ht="43.2" x14ac:dyDescent="0.3">
      <c r="A3685">
        <v>1025</v>
      </c>
      <c r="B3685" s="3" t="s">
        <v>1026</v>
      </c>
      <c r="C3685" s="3" t="s">
        <v>5135</v>
      </c>
      <c r="D3685">
        <v>70000</v>
      </c>
      <c r="E3685">
        <v>76949.820000000007</v>
      </c>
      <c r="F3685" t="s">
        <v>8219</v>
      </c>
      <c r="G3685" t="s">
        <v>8224</v>
      </c>
      <c r="H3685" t="s">
        <v>8246</v>
      </c>
      <c r="I3685">
        <v>1426532437</v>
      </c>
      <c r="J3685">
        <v>1423944037</v>
      </c>
      <c r="K3685" t="b">
        <v>1</v>
      </c>
      <c r="L3685">
        <v>1071</v>
      </c>
      <c r="M3685" t="b">
        <v>1</v>
      </c>
      <c r="N3685" t="s">
        <v>8280</v>
      </c>
      <c r="O3685" s="5">
        <f t="shared" si="513"/>
        <v>0.90968373935117708</v>
      </c>
      <c r="P3685" s="7">
        <f t="shared" si="514"/>
        <v>71.848571428571432</v>
      </c>
      <c r="Q3685" t="str">
        <f t="shared" si="515"/>
        <v>music</v>
      </c>
      <c r="R3685" t="str">
        <f t="shared" si="516"/>
        <v>electronic music</v>
      </c>
      <c r="S3685" s="10">
        <f t="shared" si="517"/>
        <v>42079.542094907403</v>
      </c>
      <c r="T3685" s="10">
        <f t="shared" si="518"/>
        <v>42049.583761574075</v>
      </c>
      <c r="U3685">
        <f t="shared" si="519"/>
        <v>2015</v>
      </c>
      <c r="V3685" s="11">
        <f t="shared" si="520"/>
        <v>42079.542094907403</v>
      </c>
      <c r="W3685" s="15">
        <f t="shared" si="521"/>
        <v>29.958333333328483</v>
      </c>
    </row>
    <row r="3686" spans="1:23" ht="57.6" x14ac:dyDescent="0.3">
      <c r="A3686">
        <v>1026</v>
      </c>
      <c r="B3686" s="3" t="s">
        <v>1027</v>
      </c>
      <c r="C3686" s="3" t="s">
        <v>5136</v>
      </c>
      <c r="D3686">
        <v>7000</v>
      </c>
      <c r="E3686">
        <v>7000.58</v>
      </c>
      <c r="F3686" t="s">
        <v>8219</v>
      </c>
      <c r="G3686" t="s">
        <v>8225</v>
      </c>
      <c r="H3686" t="s">
        <v>8247</v>
      </c>
      <c r="I3686">
        <v>1459414016</v>
      </c>
      <c r="J3686">
        <v>1456480016</v>
      </c>
      <c r="K3686" t="b">
        <v>1</v>
      </c>
      <c r="L3686">
        <v>122</v>
      </c>
      <c r="M3686" t="b">
        <v>1</v>
      </c>
      <c r="N3686" t="s">
        <v>8280</v>
      </c>
      <c r="O3686" s="5">
        <f t="shared" si="513"/>
        <v>0.99991714972188017</v>
      </c>
      <c r="P3686" s="7">
        <f t="shared" si="514"/>
        <v>57.381803278688523</v>
      </c>
      <c r="Q3686" t="str">
        <f t="shared" si="515"/>
        <v>music</v>
      </c>
      <c r="R3686" t="str">
        <f t="shared" si="516"/>
        <v>electronic music</v>
      </c>
      <c r="S3686" s="10">
        <f t="shared" si="517"/>
        <v>42460.115925925929</v>
      </c>
      <c r="T3686" s="10">
        <f t="shared" si="518"/>
        <v>42426.157592592594</v>
      </c>
      <c r="U3686">
        <f t="shared" si="519"/>
        <v>2016</v>
      </c>
      <c r="V3686" s="11">
        <f t="shared" si="520"/>
        <v>42460.115925925929</v>
      </c>
      <c r="W3686" s="15">
        <f t="shared" si="521"/>
        <v>33.958333333335759</v>
      </c>
    </row>
    <row r="3687" spans="1:23" ht="43.2" x14ac:dyDescent="0.3">
      <c r="A3687">
        <v>1027</v>
      </c>
      <c r="B3687" s="3" t="s">
        <v>1028</v>
      </c>
      <c r="C3687" s="3" t="s">
        <v>5137</v>
      </c>
      <c r="D3687">
        <v>7501</v>
      </c>
      <c r="E3687">
        <v>7733</v>
      </c>
      <c r="F3687" t="s">
        <v>8219</v>
      </c>
      <c r="G3687" t="s">
        <v>8224</v>
      </c>
      <c r="H3687" t="s">
        <v>8246</v>
      </c>
      <c r="I3687">
        <v>1414025347</v>
      </c>
      <c r="J3687">
        <v>1411433347</v>
      </c>
      <c r="K3687" t="b">
        <v>1</v>
      </c>
      <c r="L3687">
        <v>111</v>
      </c>
      <c r="M3687" t="b">
        <v>1</v>
      </c>
      <c r="N3687" t="s">
        <v>8280</v>
      </c>
      <c r="O3687" s="5">
        <f t="shared" si="513"/>
        <v>0.96999870684081213</v>
      </c>
      <c r="P3687" s="7">
        <f t="shared" si="514"/>
        <v>69.666666666666671</v>
      </c>
      <c r="Q3687" t="str">
        <f t="shared" si="515"/>
        <v>music</v>
      </c>
      <c r="R3687" t="str">
        <f t="shared" si="516"/>
        <v>electronic music</v>
      </c>
      <c r="S3687" s="10">
        <f t="shared" si="517"/>
        <v>41934.784108796295</v>
      </c>
      <c r="T3687" s="10">
        <f t="shared" si="518"/>
        <v>41904.784108796295</v>
      </c>
      <c r="U3687">
        <f t="shared" si="519"/>
        <v>2014</v>
      </c>
      <c r="V3687" s="11">
        <f t="shared" si="520"/>
        <v>41934.784108796295</v>
      </c>
      <c r="W3687" s="15">
        <f t="shared" si="521"/>
        <v>30</v>
      </c>
    </row>
    <row r="3688" spans="1:23" ht="43.2" x14ac:dyDescent="0.3">
      <c r="A3688">
        <v>1028</v>
      </c>
      <c r="B3688" s="3" t="s">
        <v>1029</v>
      </c>
      <c r="C3688" s="3" t="s">
        <v>5138</v>
      </c>
      <c r="D3688">
        <v>10000</v>
      </c>
      <c r="E3688">
        <v>11727</v>
      </c>
      <c r="F3688" t="s">
        <v>8219</v>
      </c>
      <c r="G3688" t="s">
        <v>8225</v>
      </c>
      <c r="H3688" t="s">
        <v>8247</v>
      </c>
      <c r="I3688">
        <v>1488830400</v>
      </c>
      <c r="J3688">
        <v>1484924605</v>
      </c>
      <c r="K3688" t="b">
        <v>1</v>
      </c>
      <c r="L3688">
        <v>255</v>
      </c>
      <c r="M3688" t="b">
        <v>1</v>
      </c>
      <c r="N3688" t="s">
        <v>8280</v>
      </c>
      <c r="O3688" s="5">
        <f t="shared" si="513"/>
        <v>0.85273300929478979</v>
      </c>
      <c r="P3688" s="7">
        <f t="shared" si="514"/>
        <v>45.988235294117644</v>
      </c>
      <c r="Q3688" t="str">
        <f t="shared" si="515"/>
        <v>music</v>
      </c>
      <c r="R3688" t="str">
        <f t="shared" si="516"/>
        <v>electronic music</v>
      </c>
      <c r="S3688" s="10">
        <f t="shared" si="517"/>
        <v>42800.583333333328</v>
      </c>
      <c r="T3688" s="10">
        <f t="shared" si="518"/>
        <v>42755.377372685187</v>
      </c>
      <c r="U3688">
        <f t="shared" si="519"/>
        <v>2017</v>
      </c>
      <c r="V3688" s="11">
        <f t="shared" si="520"/>
        <v>42800.583333333328</v>
      </c>
      <c r="W3688" s="15">
        <f t="shared" si="521"/>
        <v>45.205960648141627</v>
      </c>
    </row>
    <row r="3689" spans="1:23" ht="43.2" x14ac:dyDescent="0.3">
      <c r="A3689">
        <v>1244</v>
      </c>
      <c r="B3689" s="3" t="s">
        <v>1245</v>
      </c>
      <c r="C3689" s="3" t="s">
        <v>5354</v>
      </c>
      <c r="D3689">
        <v>2000</v>
      </c>
      <c r="E3689">
        <v>2076</v>
      </c>
      <c r="F3689" t="s">
        <v>8219</v>
      </c>
      <c r="G3689" t="s">
        <v>8224</v>
      </c>
      <c r="H3689" t="s">
        <v>8246</v>
      </c>
      <c r="I3689">
        <v>1366664400</v>
      </c>
      <c r="J3689">
        <v>1363981723</v>
      </c>
      <c r="K3689" t="b">
        <v>1</v>
      </c>
      <c r="L3689">
        <v>45</v>
      </c>
      <c r="M3689" t="b">
        <v>1</v>
      </c>
      <c r="N3689" t="s">
        <v>8276</v>
      </c>
      <c r="O3689" s="5">
        <f t="shared" si="513"/>
        <v>0.96339113680154143</v>
      </c>
      <c r="P3689" s="7">
        <f t="shared" si="514"/>
        <v>46.133333333333333</v>
      </c>
      <c r="Q3689" t="str">
        <f t="shared" si="515"/>
        <v>music</v>
      </c>
      <c r="R3689" t="str">
        <f t="shared" si="516"/>
        <v>rock</v>
      </c>
      <c r="S3689" s="10">
        <f t="shared" si="517"/>
        <v>41386.625</v>
      </c>
      <c r="T3689" s="10">
        <f t="shared" si="518"/>
        <v>41355.575497685182</v>
      </c>
      <c r="U3689">
        <f t="shared" si="519"/>
        <v>2013</v>
      </c>
      <c r="V3689" s="11">
        <f t="shared" si="520"/>
        <v>41386.625</v>
      </c>
      <c r="W3689" s="15">
        <f t="shared" si="521"/>
        <v>31.049502314817801</v>
      </c>
    </row>
    <row r="3690" spans="1:23" ht="43.2" x14ac:dyDescent="0.3">
      <c r="A3690">
        <v>1245</v>
      </c>
      <c r="B3690" s="3" t="s">
        <v>1246</v>
      </c>
      <c r="C3690" s="3" t="s">
        <v>5355</v>
      </c>
      <c r="D3690">
        <v>2000</v>
      </c>
      <c r="E3690">
        <v>2405</v>
      </c>
      <c r="F3690" t="s">
        <v>8219</v>
      </c>
      <c r="G3690" t="s">
        <v>8224</v>
      </c>
      <c r="H3690" t="s">
        <v>8246</v>
      </c>
      <c r="I3690">
        <v>1402755834</v>
      </c>
      <c r="J3690">
        <v>1400163834</v>
      </c>
      <c r="K3690" t="b">
        <v>1</v>
      </c>
      <c r="L3690">
        <v>17</v>
      </c>
      <c r="M3690" t="b">
        <v>1</v>
      </c>
      <c r="N3690" t="s">
        <v>8276</v>
      </c>
      <c r="O3690" s="5">
        <f t="shared" si="513"/>
        <v>0.83160083160083165</v>
      </c>
      <c r="P3690" s="7">
        <f t="shared" si="514"/>
        <v>141.47058823529412</v>
      </c>
      <c r="Q3690" t="str">
        <f t="shared" si="515"/>
        <v>music</v>
      </c>
      <c r="R3690" t="str">
        <f t="shared" si="516"/>
        <v>rock</v>
      </c>
      <c r="S3690" s="10">
        <f t="shared" si="517"/>
        <v>41804.349930555552</v>
      </c>
      <c r="T3690" s="10">
        <f t="shared" si="518"/>
        <v>41774.349930555552</v>
      </c>
      <c r="U3690">
        <f t="shared" si="519"/>
        <v>2014</v>
      </c>
      <c r="V3690" s="11">
        <f t="shared" si="520"/>
        <v>41804.349930555552</v>
      </c>
      <c r="W3690" s="15">
        <f t="shared" si="521"/>
        <v>30</v>
      </c>
    </row>
    <row r="3691" spans="1:23" ht="43.2" x14ac:dyDescent="0.3">
      <c r="A3691">
        <v>1246</v>
      </c>
      <c r="B3691" s="3" t="s">
        <v>1247</v>
      </c>
      <c r="C3691" s="3" t="s">
        <v>5356</v>
      </c>
      <c r="D3691">
        <v>2000</v>
      </c>
      <c r="E3691">
        <v>2340</v>
      </c>
      <c r="F3691" t="s">
        <v>8219</v>
      </c>
      <c r="G3691" t="s">
        <v>8224</v>
      </c>
      <c r="H3691" t="s">
        <v>8246</v>
      </c>
      <c r="I3691">
        <v>1323136949</v>
      </c>
      <c r="J3691">
        <v>1319245349</v>
      </c>
      <c r="K3691" t="b">
        <v>1</v>
      </c>
      <c r="L3691">
        <v>31</v>
      </c>
      <c r="M3691" t="b">
        <v>1</v>
      </c>
      <c r="N3691" t="s">
        <v>8276</v>
      </c>
      <c r="O3691" s="5">
        <f t="shared" si="513"/>
        <v>0.85470085470085466</v>
      </c>
      <c r="P3691" s="7">
        <f t="shared" si="514"/>
        <v>75.483870967741936</v>
      </c>
      <c r="Q3691" t="str">
        <f t="shared" si="515"/>
        <v>music</v>
      </c>
      <c r="R3691" t="str">
        <f t="shared" si="516"/>
        <v>rock</v>
      </c>
      <c r="S3691" s="10">
        <f t="shared" si="517"/>
        <v>40882.835057870368</v>
      </c>
      <c r="T3691" s="10">
        <f t="shared" si="518"/>
        <v>40837.793391203704</v>
      </c>
      <c r="U3691">
        <f t="shared" si="519"/>
        <v>2011</v>
      </c>
      <c r="V3691" s="11">
        <f t="shared" si="520"/>
        <v>40882.835057870368</v>
      </c>
      <c r="W3691" s="15">
        <f t="shared" si="521"/>
        <v>45.041666666664241</v>
      </c>
    </row>
    <row r="3692" spans="1:23" ht="28.8" x14ac:dyDescent="0.3">
      <c r="A3692">
        <v>1247</v>
      </c>
      <c r="B3692" s="3" t="s">
        <v>1248</v>
      </c>
      <c r="C3692" s="3" t="s">
        <v>5357</v>
      </c>
      <c r="D3692">
        <v>3500</v>
      </c>
      <c r="E3692">
        <v>4275</v>
      </c>
      <c r="F3692" t="s">
        <v>8219</v>
      </c>
      <c r="G3692" t="s">
        <v>8224</v>
      </c>
      <c r="H3692" t="s">
        <v>8246</v>
      </c>
      <c r="I3692">
        <v>1367823655</v>
      </c>
      <c r="J3692">
        <v>1365231655</v>
      </c>
      <c r="K3692" t="b">
        <v>1</v>
      </c>
      <c r="L3692">
        <v>50</v>
      </c>
      <c r="M3692" t="b">
        <v>1</v>
      </c>
      <c r="N3692" t="s">
        <v>8276</v>
      </c>
      <c r="O3692" s="5">
        <f t="shared" si="513"/>
        <v>0.81871345029239762</v>
      </c>
      <c r="P3692" s="7">
        <f t="shared" si="514"/>
        <v>85.5</v>
      </c>
      <c r="Q3692" t="str">
        <f t="shared" si="515"/>
        <v>music</v>
      </c>
      <c r="R3692" t="str">
        <f t="shared" si="516"/>
        <v>rock</v>
      </c>
      <c r="S3692" s="10">
        <f t="shared" si="517"/>
        <v>41400.042303240742</v>
      </c>
      <c r="T3692" s="10">
        <f t="shared" si="518"/>
        <v>41370.042303240742</v>
      </c>
      <c r="U3692">
        <f t="shared" si="519"/>
        <v>2013</v>
      </c>
      <c r="V3692" s="11">
        <f t="shared" si="520"/>
        <v>41400.042303240742</v>
      </c>
      <c r="W3692" s="15">
        <f t="shared" si="521"/>
        <v>30</v>
      </c>
    </row>
    <row r="3693" spans="1:23" ht="43.2" x14ac:dyDescent="0.3">
      <c r="A3693">
        <v>1248</v>
      </c>
      <c r="B3693" s="3" t="s">
        <v>1249</v>
      </c>
      <c r="C3693" s="3" t="s">
        <v>5358</v>
      </c>
      <c r="D3693">
        <v>2500</v>
      </c>
      <c r="E3693">
        <v>3791</v>
      </c>
      <c r="F3693" t="s">
        <v>8219</v>
      </c>
      <c r="G3693" t="s">
        <v>8224</v>
      </c>
      <c r="H3693" t="s">
        <v>8246</v>
      </c>
      <c r="I3693">
        <v>1402642740</v>
      </c>
      <c r="J3693">
        <v>1399563953</v>
      </c>
      <c r="K3693" t="b">
        <v>1</v>
      </c>
      <c r="L3693">
        <v>59</v>
      </c>
      <c r="M3693" t="b">
        <v>1</v>
      </c>
      <c r="N3693" t="s">
        <v>8276</v>
      </c>
      <c r="O3693" s="5">
        <f t="shared" si="513"/>
        <v>0.65945660775520976</v>
      </c>
      <c r="P3693" s="7">
        <f t="shared" si="514"/>
        <v>64.254237288135599</v>
      </c>
      <c r="Q3693" t="str">
        <f t="shared" si="515"/>
        <v>music</v>
      </c>
      <c r="R3693" t="str">
        <f t="shared" si="516"/>
        <v>rock</v>
      </c>
      <c r="S3693" s="10">
        <f t="shared" si="517"/>
        <v>41803.040972222225</v>
      </c>
      <c r="T3693" s="10">
        <f t="shared" si="518"/>
        <v>41767.406863425924</v>
      </c>
      <c r="U3693">
        <f t="shared" si="519"/>
        <v>2014</v>
      </c>
      <c r="V3693" s="11">
        <f t="shared" si="520"/>
        <v>41803.040972222225</v>
      </c>
      <c r="W3693" s="15">
        <f t="shared" si="521"/>
        <v>35.634108796301007</v>
      </c>
    </row>
    <row r="3694" spans="1:23" ht="43.2" x14ac:dyDescent="0.3">
      <c r="A3694">
        <v>1249</v>
      </c>
      <c r="B3694" s="3" t="s">
        <v>1250</v>
      </c>
      <c r="C3694" s="3" t="s">
        <v>5359</v>
      </c>
      <c r="D3694">
        <v>5000</v>
      </c>
      <c r="E3694">
        <v>5222</v>
      </c>
      <c r="F3694" t="s">
        <v>8219</v>
      </c>
      <c r="G3694" t="s">
        <v>8224</v>
      </c>
      <c r="H3694" t="s">
        <v>8246</v>
      </c>
      <c r="I3694">
        <v>1341683211</v>
      </c>
      <c r="J3694">
        <v>1339091211</v>
      </c>
      <c r="K3694" t="b">
        <v>1</v>
      </c>
      <c r="L3694">
        <v>81</v>
      </c>
      <c r="M3694" t="b">
        <v>1</v>
      </c>
      <c r="N3694" t="s">
        <v>8276</v>
      </c>
      <c r="O3694" s="5">
        <f t="shared" si="513"/>
        <v>0.9574875526618154</v>
      </c>
      <c r="P3694" s="7">
        <f t="shared" si="514"/>
        <v>64.46913580246914</v>
      </c>
      <c r="Q3694" t="str">
        <f t="shared" si="515"/>
        <v>music</v>
      </c>
      <c r="R3694" t="str">
        <f t="shared" si="516"/>
        <v>rock</v>
      </c>
      <c r="S3694" s="10">
        <f t="shared" si="517"/>
        <v>41097.49086805556</v>
      </c>
      <c r="T3694" s="10">
        <f t="shared" si="518"/>
        <v>41067.49086805556</v>
      </c>
      <c r="U3694">
        <f t="shared" si="519"/>
        <v>2012</v>
      </c>
      <c r="V3694" s="11">
        <f t="shared" si="520"/>
        <v>41097.49086805556</v>
      </c>
      <c r="W3694" s="15">
        <f t="shared" si="521"/>
        <v>30</v>
      </c>
    </row>
    <row r="3695" spans="1:23" ht="57.6" x14ac:dyDescent="0.3">
      <c r="A3695">
        <v>1250</v>
      </c>
      <c r="B3695" s="3" t="s">
        <v>1251</v>
      </c>
      <c r="C3695" s="3" t="s">
        <v>5360</v>
      </c>
      <c r="D3695">
        <v>30000</v>
      </c>
      <c r="E3695">
        <v>60046</v>
      </c>
      <c r="F3695" t="s">
        <v>8219</v>
      </c>
      <c r="G3695" t="s">
        <v>8224</v>
      </c>
      <c r="H3695" t="s">
        <v>8246</v>
      </c>
      <c r="I3695">
        <v>1410017131</v>
      </c>
      <c r="J3695">
        <v>1406129131</v>
      </c>
      <c r="K3695" t="b">
        <v>1</v>
      </c>
      <c r="L3695">
        <v>508</v>
      </c>
      <c r="M3695" t="b">
        <v>1</v>
      </c>
      <c r="N3695" t="s">
        <v>8276</v>
      </c>
      <c r="O3695" s="5">
        <f t="shared" si="513"/>
        <v>0.49961696033041336</v>
      </c>
      <c r="P3695" s="7">
        <f t="shared" si="514"/>
        <v>118.2007874015748</v>
      </c>
      <c r="Q3695" t="str">
        <f t="shared" si="515"/>
        <v>music</v>
      </c>
      <c r="R3695" t="str">
        <f t="shared" si="516"/>
        <v>rock</v>
      </c>
      <c r="S3695" s="10">
        <f t="shared" si="517"/>
        <v>41888.39271990741</v>
      </c>
      <c r="T3695" s="10">
        <f t="shared" si="518"/>
        <v>41843.39271990741</v>
      </c>
      <c r="U3695">
        <f t="shared" si="519"/>
        <v>2014</v>
      </c>
      <c r="V3695" s="11">
        <f t="shared" si="520"/>
        <v>41888.39271990741</v>
      </c>
      <c r="W3695" s="15">
        <f t="shared" si="521"/>
        <v>45</v>
      </c>
    </row>
    <row r="3696" spans="1:23" ht="28.8" x14ac:dyDescent="0.3">
      <c r="A3696">
        <v>1251</v>
      </c>
      <c r="B3696" s="3" t="s">
        <v>1252</v>
      </c>
      <c r="C3696" s="3" t="s">
        <v>5361</v>
      </c>
      <c r="D3696">
        <v>6000</v>
      </c>
      <c r="E3696">
        <v>6108</v>
      </c>
      <c r="F3696" t="s">
        <v>8219</v>
      </c>
      <c r="G3696" t="s">
        <v>8224</v>
      </c>
      <c r="H3696" t="s">
        <v>8246</v>
      </c>
      <c r="I3696">
        <v>1316979167</v>
      </c>
      <c r="J3696">
        <v>1311795167</v>
      </c>
      <c r="K3696" t="b">
        <v>1</v>
      </c>
      <c r="L3696">
        <v>74</v>
      </c>
      <c r="M3696" t="b">
        <v>1</v>
      </c>
      <c r="N3696" t="s">
        <v>8276</v>
      </c>
      <c r="O3696" s="5">
        <f t="shared" si="513"/>
        <v>0.98231827111984282</v>
      </c>
      <c r="P3696" s="7">
        <f t="shared" si="514"/>
        <v>82.540540540540547</v>
      </c>
      <c r="Q3696" t="str">
        <f t="shared" si="515"/>
        <v>music</v>
      </c>
      <c r="R3696" t="str">
        <f t="shared" si="516"/>
        <v>rock</v>
      </c>
      <c r="S3696" s="10">
        <f t="shared" si="517"/>
        <v>40811.564432870371</v>
      </c>
      <c r="T3696" s="10">
        <f t="shared" si="518"/>
        <v>40751.564432870371</v>
      </c>
      <c r="U3696">
        <f t="shared" si="519"/>
        <v>2011</v>
      </c>
      <c r="V3696" s="11">
        <f t="shared" si="520"/>
        <v>40811.564432870371</v>
      </c>
      <c r="W3696" s="15">
        <f t="shared" si="521"/>
        <v>60</v>
      </c>
    </row>
    <row r="3697" spans="1:23" ht="43.2" x14ac:dyDescent="0.3">
      <c r="A3697">
        <v>1252</v>
      </c>
      <c r="B3697" s="3" t="s">
        <v>1253</v>
      </c>
      <c r="C3697" s="3" t="s">
        <v>5362</v>
      </c>
      <c r="D3697">
        <v>3500</v>
      </c>
      <c r="E3697">
        <v>4818</v>
      </c>
      <c r="F3697" t="s">
        <v>8219</v>
      </c>
      <c r="G3697" t="s">
        <v>8224</v>
      </c>
      <c r="H3697" t="s">
        <v>8246</v>
      </c>
      <c r="I3697">
        <v>1382658169</v>
      </c>
      <c r="J3697">
        <v>1380238969</v>
      </c>
      <c r="K3697" t="b">
        <v>1</v>
      </c>
      <c r="L3697">
        <v>141</v>
      </c>
      <c r="M3697" t="b">
        <v>1</v>
      </c>
      <c r="N3697" t="s">
        <v>8276</v>
      </c>
      <c r="O3697" s="5">
        <f t="shared" si="513"/>
        <v>0.72644250726442505</v>
      </c>
      <c r="P3697" s="7">
        <f t="shared" si="514"/>
        <v>34.170212765957444</v>
      </c>
      <c r="Q3697" t="str">
        <f t="shared" si="515"/>
        <v>music</v>
      </c>
      <c r="R3697" t="str">
        <f t="shared" si="516"/>
        <v>rock</v>
      </c>
      <c r="S3697" s="10">
        <f t="shared" si="517"/>
        <v>41571.738067129627</v>
      </c>
      <c r="T3697" s="10">
        <f t="shared" si="518"/>
        <v>41543.738067129627</v>
      </c>
      <c r="U3697">
        <f t="shared" si="519"/>
        <v>2013</v>
      </c>
      <c r="V3697" s="11">
        <f t="shared" si="520"/>
        <v>41571.738067129627</v>
      </c>
      <c r="W3697" s="15">
        <f t="shared" si="521"/>
        <v>28</v>
      </c>
    </row>
    <row r="3698" spans="1:23" ht="43.2" x14ac:dyDescent="0.3">
      <c r="A3698">
        <v>1253</v>
      </c>
      <c r="B3698" s="3" t="s">
        <v>1254</v>
      </c>
      <c r="C3698" s="3" t="s">
        <v>5363</v>
      </c>
      <c r="D3698">
        <v>10</v>
      </c>
      <c r="E3698">
        <v>30383.32</v>
      </c>
      <c r="F3698" t="s">
        <v>8219</v>
      </c>
      <c r="G3698" t="s">
        <v>8224</v>
      </c>
      <c r="H3698" t="s">
        <v>8246</v>
      </c>
      <c r="I3698">
        <v>1409770107</v>
      </c>
      <c r="J3698">
        <v>1407178107</v>
      </c>
      <c r="K3698" t="b">
        <v>1</v>
      </c>
      <c r="L3698">
        <v>711</v>
      </c>
      <c r="M3698" t="b">
        <v>1</v>
      </c>
      <c r="N3698" t="s">
        <v>8276</v>
      </c>
      <c r="O3698" s="5">
        <f t="shared" si="513"/>
        <v>3.2912795573360648E-4</v>
      </c>
      <c r="P3698" s="7">
        <f t="shared" si="514"/>
        <v>42.73322081575246</v>
      </c>
      <c r="Q3698" t="str">
        <f t="shared" si="515"/>
        <v>music</v>
      </c>
      <c r="R3698" t="str">
        <f t="shared" si="516"/>
        <v>rock</v>
      </c>
      <c r="S3698" s="10">
        <f t="shared" si="517"/>
        <v>41885.533645833333</v>
      </c>
      <c r="T3698" s="10">
        <f t="shared" si="518"/>
        <v>41855.533645833333</v>
      </c>
      <c r="U3698">
        <f t="shared" si="519"/>
        <v>2014</v>
      </c>
      <c r="V3698" s="11">
        <f t="shared" si="520"/>
        <v>41885.533645833333</v>
      </c>
      <c r="W3698" s="15">
        <f t="shared" si="521"/>
        <v>30</v>
      </c>
    </row>
    <row r="3699" spans="1:23" ht="43.2" x14ac:dyDescent="0.3">
      <c r="A3699">
        <v>1254</v>
      </c>
      <c r="B3699" s="3" t="s">
        <v>1255</v>
      </c>
      <c r="C3699" s="3" t="s">
        <v>5364</v>
      </c>
      <c r="D3699">
        <v>6700</v>
      </c>
      <c r="E3699">
        <v>13323</v>
      </c>
      <c r="F3699" t="s">
        <v>8219</v>
      </c>
      <c r="G3699" t="s">
        <v>8224</v>
      </c>
      <c r="H3699" t="s">
        <v>8246</v>
      </c>
      <c r="I3699">
        <v>1293857940</v>
      </c>
      <c r="J3699">
        <v>1288968886</v>
      </c>
      <c r="K3699" t="b">
        <v>1</v>
      </c>
      <c r="L3699">
        <v>141</v>
      </c>
      <c r="M3699" t="b">
        <v>1</v>
      </c>
      <c r="N3699" t="s">
        <v>8276</v>
      </c>
      <c r="O3699" s="5">
        <f t="shared" si="513"/>
        <v>0.50288973954814986</v>
      </c>
      <c r="P3699" s="7">
        <f t="shared" si="514"/>
        <v>94.489361702127653</v>
      </c>
      <c r="Q3699" t="str">
        <f t="shared" si="515"/>
        <v>music</v>
      </c>
      <c r="R3699" t="str">
        <f t="shared" si="516"/>
        <v>rock</v>
      </c>
      <c r="S3699" s="10">
        <f t="shared" si="517"/>
        <v>40543.957638888889</v>
      </c>
      <c r="T3699" s="10">
        <f t="shared" si="518"/>
        <v>40487.371365740742</v>
      </c>
      <c r="U3699">
        <f t="shared" si="519"/>
        <v>2010</v>
      </c>
      <c r="V3699" s="11">
        <f t="shared" si="520"/>
        <v>40543.957638888889</v>
      </c>
      <c r="W3699" s="15">
        <f t="shared" si="521"/>
        <v>56.586273148146574</v>
      </c>
    </row>
    <row r="3700" spans="1:23" ht="43.2" x14ac:dyDescent="0.3">
      <c r="A3700">
        <v>1255</v>
      </c>
      <c r="B3700" s="3" t="s">
        <v>1256</v>
      </c>
      <c r="C3700" s="3" t="s">
        <v>5365</v>
      </c>
      <c r="D3700">
        <v>3000</v>
      </c>
      <c r="E3700">
        <v>6071</v>
      </c>
      <c r="F3700" t="s">
        <v>8219</v>
      </c>
      <c r="G3700" t="s">
        <v>8224</v>
      </c>
      <c r="H3700" t="s">
        <v>8246</v>
      </c>
      <c r="I3700">
        <v>1385932652</v>
      </c>
      <c r="J3700">
        <v>1383337052</v>
      </c>
      <c r="K3700" t="b">
        <v>1</v>
      </c>
      <c r="L3700">
        <v>109</v>
      </c>
      <c r="M3700" t="b">
        <v>1</v>
      </c>
      <c r="N3700" t="s">
        <v>8276</v>
      </c>
      <c r="O3700" s="5">
        <f t="shared" si="513"/>
        <v>0.49415252841377039</v>
      </c>
      <c r="P3700" s="7">
        <f t="shared" si="514"/>
        <v>55.697247706422019</v>
      </c>
      <c r="Q3700" t="str">
        <f t="shared" si="515"/>
        <v>music</v>
      </c>
      <c r="R3700" t="str">
        <f t="shared" si="516"/>
        <v>rock</v>
      </c>
      <c r="S3700" s="10">
        <f t="shared" si="517"/>
        <v>41609.637175925927</v>
      </c>
      <c r="T3700" s="10">
        <f t="shared" si="518"/>
        <v>41579.595509259263</v>
      </c>
      <c r="U3700">
        <f t="shared" si="519"/>
        <v>2013</v>
      </c>
      <c r="V3700" s="11">
        <f t="shared" si="520"/>
        <v>41609.637175925927</v>
      </c>
      <c r="W3700" s="15">
        <f t="shared" si="521"/>
        <v>30.041666666664241</v>
      </c>
    </row>
    <row r="3701" spans="1:23" ht="43.2" x14ac:dyDescent="0.3">
      <c r="A3701">
        <v>1256</v>
      </c>
      <c r="B3701" s="3" t="s">
        <v>1257</v>
      </c>
      <c r="C3701" s="3" t="s">
        <v>5366</v>
      </c>
      <c r="D3701">
        <v>30000</v>
      </c>
      <c r="E3701">
        <v>35389.129999999997</v>
      </c>
      <c r="F3701" t="s">
        <v>8219</v>
      </c>
      <c r="G3701" t="s">
        <v>8224</v>
      </c>
      <c r="H3701" t="s">
        <v>8246</v>
      </c>
      <c r="I3701">
        <v>1329084231</v>
      </c>
      <c r="J3701">
        <v>1326492231</v>
      </c>
      <c r="K3701" t="b">
        <v>1</v>
      </c>
      <c r="L3701">
        <v>361</v>
      </c>
      <c r="M3701" t="b">
        <v>1</v>
      </c>
      <c r="N3701" t="s">
        <v>8276</v>
      </c>
      <c r="O3701" s="5">
        <f t="shared" si="513"/>
        <v>0.84771792920594546</v>
      </c>
      <c r="P3701" s="7">
        <f t="shared" si="514"/>
        <v>98.030831024930734</v>
      </c>
      <c r="Q3701" t="str">
        <f t="shared" si="515"/>
        <v>music</v>
      </c>
      <c r="R3701" t="str">
        <f t="shared" si="516"/>
        <v>rock</v>
      </c>
      <c r="S3701" s="10">
        <f t="shared" si="517"/>
        <v>40951.669340277782</v>
      </c>
      <c r="T3701" s="10">
        <f t="shared" si="518"/>
        <v>40921.669340277782</v>
      </c>
      <c r="U3701">
        <f t="shared" si="519"/>
        <v>2012</v>
      </c>
      <c r="V3701" s="11">
        <f t="shared" si="520"/>
        <v>40951.669340277782</v>
      </c>
      <c r="W3701" s="15">
        <f t="shared" si="521"/>
        <v>30</v>
      </c>
    </row>
    <row r="3702" spans="1:23" ht="43.2" x14ac:dyDescent="0.3">
      <c r="A3702">
        <v>1257</v>
      </c>
      <c r="B3702" s="3" t="s">
        <v>1258</v>
      </c>
      <c r="C3702" s="3" t="s">
        <v>5367</v>
      </c>
      <c r="D3702">
        <v>5500</v>
      </c>
      <c r="E3702">
        <v>16210</v>
      </c>
      <c r="F3702" t="s">
        <v>8219</v>
      </c>
      <c r="G3702" t="s">
        <v>8224</v>
      </c>
      <c r="H3702" t="s">
        <v>8246</v>
      </c>
      <c r="I3702">
        <v>1301792590</v>
      </c>
      <c r="J3702">
        <v>1297562590</v>
      </c>
      <c r="K3702" t="b">
        <v>1</v>
      </c>
      <c r="L3702">
        <v>176</v>
      </c>
      <c r="M3702" t="b">
        <v>1</v>
      </c>
      <c r="N3702" t="s">
        <v>8276</v>
      </c>
      <c r="O3702" s="5">
        <f t="shared" si="513"/>
        <v>0.33929673041332509</v>
      </c>
      <c r="P3702" s="7">
        <f t="shared" si="514"/>
        <v>92.102272727272734</v>
      </c>
      <c r="Q3702" t="str">
        <f t="shared" si="515"/>
        <v>music</v>
      </c>
      <c r="R3702" t="str">
        <f t="shared" si="516"/>
        <v>rock</v>
      </c>
      <c r="S3702" s="10">
        <f t="shared" si="517"/>
        <v>40635.793865740743</v>
      </c>
      <c r="T3702" s="10">
        <f t="shared" si="518"/>
        <v>40586.835532407407</v>
      </c>
      <c r="U3702">
        <f t="shared" si="519"/>
        <v>2011</v>
      </c>
      <c r="V3702" s="11">
        <f t="shared" si="520"/>
        <v>40635.793865740743</v>
      </c>
      <c r="W3702" s="15">
        <f t="shared" si="521"/>
        <v>48.958333333335759</v>
      </c>
    </row>
    <row r="3703" spans="1:23" ht="43.2" x14ac:dyDescent="0.3">
      <c r="A3703">
        <v>1258</v>
      </c>
      <c r="B3703" s="3" t="s">
        <v>1259</v>
      </c>
      <c r="C3703" s="3" t="s">
        <v>5368</v>
      </c>
      <c r="D3703">
        <v>12000</v>
      </c>
      <c r="E3703">
        <v>25577.56</v>
      </c>
      <c r="F3703" t="s">
        <v>8219</v>
      </c>
      <c r="G3703" t="s">
        <v>8224</v>
      </c>
      <c r="H3703" t="s">
        <v>8246</v>
      </c>
      <c r="I3703">
        <v>1377960012</v>
      </c>
      <c r="J3703">
        <v>1375368012</v>
      </c>
      <c r="K3703" t="b">
        <v>1</v>
      </c>
      <c r="L3703">
        <v>670</v>
      </c>
      <c r="M3703" t="b">
        <v>1</v>
      </c>
      <c r="N3703" t="s">
        <v>8276</v>
      </c>
      <c r="O3703" s="5">
        <f t="shared" si="513"/>
        <v>0.46916124915746454</v>
      </c>
      <c r="P3703" s="7">
        <f t="shared" si="514"/>
        <v>38.175462686567165</v>
      </c>
      <c r="Q3703" t="str">
        <f t="shared" si="515"/>
        <v>music</v>
      </c>
      <c r="R3703" t="str">
        <f t="shared" si="516"/>
        <v>rock</v>
      </c>
      <c r="S3703" s="10">
        <f t="shared" si="517"/>
        <v>41517.361250000002</v>
      </c>
      <c r="T3703" s="10">
        <f t="shared" si="518"/>
        <v>41487.361250000002</v>
      </c>
      <c r="U3703">
        <f t="shared" si="519"/>
        <v>2013</v>
      </c>
      <c r="V3703" s="11">
        <f t="shared" si="520"/>
        <v>41517.361250000002</v>
      </c>
      <c r="W3703" s="15">
        <f t="shared" si="521"/>
        <v>30</v>
      </c>
    </row>
    <row r="3704" spans="1:23" ht="43.2" x14ac:dyDescent="0.3">
      <c r="A3704">
        <v>1259</v>
      </c>
      <c r="B3704" s="3" t="s">
        <v>1260</v>
      </c>
      <c r="C3704" s="3" t="s">
        <v>5369</v>
      </c>
      <c r="D3704">
        <v>2500</v>
      </c>
      <c r="E3704">
        <v>2606</v>
      </c>
      <c r="F3704" t="s">
        <v>8219</v>
      </c>
      <c r="G3704" t="s">
        <v>8224</v>
      </c>
      <c r="H3704" t="s">
        <v>8246</v>
      </c>
      <c r="I3704">
        <v>1402286340</v>
      </c>
      <c r="J3704">
        <v>1399504664</v>
      </c>
      <c r="K3704" t="b">
        <v>1</v>
      </c>
      <c r="L3704">
        <v>96</v>
      </c>
      <c r="M3704" t="b">
        <v>1</v>
      </c>
      <c r="N3704" t="s">
        <v>8276</v>
      </c>
      <c r="O3704" s="5">
        <f t="shared" si="513"/>
        <v>0.95932463545663849</v>
      </c>
      <c r="P3704" s="7">
        <f t="shared" si="514"/>
        <v>27.145833333333332</v>
      </c>
      <c r="Q3704" t="str">
        <f t="shared" si="515"/>
        <v>music</v>
      </c>
      <c r="R3704" t="str">
        <f t="shared" si="516"/>
        <v>rock</v>
      </c>
      <c r="S3704" s="10">
        <f t="shared" si="517"/>
        <v>41798.915972222225</v>
      </c>
      <c r="T3704" s="10">
        <f t="shared" si="518"/>
        <v>41766.720648148148</v>
      </c>
      <c r="U3704">
        <f t="shared" si="519"/>
        <v>2014</v>
      </c>
      <c r="V3704" s="11">
        <f t="shared" si="520"/>
        <v>41798.915972222225</v>
      </c>
      <c r="W3704" s="15">
        <f t="shared" si="521"/>
        <v>32.19532407407678</v>
      </c>
    </row>
    <row r="3705" spans="1:23" ht="43.2" x14ac:dyDescent="0.3">
      <c r="A3705">
        <v>1260</v>
      </c>
      <c r="B3705" s="3" t="s">
        <v>1261</v>
      </c>
      <c r="C3705" s="3" t="s">
        <v>5370</v>
      </c>
      <c r="D3705">
        <v>3300</v>
      </c>
      <c r="E3705">
        <v>3751</v>
      </c>
      <c r="F3705" t="s">
        <v>8219</v>
      </c>
      <c r="G3705" t="s">
        <v>8224</v>
      </c>
      <c r="H3705" t="s">
        <v>8246</v>
      </c>
      <c r="I3705">
        <v>1393445620</v>
      </c>
      <c r="J3705">
        <v>1390853620</v>
      </c>
      <c r="K3705" t="b">
        <v>1</v>
      </c>
      <c r="L3705">
        <v>74</v>
      </c>
      <c r="M3705" t="b">
        <v>1</v>
      </c>
      <c r="N3705" t="s">
        <v>8276</v>
      </c>
      <c r="O3705" s="5">
        <f t="shared" si="513"/>
        <v>0.87976539589442815</v>
      </c>
      <c r="P3705" s="7">
        <f t="shared" si="514"/>
        <v>50.689189189189186</v>
      </c>
      <c r="Q3705" t="str">
        <f t="shared" si="515"/>
        <v>music</v>
      </c>
      <c r="R3705" t="str">
        <f t="shared" si="516"/>
        <v>rock</v>
      </c>
      <c r="S3705" s="10">
        <f t="shared" si="517"/>
        <v>41696.592824074076</v>
      </c>
      <c r="T3705" s="10">
        <f t="shared" si="518"/>
        <v>41666.592824074076</v>
      </c>
      <c r="U3705">
        <f t="shared" si="519"/>
        <v>2014</v>
      </c>
      <c r="V3705" s="11">
        <f t="shared" si="520"/>
        <v>41696.592824074076</v>
      </c>
      <c r="W3705" s="15">
        <f t="shared" si="521"/>
        <v>30</v>
      </c>
    </row>
    <row r="3706" spans="1:23" ht="43.2" x14ac:dyDescent="0.3">
      <c r="A3706">
        <v>1261</v>
      </c>
      <c r="B3706" s="3" t="s">
        <v>1262</v>
      </c>
      <c r="C3706" s="3" t="s">
        <v>5371</v>
      </c>
      <c r="D3706">
        <v>2000</v>
      </c>
      <c r="E3706">
        <v>2025</v>
      </c>
      <c r="F3706" t="s">
        <v>8219</v>
      </c>
      <c r="G3706" t="s">
        <v>8224</v>
      </c>
      <c r="H3706" t="s">
        <v>8246</v>
      </c>
      <c r="I3706">
        <v>1390983227</v>
      </c>
      <c r="J3706">
        <v>1388391227</v>
      </c>
      <c r="K3706" t="b">
        <v>1</v>
      </c>
      <c r="L3706">
        <v>52</v>
      </c>
      <c r="M3706" t="b">
        <v>1</v>
      </c>
      <c r="N3706" t="s">
        <v>8276</v>
      </c>
      <c r="O3706" s="5">
        <f t="shared" si="513"/>
        <v>0.98765432098765427</v>
      </c>
      <c r="P3706" s="7">
        <f t="shared" si="514"/>
        <v>38.942307692307693</v>
      </c>
      <c r="Q3706" t="str">
        <f t="shared" si="515"/>
        <v>music</v>
      </c>
      <c r="R3706" t="str">
        <f t="shared" si="516"/>
        <v>rock</v>
      </c>
      <c r="S3706" s="10">
        <f t="shared" si="517"/>
        <v>41668.092905092592</v>
      </c>
      <c r="T3706" s="10">
        <f t="shared" si="518"/>
        <v>41638.092905092592</v>
      </c>
      <c r="U3706">
        <f t="shared" si="519"/>
        <v>2014</v>
      </c>
      <c r="V3706" s="11">
        <f t="shared" si="520"/>
        <v>41668.092905092592</v>
      </c>
      <c r="W3706" s="15">
        <f t="shared" si="521"/>
        <v>30</v>
      </c>
    </row>
    <row r="3707" spans="1:23" ht="43.2" x14ac:dyDescent="0.3">
      <c r="A3707">
        <v>1262</v>
      </c>
      <c r="B3707" s="3" t="s">
        <v>1263</v>
      </c>
      <c r="C3707" s="3" t="s">
        <v>5372</v>
      </c>
      <c r="D3707">
        <v>6500</v>
      </c>
      <c r="E3707">
        <v>8152</v>
      </c>
      <c r="F3707" t="s">
        <v>8219</v>
      </c>
      <c r="G3707" t="s">
        <v>8229</v>
      </c>
      <c r="H3707" t="s">
        <v>8251</v>
      </c>
      <c r="I3707">
        <v>1392574692</v>
      </c>
      <c r="J3707">
        <v>1389982692</v>
      </c>
      <c r="K3707" t="b">
        <v>1</v>
      </c>
      <c r="L3707">
        <v>105</v>
      </c>
      <c r="M3707" t="b">
        <v>1</v>
      </c>
      <c r="N3707" t="s">
        <v>8276</v>
      </c>
      <c r="O3707" s="5">
        <f t="shared" si="513"/>
        <v>0.79735034347399414</v>
      </c>
      <c r="P3707" s="7">
        <f t="shared" si="514"/>
        <v>77.638095238095232</v>
      </c>
      <c r="Q3707" t="str">
        <f t="shared" si="515"/>
        <v>music</v>
      </c>
      <c r="R3707" t="str">
        <f t="shared" si="516"/>
        <v>rock</v>
      </c>
      <c r="S3707" s="10">
        <f t="shared" si="517"/>
        <v>41686.512638888889</v>
      </c>
      <c r="T3707" s="10">
        <f t="shared" si="518"/>
        <v>41656.512638888889</v>
      </c>
      <c r="U3707">
        <f t="shared" si="519"/>
        <v>2014</v>
      </c>
      <c r="V3707" s="11">
        <f t="shared" si="520"/>
        <v>41686.512638888889</v>
      </c>
      <c r="W3707" s="15">
        <f t="shared" si="521"/>
        <v>30</v>
      </c>
    </row>
    <row r="3708" spans="1:23" ht="28.8" x14ac:dyDescent="0.3">
      <c r="A3708">
        <v>1263</v>
      </c>
      <c r="B3708" s="3" t="s">
        <v>1264</v>
      </c>
      <c r="C3708" s="3" t="s">
        <v>5373</v>
      </c>
      <c r="D3708">
        <v>1500</v>
      </c>
      <c r="E3708">
        <v>1785</v>
      </c>
      <c r="F3708" t="s">
        <v>8219</v>
      </c>
      <c r="G3708" t="s">
        <v>8224</v>
      </c>
      <c r="H3708" t="s">
        <v>8246</v>
      </c>
      <c r="I3708">
        <v>1396054800</v>
      </c>
      <c r="J3708">
        <v>1393034470</v>
      </c>
      <c r="K3708" t="b">
        <v>1</v>
      </c>
      <c r="L3708">
        <v>41</v>
      </c>
      <c r="M3708" t="b">
        <v>1</v>
      </c>
      <c r="N3708" t="s">
        <v>8276</v>
      </c>
      <c r="O3708" s="5">
        <f t="shared" si="513"/>
        <v>0.84033613445378152</v>
      </c>
      <c r="P3708" s="7">
        <f t="shared" si="514"/>
        <v>43.536585365853661</v>
      </c>
      <c r="Q3708" t="str">
        <f t="shared" si="515"/>
        <v>music</v>
      </c>
      <c r="R3708" t="str">
        <f t="shared" si="516"/>
        <v>rock</v>
      </c>
      <c r="S3708" s="10">
        <f t="shared" si="517"/>
        <v>41726.791666666664</v>
      </c>
      <c r="T3708" s="10">
        <f t="shared" si="518"/>
        <v>41691.834143518521</v>
      </c>
      <c r="U3708">
        <f t="shared" si="519"/>
        <v>2014</v>
      </c>
      <c r="V3708" s="11">
        <f t="shared" si="520"/>
        <v>41726.791666666664</v>
      </c>
      <c r="W3708" s="15">
        <f t="shared" si="521"/>
        <v>34.957523148143082</v>
      </c>
    </row>
    <row r="3709" spans="1:23" ht="43.2" x14ac:dyDescent="0.3">
      <c r="A3709">
        <v>1264</v>
      </c>
      <c r="B3709" s="3" t="s">
        <v>1265</v>
      </c>
      <c r="C3709" s="3" t="s">
        <v>5374</v>
      </c>
      <c r="D3709">
        <v>650</v>
      </c>
      <c r="E3709">
        <v>1082</v>
      </c>
      <c r="F3709" t="s">
        <v>8219</v>
      </c>
      <c r="G3709" t="s">
        <v>8224</v>
      </c>
      <c r="H3709" t="s">
        <v>8246</v>
      </c>
      <c r="I3709">
        <v>1383062083</v>
      </c>
      <c r="J3709">
        <v>1380556483</v>
      </c>
      <c r="K3709" t="b">
        <v>1</v>
      </c>
      <c r="L3709">
        <v>34</v>
      </c>
      <c r="M3709" t="b">
        <v>1</v>
      </c>
      <c r="N3709" t="s">
        <v>8276</v>
      </c>
      <c r="O3709" s="5">
        <f t="shared" si="513"/>
        <v>0.60073937153419599</v>
      </c>
      <c r="P3709" s="7">
        <f t="shared" si="514"/>
        <v>31.823529411764707</v>
      </c>
      <c r="Q3709" t="str">
        <f t="shared" si="515"/>
        <v>music</v>
      </c>
      <c r="R3709" t="str">
        <f t="shared" si="516"/>
        <v>rock</v>
      </c>
      <c r="S3709" s="10">
        <f t="shared" si="517"/>
        <v>41576.412997685184</v>
      </c>
      <c r="T3709" s="10">
        <f t="shared" si="518"/>
        <v>41547.412997685184</v>
      </c>
      <c r="U3709">
        <f t="shared" si="519"/>
        <v>2013</v>
      </c>
      <c r="V3709" s="11">
        <f t="shared" si="520"/>
        <v>41576.412997685184</v>
      </c>
      <c r="W3709" s="15">
        <f t="shared" si="521"/>
        <v>29</v>
      </c>
    </row>
    <row r="3710" spans="1:23" ht="57.6" x14ac:dyDescent="0.3">
      <c r="A3710">
        <v>1265</v>
      </c>
      <c r="B3710" s="3" t="s">
        <v>1266</v>
      </c>
      <c r="C3710" s="3" t="s">
        <v>5375</v>
      </c>
      <c r="D3710">
        <v>3500</v>
      </c>
      <c r="E3710">
        <v>4170.17</v>
      </c>
      <c r="F3710" t="s">
        <v>8219</v>
      </c>
      <c r="G3710" t="s">
        <v>8224</v>
      </c>
      <c r="H3710" t="s">
        <v>8246</v>
      </c>
      <c r="I3710">
        <v>1291131815</v>
      </c>
      <c r="J3710">
        <v>1287071015</v>
      </c>
      <c r="K3710" t="b">
        <v>1</v>
      </c>
      <c r="L3710">
        <v>66</v>
      </c>
      <c r="M3710" t="b">
        <v>1</v>
      </c>
      <c r="N3710" t="s">
        <v>8276</v>
      </c>
      <c r="O3710" s="5">
        <f t="shared" si="513"/>
        <v>0.83929432133462178</v>
      </c>
      <c r="P3710" s="7">
        <f t="shared" si="514"/>
        <v>63.184393939393942</v>
      </c>
      <c r="Q3710" t="str">
        <f t="shared" si="515"/>
        <v>music</v>
      </c>
      <c r="R3710" t="str">
        <f t="shared" si="516"/>
        <v>rock</v>
      </c>
      <c r="S3710" s="10">
        <f t="shared" si="517"/>
        <v>40512.405266203699</v>
      </c>
      <c r="T3710" s="10">
        <f t="shared" si="518"/>
        <v>40465.405266203699</v>
      </c>
      <c r="U3710">
        <f t="shared" si="519"/>
        <v>2010</v>
      </c>
      <c r="V3710" s="11">
        <f t="shared" si="520"/>
        <v>40512.405266203699</v>
      </c>
      <c r="W3710" s="15">
        <f t="shared" si="521"/>
        <v>47</v>
      </c>
    </row>
    <row r="3711" spans="1:23" ht="28.8" x14ac:dyDescent="0.3">
      <c r="A3711">
        <v>1266</v>
      </c>
      <c r="B3711" s="3" t="s">
        <v>1267</v>
      </c>
      <c r="C3711" s="3" t="s">
        <v>5376</v>
      </c>
      <c r="D3711">
        <v>9500</v>
      </c>
      <c r="E3711">
        <v>9545</v>
      </c>
      <c r="F3711" t="s">
        <v>8219</v>
      </c>
      <c r="G3711" t="s">
        <v>8224</v>
      </c>
      <c r="H3711" t="s">
        <v>8246</v>
      </c>
      <c r="I3711">
        <v>1389474145</v>
      </c>
      <c r="J3711">
        <v>1386882145</v>
      </c>
      <c r="K3711" t="b">
        <v>1</v>
      </c>
      <c r="L3711">
        <v>50</v>
      </c>
      <c r="M3711" t="b">
        <v>1</v>
      </c>
      <c r="N3711" t="s">
        <v>8276</v>
      </c>
      <c r="O3711" s="5">
        <f t="shared" si="513"/>
        <v>0.99528548978522791</v>
      </c>
      <c r="P3711" s="7">
        <f t="shared" si="514"/>
        <v>190.9</v>
      </c>
      <c r="Q3711" t="str">
        <f t="shared" si="515"/>
        <v>music</v>
      </c>
      <c r="R3711" t="str">
        <f t="shared" si="516"/>
        <v>rock</v>
      </c>
      <c r="S3711" s="10">
        <f t="shared" si="517"/>
        <v>41650.62667824074</v>
      </c>
      <c r="T3711" s="10">
        <f t="shared" si="518"/>
        <v>41620.62667824074</v>
      </c>
      <c r="U3711">
        <f t="shared" si="519"/>
        <v>2014</v>
      </c>
      <c r="V3711" s="11">
        <f t="shared" si="520"/>
        <v>41650.62667824074</v>
      </c>
      <c r="W3711" s="15">
        <f t="shared" si="521"/>
        <v>30</v>
      </c>
    </row>
    <row r="3712" spans="1:23" ht="43.2" x14ac:dyDescent="0.3">
      <c r="A3712">
        <v>1267</v>
      </c>
      <c r="B3712" s="3" t="s">
        <v>1268</v>
      </c>
      <c r="C3712" s="3" t="s">
        <v>5377</v>
      </c>
      <c r="D3712">
        <v>22000</v>
      </c>
      <c r="E3712">
        <v>22396</v>
      </c>
      <c r="F3712" t="s">
        <v>8219</v>
      </c>
      <c r="G3712" t="s">
        <v>8224</v>
      </c>
      <c r="H3712" t="s">
        <v>8246</v>
      </c>
      <c r="I3712">
        <v>1374674558</v>
      </c>
      <c r="J3712">
        <v>1372082558</v>
      </c>
      <c r="K3712" t="b">
        <v>1</v>
      </c>
      <c r="L3712">
        <v>159</v>
      </c>
      <c r="M3712" t="b">
        <v>1</v>
      </c>
      <c r="N3712" t="s">
        <v>8276</v>
      </c>
      <c r="O3712" s="5">
        <f t="shared" si="513"/>
        <v>0.98231827111984282</v>
      </c>
      <c r="P3712" s="7">
        <f t="shared" si="514"/>
        <v>140.85534591194968</v>
      </c>
      <c r="Q3712" t="str">
        <f t="shared" si="515"/>
        <v>music</v>
      </c>
      <c r="R3712" t="str">
        <f t="shared" si="516"/>
        <v>rock</v>
      </c>
      <c r="S3712" s="10">
        <f t="shared" si="517"/>
        <v>41479.335162037038</v>
      </c>
      <c r="T3712" s="10">
        <f t="shared" si="518"/>
        <v>41449.335162037038</v>
      </c>
      <c r="U3712">
        <f t="shared" si="519"/>
        <v>2013</v>
      </c>
      <c r="V3712" s="11">
        <f t="shared" si="520"/>
        <v>41479.335162037038</v>
      </c>
      <c r="W3712" s="15">
        <f t="shared" si="521"/>
        <v>30</v>
      </c>
    </row>
    <row r="3713" spans="1:23" ht="28.8" x14ac:dyDescent="0.3">
      <c r="A3713">
        <v>1268</v>
      </c>
      <c r="B3713" s="3" t="s">
        <v>1269</v>
      </c>
      <c r="C3713" s="3" t="s">
        <v>5378</v>
      </c>
      <c r="D3713">
        <v>12000</v>
      </c>
      <c r="E3713">
        <v>14000</v>
      </c>
      <c r="F3713" t="s">
        <v>8219</v>
      </c>
      <c r="G3713" t="s">
        <v>8224</v>
      </c>
      <c r="H3713" t="s">
        <v>8246</v>
      </c>
      <c r="I3713">
        <v>1379708247</v>
      </c>
      <c r="J3713">
        <v>1377116247</v>
      </c>
      <c r="K3713" t="b">
        <v>1</v>
      </c>
      <c r="L3713">
        <v>182</v>
      </c>
      <c r="M3713" t="b">
        <v>1</v>
      </c>
      <c r="N3713" t="s">
        <v>8276</v>
      </c>
      <c r="O3713" s="5">
        <f t="shared" si="513"/>
        <v>0.8571428571428571</v>
      </c>
      <c r="P3713" s="7">
        <f t="shared" si="514"/>
        <v>76.92307692307692</v>
      </c>
      <c r="Q3713" t="str">
        <f t="shared" si="515"/>
        <v>music</v>
      </c>
      <c r="R3713" t="str">
        <f t="shared" si="516"/>
        <v>rock</v>
      </c>
      <c r="S3713" s="10">
        <f t="shared" si="517"/>
        <v>41537.595451388886</v>
      </c>
      <c r="T3713" s="10">
        <f t="shared" si="518"/>
        <v>41507.595451388886</v>
      </c>
      <c r="U3713">
        <f t="shared" si="519"/>
        <v>2013</v>
      </c>
      <c r="V3713" s="11">
        <f t="shared" si="520"/>
        <v>41537.595451388886</v>
      </c>
      <c r="W3713" s="15">
        <f t="shared" si="521"/>
        <v>30</v>
      </c>
    </row>
    <row r="3714" spans="1:23" ht="43.2" x14ac:dyDescent="0.3">
      <c r="A3714">
        <v>1269</v>
      </c>
      <c r="B3714" s="3" t="s">
        <v>1270</v>
      </c>
      <c r="C3714" s="3" t="s">
        <v>5379</v>
      </c>
      <c r="D3714">
        <v>18800</v>
      </c>
      <c r="E3714">
        <v>20426</v>
      </c>
      <c r="F3714" t="s">
        <v>8219</v>
      </c>
      <c r="G3714" t="s">
        <v>8224</v>
      </c>
      <c r="H3714" t="s">
        <v>8246</v>
      </c>
      <c r="I3714">
        <v>1460764800</v>
      </c>
      <c r="J3714">
        <v>1458157512</v>
      </c>
      <c r="K3714" t="b">
        <v>1</v>
      </c>
      <c r="L3714">
        <v>206</v>
      </c>
      <c r="M3714" t="b">
        <v>1</v>
      </c>
      <c r="N3714" t="s">
        <v>8276</v>
      </c>
      <c r="O3714" s="5">
        <f t="shared" ref="O3714:O3777" si="522">$D3714/$E3714</f>
        <v>0.92039557426808971</v>
      </c>
      <c r="P3714" s="7">
        <f t="shared" ref="P3714:P3777" si="523">$E3714/$L3714</f>
        <v>99.15533980582525</v>
      </c>
      <c r="Q3714" t="str">
        <f t="shared" ref="Q3714:Q3777" si="524">LEFT($N3714,SEARCH("/",$N3714,1)-1)</f>
        <v>music</v>
      </c>
      <c r="R3714" t="str">
        <f t="shared" ref="R3714:R3777" si="525">MID($N3714,FIND("/",$N3714)+1,256)</f>
        <v>rock</v>
      </c>
      <c r="S3714" s="10">
        <f t="shared" ref="S3714:S3777" si="526">((($I3714/60)/60)/24)+DATE(1970,1,1)+(-6/24)</f>
        <v>42475.75</v>
      </c>
      <c r="T3714" s="10">
        <f t="shared" ref="T3714:T3777" si="527">((($J3714/60)/60)/24)+DATE(1970,1,1)+(-6/24)</f>
        <v>42445.573055555549</v>
      </c>
      <c r="U3714">
        <f t="shared" ref="U3714:U3777" si="528">YEAR(S3714)</f>
        <v>2016</v>
      </c>
      <c r="V3714" s="11">
        <f t="shared" ref="V3714:V3777" si="529">S3714</f>
        <v>42475.75</v>
      </c>
      <c r="W3714" s="15">
        <f t="shared" si="521"/>
        <v>30.176944444450783</v>
      </c>
    </row>
    <row r="3715" spans="1:23" ht="28.8" x14ac:dyDescent="0.3">
      <c r="A3715">
        <v>1270</v>
      </c>
      <c r="B3715" s="3" t="s">
        <v>1271</v>
      </c>
      <c r="C3715" s="3" t="s">
        <v>5380</v>
      </c>
      <c r="D3715">
        <v>10000</v>
      </c>
      <c r="E3715">
        <v>11472</v>
      </c>
      <c r="F3715" t="s">
        <v>8219</v>
      </c>
      <c r="G3715" t="s">
        <v>8224</v>
      </c>
      <c r="H3715" t="s">
        <v>8246</v>
      </c>
      <c r="I3715">
        <v>1332704042</v>
      </c>
      <c r="J3715">
        <v>1327523642</v>
      </c>
      <c r="K3715" t="b">
        <v>1</v>
      </c>
      <c r="L3715">
        <v>169</v>
      </c>
      <c r="M3715" t="b">
        <v>1</v>
      </c>
      <c r="N3715" t="s">
        <v>8276</v>
      </c>
      <c r="O3715" s="5">
        <f t="shared" si="522"/>
        <v>0.87168758716875872</v>
      </c>
      <c r="P3715" s="7">
        <f t="shared" si="523"/>
        <v>67.881656804733723</v>
      </c>
      <c r="Q3715" t="str">
        <f t="shared" si="524"/>
        <v>music</v>
      </c>
      <c r="R3715" t="str">
        <f t="shared" si="525"/>
        <v>rock</v>
      </c>
      <c r="S3715" s="10">
        <f t="shared" si="526"/>
        <v>40993.565300925926</v>
      </c>
      <c r="T3715" s="10">
        <f t="shared" si="527"/>
        <v>40933.606967592597</v>
      </c>
      <c r="U3715">
        <f t="shared" si="528"/>
        <v>2012</v>
      </c>
      <c r="V3715" s="11">
        <f t="shared" si="529"/>
        <v>40993.565300925926</v>
      </c>
      <c r="W3715" s="15">
        <f t="shared" ref="W3715:W3778" si="530">S3715-T3715</f>
        <v>59.958333333328483</v>
      </c>
    </row>
    <row r="3716" spans="1:23" ht="43.2" x14ac:dyDescent="0.3">
      <c r="A3716">
        <v>1271</v>
      </c>
      <c r="B3716" s="3" t="s">
        <v>1272</v>
      </c>
      <c r="C3716" s="3" t="s">
        <v>5381</v>
      </c>
      <c r="D3716">
        <v>7500</v>
      </c>
      <c r="E3716">
        <v>7635</v>
      </c>
      <c r="F3716" t="s">
        <v>8219</v>
      </c>
      <c r="G3716" t="s">
        <v>8224</v>
      </c>
      <c r="H3716" t="s">
        <v>8246</v>
      </c>
      <c r="I3716">
        <v>1384363459</v>
      </c>
      <c r="J3716">
        <v>1381767859</v>
      </c>
      <c r="K3716" t="b">
        <v>1</v>
      </c>
      <c r="L3716">
        <v>31</v>
      </c>
      <c r="M3716" t="b">
        <v>1</v>
      </c>
      <c r="N3716" t="s">
        <v>8276</v>
      </c>
      <c r="O3716" s="5">
        <f t="shared" si="522"/>
        <v>0.98231827111984282</v>
      </c>
      <c r="P3716" s="7">
        <f t="shared" si="523"/>
        <v>246.29032258064515</v>
      </c>
      <c r="Q3716" t="str">
        <f t="shared" si="524"/>
        <v>music</v>
      </c>
      <c r="R3716" t="str">
        <f t="shared" si="525"/>
        <v>rock</v>
      </c>
      <c r="S3716" s="10">
        <f t="shared" si="526"/>
        <v>41591.475219907406</v>
      </c>
      <c r="T3716" s="10">
        <f t="shared" si="527"/>
        <v>41561.433553240742</v>
      </c>
      <c r="U3716">
        <f t="shared" si="528"/>
        <v>2013</v>
      </c>
      <c r="V3716" s="11">
        <f t="shared" si="529"/>
        <v>41591.475219907406</v>
      </c>
      <c r="W3716" s="15">
        <f t="shared" si="530"/>
        <v>30.041666666664241</v>
      </c>
    </row>
    <row r="3717" spans="1:23" ht="57.6" x14ac:dyDescent="0.3">
      <c r="A3717">
        <v>1272</v>
      </c>
      <c r="B3717" s="3" t="s">
        <v>1273</v>
      </c>
      <c r="C3717" s="3" t="s">
        <v>5382</v>
      </c>
      <c r="D3717">
        <v>5000</v>
      </c>
      <c r="E3717">
        <v>5300</v>
      </c>
      <c r="F3717" t="s">
        <v>8219</v>
      </c>
      <c r="G3717" t="s">
        <v>8224</v>
      </c>
      <c r="H3717" t="s">
        <v>8246</v>
      </c>
      <c r="I3717">
        <v>1276574400</v>
      </c>
      <c r="J3717">
        <v>1270576379</v>
      </c>
      <c r="K3717" t="b">
        <v>1</v>
      </c>
      <c r="L3717">
        <v>28</v>
      </c>
      <c r="M3717" t="b">
        <v>1</v>
      </c>
      <c r="N3717" t="s">
        <v>8276</v>
      </c>
      <c r="O3717" s="5">
        <f t="shared" si="522"/>
        <v>0.94339622641509435</v>
      </c>
      <c r="P3717" s="7">
        <f t="shared" si="523"/>
        <v>189.28571428571428</v>
      </c>
      <c r="Q3717" t="str">
        <f t="shared" si="524"/>
        <v>music</v>
      </c>
      <c r="R3717" t="str">
        <f t="shared" si="525"/>
        <v>rock</v>
      </c>
      <c r="S3717" s="10">
        <f t="shared" si="526"/>
        <v>40343.916666666664</v>
      </c>
      <c r="T3717" s="10">
        <f t="shared" si="527"/>
        <v>40274.495127314818</v>
      </c>
      <c r="U3717">
        <f t="shared" si="528"/>
        <v>2010</v>
      </c>
      <c r="V3717" s="11">
        <f t="shared" si="529"/>
        <v>40343.916666666664</v>
      </c>
      <c r="W3717" s="15">
        <f t="shared" si="530"/>
        <v>69.42153935184615</v>
      </c>
    </row>
    <row r="3718" spans="1:23" ht="43.2" x14ac:dyDescent="0.3">
      <c r="A3718">
        <v>1273</v>
      </c>
      <c r="B3718" s="3" t="s">
        <v>1274</v>
      </c>
      <c r="C3718" s="3" t="s">
        <v>5383</v>
      </c>
      <c r="D3718">
        <v>4000</v>
      </c>
      <c r="E3718">
        <v>4140</v>
      </c>
      <c r="F3718" t="s">
        <v>8219</v>
      </c>
      <c r="G3718" t="s">
        <v>8229</v>
      </c>
      <c r="H3718" t="s">
        <v>8251</v>
      </c>
      <c r="I3718">
        <v>1409506291</v>
      </c>
      <c r="J3718">
        <v>1406914291</v>
      </c>
      <c r="K3718" t="b">
        <v>1</v>
      </c>
      <c r="L3718">
        <v>54</v>
      </c>
      <c r="M3718" t="b">
        <v>1</v>
      </c>
      <c r="N3718" t="s">
        <v>8276</v>
      </c>
      <c r="O3718" s="5">
        <f t="shared" si="522"/>
        <v>0.96618357487922701</v>
      </c>
      <c r="P3718" s="7">
        <f t="shared" si="523"/>
        <v>76.666666666666671</v>
      </c>
      <c r="Q3718" t="str">
        <f t="shared" si="524"/>
        <v>music</v>
      </c>
      <c r="R3718" t="str">
        <f t="shared" si="525"/>
        <v>rock</v>
      </c>
      <c r="S3718" s="10">
        <f t="shared" si="526"/>
        <v>41882.480219907404</v>
      </c>
      <c r="T3718" s="10">
        <f t="shared" si="527"/>
        <v>41852.480219907404</v>
      </c>
      <c r="U3718">
        <f t="shared" si="528"/>
        <v>2014</v>
      </c>
      <c r="V3718" s="11">
        <f t="shared" si="529"/>
        <v>41882.480219907404</v>
      </c>
      <c r="W3718" s="15">
        <f t="shared" si="530"/>
        <v>30</v>
      </c>
    </row>
    <row r="3719" spans="1:23" ht="43.2" x14ac:dyDescent="0.3">
      <c r="A3719">
        <v>1274</v>
      </c>
      <c r="B3719" s="3" t="s">
        <v>1275</v>
      </c>
      <c r="C3719" s="3" t="s">
        <v>5384</v>
      </c>
      <c r="D3719">
        <v>25000</v>
      </c>
      <c r="E3719">
        <v>38743.839999999997</v>
      </c>
      <c r="F3719" t="s">
        <v>8219</v>
      </c>
      <c r="G3719" t="s">
        <v>8224</v>
      </c>
      <c r="H3719" t="s">
        <v>8246</v>
      </c>
      <c r="I3719">
        <v>1346344425</v>
      </c>
      <c r="J3719">
        <v>1343320425</v>
      </c>
      <c r="K3719" t="b">
        <v>1</v>
      </c>
      <c r="L3719">
        <v>467</v>
      </c>
      <c r="M3719" t="b">
        <v>1</v>
      </c>
      <c r="N3719" t="s">
        <v>8276</v>
      </c>
      <c r="O3719" s="5">
        <f t="shared" si="522"/>
        <v>0.64526386646238476</v>
      </c>
      <c r="P3719" s="7">
        <f t="shared" si="523"/>
        <v>82.963254817987149</v>
      </c>
      <c r="Q3719" t="str">
        <f t="shared" si="524"/>
        <v>music</v>
      </c>
      <c r="R3719" t="str">
        <f t="shared" si="525"/>
        <v>rock</v>
      </c>
      <c r="S3719" s="10">
        <f t="shared" si="526"/>
        <v>41151.440104166664</v>
      </c>
      <c r="T3719" s="10">
        <f t="shared" si="527"/>
        <v>41116.440104166664</v>
      </c>
      <c r="U3719">
        <f t="shared" si="528"/>
        <v>2012</v>
      </c>
      <c r="V3719" s="11">
        <f t="shared" si="529"/>
        <v>41151.440104166664</v>
      </c>
      <c r="W3719" s="15">
        <f t="shared" si="530"/>
        <v>35</v>
      </c>
    </row>
    <row r="3720" spans="1:23" ht="43.2" x14ac:dyDescent="0.3">
      <c r="A3720">
        <v>1275</v>
      </c>
      <c r="B3720" s="3" t="s">
        <v>1276</v>
      </c>
      <c r="C3720" s="3" t="s">
        <v>5385</v>
      </c>
      <c r="D3720">
        <v>15000</v>
      </c>
      <c r="E3720">
        <v>24321.1</v>
      </c>
      <c r="F3720" t="s">
        <v>8219</v>
      </c>
      <c r="G3720" t="s">
        <v>8224</v>
      </c>
      <c r="H3720" t="s">
        <v>8246</v>
      </c>
      <c r="I3720">
        <v>1375908587</v>
      </c>
      <c r="J3720">
        <v>1372884587</v>
      </c>
      <c r="K3720" t="b">
        <v>1</v>
      </c>
      <c r="L3720">
        <v>389</v>
      </c>
      <c r="M3720" t="b">
        <v>1</v>
      </c>
      <c r="N3720" t="s">
        <v>8276</v>
      </c>
      <c r="O3720" s="5">
        <f t="shared" si="522"/>
        <v>0.61674842009613051</v>
      </c>
      <c r="P3720" s="7">
        <f t="shared" si="523"/>
        <v>62.522107969151669</v>
      </c>
      <c r="Q3720" t="str">
        <f t="shared" si="524"/>
        <v>music</v>
      </c>
      <c r="R3720" t="str">
        <f t="shared" si="525"/>
        <v>rock</v>
      </c>
      <c r="S3720" s="10">
        <f t="shared" si="526"/>
        <v>41493.617905092593</v>
      </c>
      <c r="T3720" s="10">
        <f t="shared" si="527"/>
        <v>41458.617905092593</v>
      </c>
      <c r="U3720">
        <f t="shared" si="528"/>
        <v>2013</v>
      </c>
      <c r="V3720" s="11">
        <f t="shared" si="529"/>
        <v>41493.617905092593</v>
      </c>
      <c r="W3720" s="15">
        <f t="shared" si="530"/>
        <v>35</v>
      </c>
    </row>
    <row r="3721" spans="1:23" ht="28.8" x14ac:dyDescent="0.3">
      <c r="A3721">
        <v>1276</v>
      </c>
      <c r="B3721" s="3" t="s">
        <v>1277</v>
      </c>
      <c r="C3721" s="3" t="s">
        <v>5386</v>
      </c>
      <c r="D3721">
        <v>3000</v>
      </c>
      <c r="E3721">
        <v>3132.63</v>
      </c>
      <c r="F3721" t="s">
        <v>8219</v>
      </c>
      <c r="G3721" t="s">
        <v>8224</v>
      </c>
      <c r="H3721" t="s">
        <v>8246</v>
      </c>
      <c r="I3721">
        <v>1251777600</v>
      </c>
      <c r="J3721">
        <v>1247504047</v>
      </c>
      <c r="K3721" t="b">
        <v>1</v>
      </c>
      <c r="L3721">
        <v>68</v>
      </c>
      <c r="M3721" t="b">
        <v>1</v>
      </c>
      <c r="N3721" t="s">
        <v>8276</v>
      </c>
      <c r="O3721" s="5">
        <f t="shared" si="522"/>
        <v>0.95766177301500655</v>
      </c>
      <c r="P3721" s="7">
        <f t="shared" si="523"/>
        <v>46.06808823529412</v>
      </c>
      <c r="Q3721" t="str">
        <f t="shared" si="524"/>
        <v>music</v>
      </c>
      <c r="R3721" t="str">
        <f t="shared" si="525"/>
        <v>rock</v>
      </c>
      <c r="S3721" s="10">
        <f t="shared" si="526"/>
        <v>40056.916666666664</v>
      </c>
      <c r="T3721" s="10">
        <f t="shared" si="527"/>
        <v>40007.454247685186</v>
      </c>
      <c r="U3721">
        <f t="shared" si="528"/>
        <v>2009</v>
      </c>
      <c r="V3721" s="11">
        <f t="shared" si="529"/>
        <v>40056.916666666664</v>
      </c>
      <c r="W3721" s="15">
        <f t="shared" si="530"/>
        <v>49.46241898147855</v>
      </c>
    </row>
    <row r="3722" spans="1:23" ht="43.2" x14ac:dyDescent="0.3">
      <c r="A3722">
        <v>1277</v>
      </c>
      <c r="B3722" s="3" t="s">
        <v>1278</v>
      </c>
      <c r="C3722" s="3" t="s">
        <v>5387</v>
      </c>
      <c r="D3722">
        <v>15000</v>
      </c>
      <c r="E3722">
        <v>15918.65</v>
      </c>
      <c r="F3722" t="s">
        <v>8219</v>
      </c>
      <c r="G3722" t="s">
        <v>8224</v>
      </c>
      <c r="H3722" t="s">
        <v>8246</v>
      </c>
      <c r="I3722">
        <v>1346765347</v>
      </c>
      <c r="J3722">
        <v>1343741347</v>
      </c>
      <c r="K3722" t="b">
        <v>1</v>
      </c>
      <c r="L3722">
        <v>413</v>
      </c>
      <c r="M3722" t="b">
        <v>1</v>
      </c>
      <c r="N3722" t="s">
        <v>8276</v>
      </c>
      <c r="O3722" s="5">
        <f t="shared" si="522"/>
        <v>0.94229096060281492</v>
      </c>
      <c r="P3722" s="7">
        <f t="shared" si="523"/>
        <v>38.543946731234868</v>
      </c>
      <c r="Q3722" t="str">
        <f t="shared" si="524"/>
        <v>music</v>
      </c>
      <c r="R3722" t="str">
        <f t="shared" si="525"/>
        <v>rock</v>
      </c>
      <c r="S3722" s="10">
        <f t="shared" si="526"/>
        <v>41156.311886574076</v>
      </c>
      <c r="T3722" s="10">
        <f t="shared" si="527"/>
        <v>41121.311886574076</v>
      </c>
      <c r="U3722">
        <f t="shared" si="528"/>
        <v>2012</v>
      </c>
      <c r="V3722" s="11">
        <f t="shared" si="529"/>
        <v>41156.311886574076</v>
      </c>
      <c r="W3722" s="15">
        <f t="shared" si="530"/>
        <v>35</v>
      </c>
    </row>
    <row r="3723" spans="1:23" ht="43.2" x14ac:dyDescent="0.3">
      <c r="A3723">
        <v>1278</v>
      </c>
      <c r="B3723" s="3" t="s">
        <v>1279</v>
      </c>
      <c r="C3723" s="3" t="s">
        <v>5388</v>
      </c>
      <c r="D3723">
        <v>6500</v>
      </c>
      <c r="E3723">
        <v>10071</v>
      </c>
      <c r="F3723" t="s">
        <v>8219</v>
      </c>
      <c r="G3723" t="s">
        <v>8224</v>
      </c>
      <c r="H3723" t="s">
        <v>8246</v>
      </c>
      <c r="I3723">
        <v>1403661600</v>
      </c>
      <c r="J3723">
        <v>1401196766</v>
      </c>
      <c r="K3723" t="b">
        <v>1</v>
      </c>
      <c r="L3723">
        <v>190</v>
      </c>
      <c r="M3723" t="b">
        <v>1</v>
      </c>
      <c r="N3723" t="s">
        <v>8276</v>
      </c>
      <c r="O3723" s="5">
        <f t="shared" si="522"/>
        <v>0.64541753549796443</v>
      </c>
      <c r="P3723" s="7">
        <f t="shared" si="523"/>
        <v>53.005263157894738</v>
      </c>
      <c r="Q3723" t="str">
        <f t="shared" si="524"/>
        <v>music</v>
      </c>
      <c r="R3723" t="str">
        <f t="shared" si="525"/>
        <v>rock</v>
      </c>
      <c r="S3723" s="10">
        <f t="shared" si="526"/>
        <v>41814.833333333336</v>
      </c>
      <c r="T3723" s="10">
        <f t="shared" si="527"/>
        <v>41786.305162037039</v>
      </c>
      <c r="U3723">
        <f t="shared" si="528"/>
        <v>2014</v>
      </c>
      <c r="V3723" s="11">
        <f t="shared" si="529"/>
        <v>41814.833333333336</v>
      </c>
      <c r="W3723" s="15">
        <f t="shared" si="530"/>
        <v>28.528171296296932</v>
      </c>
    </row>
    <row r="3724" spans="1:23" ht="43.2" x14ac:dyDescent="0.3">
      <c r="A3724">
        <v>1279</v>
      </c>
      <c r="B3724" s="3" t="s">
        <v>1280</v>
      </c>
      <c r="C3724" s="3" t="s">
        <v>5389</v>
      </c>
      <c r="D3724">
        <v>12516</v>
      </c>
      <c r="E3724">
        <v>13864.17</v>
      </c>
      <c r="F3724" t="s">
        <v>8219</v>
      </c>
      <c r="G3724" t="s">
        <v>8224</v>
      </c>
      <c r="H3724" t="s">
        <v>8246</v>
      </c>
      <c r="I3724">
        <v>1395624170</v>
      </c>
      <c r="J3724">
        <v>1392171770</v>
      </c>
      <c r="K3724" t="b">
        <v>1</v>
      </c>
      <c r="L3724">
        <v>189</v>
      </c>
      <c r="M3724" t="b">
        <v>1</v>
      </c>
      <c r="N3724" t="s">
        <v>8276</v>
      </c>
      <c r="O3724" s="5">
        <f t="shared" si="522"/>
        <v>0.90275869381290041</v>
      </c>
      <c r="P3724" s="7">
        <f t="shared" si="523"/>
        <v>73.355396825396824</v>
      </c>
      <c r="Q3724" t="str">
        <f t="shared" si="524"/>
        <v>music</v>
      </c>
      <c r="R3724" t="str">
        <f t="shared" si="525"/>
        <v>rock</v>
      </c>
      <c r="S3724" s="10">
        <f t="shared" si="526"/>
        <v>41721.807523148149</v>
      </c>
      <c r="T3724" s="10">
        <f t="shared" si="527"/>
        <v>41681.849189814813</v>
      </c>
      <c r="U3724">
        <f t="shared" si="528"/>
        <v>2014</v>
      </c>
      <c r="V3724" s="11">
        <f t="shared" si="529"/>
        <v>41721.807523148149</v>
      </c>
      <c r="W3724" s="15">
        <f t="shared" si="530"/>
        <v>39.958333333335759</v>
      </c>
    </row>
    <row r="3725" spans="1:23" ht="43.2" x14ac:dyDescent="0.3">
      <c r="A3725">
        <v>1280</v>
      </c>
      <c r="B3725" s="3" t="s">
        <v>1281</v>
      </c>
      <c r="C3725" s="3" t="s">
        <v>5390</v>
      </c>
      <c r="D3725">
        <v>15000</v>
      </c>
      <c r="E3725">
        <v>16636.78</v>
      </c>
      <c r="F3725" t="s">
        <v>8219</v>
      </c>
      <c r="G3725" t="s">
        <v>8224</v>
      </c>
      <c r="H3725" t="s">
        <v>8246</v>
      </c>
      <c r="I3725">
        <v>1299003054</v>
      </c>
      <c r="J3725">
        <v>1291227054</v>
      </c>
      <c r="K3725" t="b">
        <v>1</v>
      </c>
      <c r="L3725">
        <v>130</v>
      </c>
      <c r="M3725" t="b">
        <v>1</v>
      </c>
      <c r="N3725" t="s">
        <v>8276</v>
      </c>
      <c r="O3725" s="5">
        <f t="shared" si="522"/>
        <v>0.90161677920847672</v>
      </c>
      <c r="P3725" s="7">
        <f t="shared" si="523"/>
        <v>127.97523076923076</v>
      </c>
      <c r="Q3725" t="str">
        <f t="shared" si="524"/>
        <v>music</v>
      </c>
      <c r="R3725" t="str">
        <f t="shared" si="525"/>
        <v>rock</v>
      </c>
      <c r="S3725" s="10">
        <f t="shared" si="526"/>
        <v>40603.507569444446</v>
      </c>
      <c r="T3725" s="10">
        <f t="shared" si="527"/>
        <v>40513.507569444446</v>
      </c>
      <c r="U3725">
        <f t="shared" si="528"/>
        <v>2011</v>
      </c>
      <c r="V3725" s="11">
        <f t="shared" si="529"/>
        <v>40603.507569444446</v>
      </c>
      <c r="W3725" s="15">
        <f t="shared" si="530"/>
        <v>90</v>
      </c>
    </row>
    <row r="3726" spans="1:23" ht="43.2" x14ac:dyDescent="0.3">
      <c r="A3726">
        <v>1281</v>
      </c>
      <c r="B3726" s="3" t="s">
        <v>1282</v>
      </c>
      <c r="C3726" s="3" t="s">
        <v>5391</v>
      </c>
      <c r="D3726">
        <v>7000</v>
      </c>
      <c r="E3726">
        <v>7750</v>
      </c>
      <c r="F3726" t="s">
        <v>8219</v>
      </c>
      <c r="G3726" t="s">
        <v>8224</v>
      </c>
      <c r="H3726" t="s">
        <v>8246</v>
      </c>
      <c r="I3726">
        <v>1375033836</v>
      </c>
      <c r="J3726">
        <v>1373305836</v>
      </c>
      <c r="K3726" t="b">
        <v>1</v>
      </c>
      <c r="L3726">
        <v>74</v>
      </c>
      <c r="M3726" t="b">
        <v>1</v>
      </c>
      <c r="N3726" t="s">
        <v>8276</v>
      </c>
      <c r="O3726" s="5">
        <f t="shared" si="522"/>
        <v>0.90322580645161288</v>
      </c>
      <c r="P3726" s="7">
        <f t="shared" si="523"/>
        <v>104.72972972972973</v>
      </c>
      <c r="Q3726" t="str">
        <f t="shared" si="524"/>
        <v>music</v>
      </c>
      <c r="R3726" t="str">
        <f t="shared" si="525"/>
        <v>rock</v>
      </c>
      <c r="S3726" s="10">
        <f t="shared" si="526"/>
        <v>41483.493472222224</v>
      </c>
      <c r="T3726" s="10">
        <f t="shared" si="527"/>
        <v>41463.493472222224</v>
      </c>
      <c r="U3726">
        <f t="shared" si="528"/>
        <v>2013</v>
      </c>
      <c r="V3726" s="11">
        <f t="shared" si="529"/>
        <v>41483.493472222224</v>
      </c>
      <c r="W3726" s="15">
        <f t="shared" si="530"/>
        <v>20</v>
      </c>
    </row>
    <row r="3727" spans="1:23" ht="43.2" x14ac:dyDescent="0.3">
      <c r="A3727">
        <v>1282</v>
      </c>
      <c r="B3727" s="3" t="s">
        <v>1283</v>
      </c>
      <c r="C3727" s="3" t="s">
        <v>5392</v>
      </c>
      <c r="D3727">
        <v>15000</v>
      </c>
      <c r="E3727">
        <v>18542</v>
      </c>
      <c r="F3727" t="s">
        <v>8219</v>
      </c>
      <c r="G3727" t="s">
        <v>8224</v>
      </c>
      <c r="H3727" t="s">
        <v>8246</v>
      </c>
      <c r="I3727">
        <v>1386565140</v>
      </c>
      <c r="J3727">
        <v>1383909855</v>
      </c>
      <c r="K3727" t="b">
        <v>1</v>
      </c>
      <c r="L3727">
        <v>274</v>
      </c>
      <c r="M3727" t="b">
        <v>1</v>
      </c>
      <c r="N3727" t="s">
        <v>8276</v>
      </c>
      <c r="O3727" s="5">
        <f t="shared" si="522"/>
        <v>0.80897422068816738</v>
      </c>
      <c r="P3727" s="7">
        <f t="shared" si="523"/>
        <v>67.671532846715323</v>
      </c>
      <c r="Q3727" t="str">
        <f t="shared" si="524"/>
        <v>music</v>
      </c>
      <c r="R3727" t="str">
        <f t="shared" si="525"/>
        <v>rock</v>
      </c>
      <c r="S3727" s="10">
        <f t="shared" si="526"/>
        <v>41616.957638888889</v>
      </c>
      <c r="T3727" s="10">
        <f t="shared" si="527"/>
        <v>41586.225173611114</v>
      </c>
      <c r="U3727">
        <f t="shared" si="528"/>
        <v>2013</v>
      </c>
      <c r="V3727" s="11">
        <f t="shared" si="529"/>
        <v>41616.957638888889</v>
      </c>
      <c r="W3727" s="15">
        <f t="shared" si="530"/>
        <v>30.732465277775191</v>
      </c>
    </row>
    <row r="3728" spans="1:23" ht="43.2" x14ac:dyDescent="0.3">
      <c r="A3728">
        <v>1283</v>
      </c>
      <c r="B3728" s="3" t="s">
        <v>1284</v>
      </c>
      <c r="C3728" s="3" t="s">
        <v>5393</v>
      </c>
      <c r="D3728">
        <v>1000</v>
      </c>
      <c r="E3728">
        <v>2110.5</v>
      </c>
      <c r="F3728" t="s">
        <v>8219</v>
      </c>
      <c r="G3728" t="s">
        <v>8224</v>
      </c>
      <c r="H3728" t="s">
        <v>8246</v>
      </c>
      <c r="I3728">
        <v>1362974400</v>
      </c>
      <c r="J3728">
        <v>1360948389</v>
      </c>
      <c r="K3728" t="b">
        <v>1</v>
      </c>
      <c r="L3728">
        <v>22</v>
      </c>
      <c r="M3728" t="b">
        <v>1</v>
      </c>
      <c r="N3728" t="s">
        <v>8276</v>
      </c>
      <c r="O3728" s="5">
        <f t="shared" si="522"/>
        <v>0.4738213693437574</v>
      </c>
      <c r="P3728" s="7">
        <f t="shared" si="523"/>
        <v>95.931818181818187</v>
      </c>
      <c r="Q3728" t="str">
        <f t="shared" si="524"/>
        <v>music</v>
      </c>
      <c r="R3728" t="str">
        <f t="shared" si="525"/>
        <v>rock</v>
      </c>
      <c r="S3728" s="10">
        <f t="shared" si="526"/>
        <v>41343.916666666664</v>
      </c>
      <c r="T3728" s="10">
        <f t="shared" si="527"/>
        <v>41320.467465277776</v>
      </c>
      <c r="U3728">
        <f t="shared" si="528"/>
        <v>2013</v>
      </c>
      <c r="V3728" s="11">
        <f t="shared" si="529"/>
        <v>41343.916666666664</v>
      </c>
      <c r="W3728" s="15">
        <f t="shared" si="530"/>
        <v>23.449201388888469</v>
      </c>
    </row>
    <row r="3729" spans="1:23" ht="43.2" x14ac:dyDescent="0.3">
      <c r="A3729">
        <v>1404</v>
      </c>
      <c r="B3729" s="3" t="s">
        <v>1405</v>
      </c>
      <c r="C3729" s="3" t="s">
        <v>5514</v>
      </c>
      <c r="D3729">
        <v>14500</v>
      </c>
      <c r="E3729">
        <v>241</v>
      </c>
      <c r="F3729" t="s">
        <v>8221</v>
      </c>
      <c r="G3729" t="s">
        <v>8225</v>
      </c>
      <c r="H3729" t="s">
        <v>8247</v>
      </c>
      <c r="I3729">
        <v>1424607285</v>
      </c>
      <c r="J3729">
        <v>1422447285</v>
      </c>
      <c r="K3729" t="b">
        <v>1</v>
      </c>
      <c r="L3729">
        <v>5</v>
      </c>
      <c r="M3729" t="b">
        <v>0</v>
      </c>
      <c r="N3729" t="s">
        <v>8287</v>
      </c>
      <c r="O3729" s="5">
        <f t="shared" si="522"/>
        <v>60.165975103734439</v>
      </c>
      <c r="P3729" s="7">
        <f t="shared" si="523"/>
        <v>48.2</v>
      </c>
      <c r="Q3729" t="str">
        <f t="shared" si="524"/>
        <v>publishing</v>
      </c>
      <c r="R3729" t="str">
        <f t="shared" si="525"/>
        <v>translations</v>
      </c>
      <c r="S3729" s="10">
        <f t="shared" si="526"/>
        <v>42057.260243055556</v>
      </c>
      <c r="T3729" s="10">
        <f t="shared" si="527"/>
        <v>42032.260243055556</v>
      </c>
      <c r="U3729">
        <f t="shared" si="528"/>
        <v>2015</v>
      </c>
      <c r="V3729" s="11">
        <f t="shared" si="529"/>
        <v>42057.260243055556</v>
      </c>
      <c r="W3729" s="15">
        <f t="shared" si="530"/>
        <v>25</v>
      </c>
    </row>
    <row r="3730" spans="1:23" ht="28.8" x14ac:dyDescent="0.3">
      <c r="A3730">
        <v>1405</v>
      </c>
      <c r="B3730" s="3" t="s">
        <v>1406</v>
      </c>
      <c r="C3730" s="3" t="s">
        <v>5515</v>
      </c>
      <c r="D3730">
        <v>25000</v>
      </c>
      <c r="E3730">
        <v>105</v>
      </c>
      <c r="F3730" t="s">
        <v>8221</v>
      </c>
      <c r="G3730" t="s">
        <v>8224</v>
      </c>
      <c r="H3730" t="s">
        <v>8246</v>
      </c>
      <c r="I3730">
        <v>1417195201</v>
      </c>
      <c r="J3730">
        <v>1414599601</v>
      </c>
      <c r="K3730" t="b">
        <v>1</v>
      </c>
      <c r="L3730">
        <v>17</v>
      </c>
      <c r="M3730" t="b">
        <v>0</v>
      </c>
      <c r="N3730" t="s">
        <v>8287</v>
      </c>
      <c r="O3730" s="5">
        <f t="shared" si="522"/>
        <v>238.0952380952381</v>
      </c>
      <c r="P3730" s="7">
        <f t="shared" si="523"/>
        <v>6.1764705882352944</v>
      </c>
      <c r="Q3730" t="str">
        <f t="shared" si="524"/>
        <v>publishing</v>
      </c>
      <c r="R3730" t="str">
        <f t="shared" si="525"/>
        <v>translations</v>
      </c>
      <c r="S3730" s="10">
        <f t="shared" si="526"/>
        <v>41971.472233796296</v>
      </c>
      <c r="T3730" s="10">
        <f t="shared" si="527"/>
        <v>41941.430567129632</v>
      </c>
      <c r="U3730">
        <f t="shared" si="528"/>
        <v>2014</v>
      </c>
      <c r="V3730" s="11">
        <f t="shared" si="529"/>
        <v>41971.472233796296</v>
      </c>
      <c r="W3730" s="15">
        <f t="shared" si="530"/>
        <v>30.041666666664241</v>
      </c>
    </row>
    <row r="3731" spans="1:23" ht="28.8" x14ac:dyDescent="0.3">
      <c r="A3731">
        <v>1461</v>
      </c>
      <c r="B3731" s="3" t="s">
        <v>1462</v>
      </c>
      <c r="C3731" s="3" t="s">
        <v>5571</v>
      </c>
      <c r="D3731">
        <v>15000</v>
      </c>
      <c r="E3731">
        <v>15186.69</v>
      </c>
      <c r="F3731" t="s">
        <v>8219</v>
      </c>
      <c r="G3731" t="s">
        <v>8224</v>
      </c>
      <c r="H3731" t="s">
        <v>8246</v>
      </c>
      <c r="I3731">
        <v>1413849600</v>
      </c>
      <c r="J3731">
        <v>1410967754</v>
      </c>
      <c r="K3731" t="b">
        <v>1</v>
      </c>
      <c r="L3731">
        <v>340</v>
      </c>
      <c r="M3731" t="b">
        <v>1</v>
      </c>
      <c r="N3731" t="s">
        <v>8288</v>
      </c>
      <c r="O3731" s="5">
        <f t="shared" si="522"/>
        <v>0.98770699869425127</v>
      </c>
      <c r="P3731" s="7">
        <f t="shared" si="523"/>
        <v>44.66673529411765</v>
      </c>
      <c r="Q3731" t="str">
        <f t="shared" si="524"/>
        <v>publishing</v>
      </c>
      <c r="R3731" t="str">
        <f t="shared" si="525"/>
        <v>radio &amp; podcasts</v>
      </c>
      <c r="S3731" s="10">
        <f t="shared" si="526"/>
        <v>41932.75</v>
      </c>
      <c r="T3731" s="10">
        <f t="shared" si="527"/>
        <v>41899.395300925928</v>
      </c>
      <c r="U3731">
        <f t="shared" si="528"/>
        <v>2014</v>
      </c>
      <c r="V3731" s="11">
        <f t="shared" si="529"/>
        <v>41932.75</v>
      </c>
      <c r="W3731" s="15">
        <f t="shared" si="530"/>
        <v>33.354699074072414</v>
      </c>
    </row>
    <row r="3732" spans="1:23" ht="28.8" x14ac:dyDescent="0.3">
      <c r="A3732">
        <v>1462</v>
      </c>
      <c r="B3732" s="3" t="s">
        <v>1463</v>
      </c>
      <c r="C3732" s="3" t="s">
        <v>5572</v>
      </c>
      <c r="D3732">
        <v>4000</v>
      </c>
      <c r="E3732">
        <v>4340.7</v>
      </c>
      <c r="F3732" t="s">
        <v>8219</v>
      </c>
      <c r="G3732" t="s">
        <v>8224</v>
      </c>
      <c r="H3732" t="s">
        <v>8246</v>
      </c>
      <c r="I3732">
        <v>1365609271</v>
      </c>
      <c r="J3732">
        <v>1363017271</v>
      </c>
      <c r="K3732" t="b">
        <v>1</v>
      </c>
      <c r="L3732">
        <v>150</v>
      </c>
      <c r="M3732" t="b">
        <v>1</v>
      </c>
      <c r="N3732" t="s">
        <v>8288</v>
      </c>
      <c r="O3732" s="5">
        <f t="shared" si="522"/>
        <v>0.92151035547261961</v>
      </c>
      <c r="P3732" s="7">
        <f t="shared" si="523"/>
        <v>28.937999999999999</v>
      </c>
      <c r="Q3732" t="str">
        <f t="shared" si="524"/>
        <v>publishing</v>
      </c>
      <c r="R3732" t="str">
        <f t="shared" si="525"/>
        <v>radio &amp; podcasts</v>
      </c>
      <c r="S3732" s="10">
        <f t="shared" si="526"/>
        <v>41374.412858796299</v>
      </c>
      <c r="T3732" s="10">
        <f t="shared" si="527"/>
        <v>41344.412858796299</v>
      </c>
      <c r="U3732">
        <f t="shared" si="528"/>
        <v>2013</v>
      </c>
      <c r="V3732" s="11">
        <f t="shared" si="529"/>
        <v>41374.412858796299</v>
      </c>
      <c r="W3732" s="15">
        <f t="shared" si="530"/>
        <v>30</v>
      </c>
    </row>
    <row r="3733" spans="1:23" ht="43.2" x14ac:dyDescent="0.3">
      <c r="A3733">
        <v>1463</v>
      </c>
      <c r="B3733" s="3" t="s">
        <v>1464</v>
      </c>
      <c r="C3733" s="3" t="s">
        <v>5573</v>
      </c>
      <c r="D3733">
        <v>600</v>
      </c>
      <c r="E3733">
        <v>886</v>
      </c>
      <c r="F3733" t="s">
        <v>8219</v>
      </c>
      <c r="G3733" t="s">
        <v>8224</v>
      </c>
      <c r="H3733" t="s">
        <v>8246</v>
      </c>
      <c r="I3733">
        <v>1365367938</v>
      </c>
      <c r="J3733">
        <v>1361483538</v>
      </c>
      <c r="K3733" t="b">
        <v>1</v>
      </c>
      <c r="L3733">
        <v>25</v>
      </c>
      <c r="M3733" t="b">
        <v>1</v>
      </c>
      <c r="N3733" t="s">
        <v>8288</v>
      </c>
      <c r="O3733" s="5">
        <f t="shared" si="522"/>
        <v>0.67720090293453727</v>
      </c>
      <c r="P3733" s="7">
        <f t="shared" si="523"/>
        <v>35.44</v>
      </c>
      <c r="Q3733" t="str">
        <f t="shared" si="524"/>
        <v>publishing</v>
      </c>
      <c r="R3733" t="str">
        <f t="shared" si="525"/>
        <v>radio &amp; podcasts</v>
      </c>
      <c r="S3733" s="10">
        <f t="shared" si="526"/>
        <v>41371.619652777779</v>
      </c>
      <c r="T3733" s="10">
        <f t="shared" si="527"/>
        <v>41326.661319444444</v>
      </c>
      <c r="U3733">
        <f t="shared" si="528"/>
        <v>2013</v>
      </c>
      <c r="V3733" s="11">
        <f t="shared" si="529"/>
        <v>41371.619652777779</v>
      </c>
      <c r="W3733" s="15">
        <f t="shared" si="530"/>
        <v>44.958333333335759</v>
      </c>
    </row>
    <row r="3734" spans="1:23" x14ac:dyDescent="0.3">
      <c r="A3734">
        <v>1464</v>
      </c>
      <c r="B3734" s="3" t="s">
        <v>1465</v>
      </c>
      <c r="C3734" s="3" t="s">
        <v>5574</v>
      </c>
      <c r="D3734">
        <v>5000</v>
      </c>
      <c r="E3734">
        <v>8160</v>
      </c>
      <c r="F3734" t="s">
        <v>8219</v>
      </c>
      <c r="G3734" t="s">
        <v>8224</v>
      </c>
      <c r="H3734" t="s">
        <v>8246</v>
      </c>
      <c r="I3734">
        <v>1361029958</v>
      </c>
      <c r="J3734">
        <v>1358437958</v>
      </c>
      <c r="K3734" t="b">
        <v>1</v>
      </c>
      <c r="L3734">
        <v>234</v>
      </c>
      <c r="M3734" t="b">
        <v>1</v>
      </c>
      <c r="N3734" t="s">
        <v>8288</v>
      </c>
      <c r="O3734" s="5">
        <f t="shared" si="522"/>
        <v>0.61274509803921573</v>
      </c>
      <c r="P3734" s="7">
        <f t="shared" si="523"/>
        <v>34.871794871794869</v>
      </c>
      <c r="Q3734" t="str">
        <f t="shared" si="524"/>
        <v>publishing</v>
      </c>
      <c r="R3734" t="str">
        <f t="shared" si="525"/>
        <v>radio &amp; podcasts</v>
      </c>
      <c r="S3734" s="10">
        <f t="shared" si="526"/>
        <v>41321.411550925928</v>
      </c>
      <c r="T3734" s="10">
        <f t="shared" si="527"/>
        <v>41291.411550925928</v>
      </c>
      <c r="U3734">
        <f t="shared" si="528"/>
        <v>2013</v>
      </c>
      <c r="V3734" s="11">
        <f t="shared" si="529"/>
        <v>41321.411550925928</v>
      </c>
      <c r="W3734" s="15">
        <f t="shared" si="530"/>
        <v>30</v>
      </c>
    </row>
    <row r="3735" spans="1:23" ht="43.2" x14ac:dyDescent="0.3">
      <c r="A3735">
        <v>1465</v>
      </c>
      <c r="B3735" s="3" t="s">
        <v>1466</v>
      </c>
      <c r="C3735" s="3" t="s">
        <v>5575</v>
      </c>
      <c r="D3735">
        <v>30000</v>
      </c>
      <c r="E3735">
        <v>136924.35</v>
      </c>
      <c r="F3735" t="s">
        <v>8219</v>
      </c>
      <c r="G3735" t="s">
        <v>8224</v>
      </c>
      <c r="H3735" t="s">
        <v>8246</v>
      </c>
      <c r="I3735">
        <v>1332385200</v>
      </c>
      <c r="J3735">
        <v>1329759452</v>
      </c>
      <c r="K3735" t="b">
        <v>1</v>
      </c>
      <c r="L3735">
        <v>2602</v>
      </c>
      <c r="M3735" t="b">
        <v>1</v>
      </c>
      <c r="N3735" t="s">
        <v>8288</v>
      </c>
      <c r="O3735" s="5">
        <f t="shared" si="522"/>
        <v>0.21909908646635898</v>
      </c>
      <c r="P3735" s="7">
        <f t="shared" si="523"/>
        <v>52.622732513451197</v>
      </c>
      <c r="Q3735" t="str">
        <f t="shared" si="524"/>
        <v>publishing</v>
      </c>
      <c r="R3735" t="str">
        <f t="shared" si="525"/>
        <v>radio &amp; podcasts</v>
      </c>
      <c r="S3735" s="10">
        <f t="shared" si="526"/>
        <v>40989.875</v>
      </c>
      <c r="T3735" s="10">
        <f t="shared" si="527"/>
        <v>40959.484398148146</v>
      </c>
      <c r="U3735">
        <f t="shared" si="528"/>
        <v>2012</v>
      </c>
      <c r="V3735" s="11">
        <f t="shared" si="529"/>
        <v>40989.875</v>
      </c>
      <c r="W3735" s="15">
        <f t="shared" si="530"/>
        <v>30.390601851853717</v>
      </c>
    </row>
    <row r="3736" spans="1:23" ht="43.2" x14ac:dyDescent="0.3">
      <c r="A3736">
        <v>1466</v>
      </c>
      <c r="B3736" s="3" t="s">
        <v>1467</v>
      </c>
      <c r="C3736" s="3" t="s">
        <v>5576</v>
      </c>
      <c r="D3736">
        <v>16000</v>
      </c>
      <c r="E3736">
        <v>17260.37</v>
      </c>
      <c r="F3736" t="s">
        <v>8219</v>
      </c>
      <c r="G3736" t="s">
        <v>8224</v>
      </c>
      <c r="H3736" t="s">
        <v>8246</v>
      </c>
      <c r="I3736">
        <v>1452574800</v>
      </c>
      <c r="J3736">
        <v>1449029266</v>
      </c>
      <c r="K3736" t="b">
        <v>1</v>
      </c>
      <c r="L3736">
        <v>248</v>
      </c>
      <c r="M3736" t="b">
        <v>1</v>
      </c>
      <c r="N3736" t="s">
        <v>8288</v>
      </c>
      <c r="O3736" s="5">
        <f t="shared" si="522"/>
        <v>0.92697896974398586</v>
      </c>
      <c r="P3736" s="7">
        <f t="shared" si="523"/>
        <v>69.598266129032254</v>
      </c>
      <c r="Q3736" t="str">
        <f t="shared" si="524"/>
        <v>publishing</v>
      </c>
      <c r="R3736" t="str">
        <f t="shared" si="525"/>
        <v>radio &amp; podcasts</v>
      </c>
      <c r="S3736" s="10">
        <f t="shared" si="526"/>
        <v>42380.958333333328</v>
      </c>
      <c r="T3736" s="10">
        <f t="shared" si="527"/>
        <v>42339.922060185185</v>
      </c>
      <c r="U3736">
        <f t="shared" si="528"/>
        <v>2016</v>
      </c>
      <c r="V3736" s="11">
        <f t="shared" si="529"/>
        <v>42380.958333333328</v>
      </c>
      <c r="W3736" s="15">
        <f t="shared" si="530"/>
        <v>41.036273148143664</v>
      </c>
    </row>
    <row r="3737" spans="1:23" ht="28.8" x14ac:dyDescent="0.3">
      <c r="A3737">
        <v>1467</v>
      </c>
      <c r="B3737" s="3" t="s">
        <v>1468</v>
      </c>
      <c r="C3737" s="3" t="s">
        <v>5577</v>
      </c>
      <c r="D3737">
        <v>40000</v>
      </c>
      <c r="E3737">
        <v>46032</v>
      </c>
      <c r="F3737" t="s">
        <v>8219</v>
      </c>
      <c r="G3737" t="s">
        <v>8224</v>
      </c>
      <c r="H3737" t="s">
        <v>8246</v>
      </c>
      <c r="I3737">
        <v>1332699285</v>
      </c>
      <c r="J3737">
        <v>1327518885</v>
      </c>
      <c r="K3737" t="b">
        <v>1</v>
      </c>
      <c r="L3737">
        <v>600</v>
      </c>
      <c r="M3737" t="b">
        <v>1</v>
      </c>
      <c r="N3737" t="s">
        <v>8288</v>
      </c>
      <c r="O3737" s="5">
        <f t="shared" si="522"/>
        <v>0.86896072297532156</v>
      </c>
      <c r="P3737" s="7">
        <f t="shared" si="523"/>
        <v>76.72</v>
      </c>
      <c r="Q3737" t="str">
        <f t="shared" si="524"/>
        <v>publishing</v>
      </c>
      <c r="R3737" t="str">
        <f t="shared" si="525"/>
        <v>radio &amp; podcasts</v>
      </c>
      <c r="S3737" s="10">
        <f t="shared" si="526"/>
        <v>40993.510243055556</v>
      </c>
      <c r="T3737" s="10">
        <f t="shared" si="527"/>
        <v>40933.55190972222</v>
      </c>
      <c r="U3737">
        <f t="shared" si="528"/>
        <v>2012</v>
      </c>
      <c r="V3737" s="11">
        <f t="shared" si="529"/>
        <v>40993.510243055556</v>
      </c>
      <c r="W3737" s="15">
        <f t="shared" si="530"/>
        <v>59.958333333335759</v>
      </c>
    </row>
    <row r="3738" spans="1:23" ht="43.2" x14ac:dyDescent="0.3">
      <c r="A3738">
        <v>1468</v>
      </c>
      <c r="B3738" s="3" t="s">
        <v>1469</v>
      </c>
      <c r="C3738" s="3" t="s">
        <v>5578</v>
      </c>
      <c r="D3738">
        <v>9500</v>
      </c>
      <c r="E3738">
        <v>9725</v>
      </c>
      <c r="F3738" t="s">
        <v>8219</v>
      </c>
      <c r="G3738" t="s">
        <v>8224</v>
      </c>
      <c r="H3738" t="s">
        <v>8246</v>
      </c>
      <c r="I3738">
        <v>1307838049</v>
      </c>
      <c r="J3738">
        <v>1302654049</v>
      </c>
      <c r="K3738" t="b">
        <v>1</v>
      </c>
      <c r="L3738">
        <v>293</v>
      </c>
      <c r="M3738" t="b">
        <v>1</v>
      </c>
      <c r="N3738" t="s">
        <v>8288</v>
      </c>
      <c r="O3738" s="5">
        <f t="shared" si="522"/>
        <v>0.9768637532133676</v>
      </c>
      <c r="P3738" s="7">
        <f t="shared" si="523"/>
        <v>33.191126279863482</v>
      </c>
      <c r="Q3738" t="str">
        <f t="shared" si="524"/>
        <v>publishing</v>
      </c>
      <c r="R3738" t="str">
        <f t="shared" si="525"/>
        <v>radio &amp; podcasts</v>
      </c>
      <c r="S3738" s="10">
        <f t="shared" si="526"/>
        <v>40705.764456018522</v>
      </c>
      <c r="T3738" s="10">
        <f t="shared" si="527"/>
        <v>40645.764456018522</v>
      </c>
      <c r="U3738">
        <f t="shared" si="528"/>
        <v>2011</v>
      </c>
      <c r="V3738" s="11">
        <f t="shared" si="529"/>
        <v>40705.764456018522</v>
      </c>
      <c r="W3738" s="15">
        <f t="shared" si="530"/>
        <v>60</v>
      </c>
    </row>
    <row r="3739" spans="1:23" ht="43.2" x14ac:dyDescent="0.3">
      <c r="A3739">
        <v>1469</v>
      </c>
      <c r="B3739" s="3" t="s">
        <v>1470</v>
      </c>
      <c r="C3739" s="3" t="s">
        <v>5579</v>
      </c>
      <c r="D3739">
        <v>44250</v>
      </c>
      <c r="E3739">
        <v>47978</v>
      </c>
      <c r="F3739" t="s">
        <v>8219</v>
      </c>
      <c r="G3739" t="s">
        <v>8224</v>
      </c>
      <c r="H3739" t="s">
        <v>8246</v>
      </c>
      <c r="I3739">
        <v>1360938109</v>
      </c>
      <c r="J3739">
        <v>1358346109</v>
      </c>
      <c r="K3739" t="b">
        <v>1</v>
      </c>
      <c r="L3739">
        <v>321</v>
      </c>
      <c r="M3739" t="b">
        <v>1</v>
      </c>
      <c r="N3739" t="s">
        <v>8288</v>
      </c>
      <c r="O3739" s="5">
        <f t="shared" si="522"/>
        <v>0.92229771978823627</v>
      </c>
      <c r="P3739" s="7">
        <f t="shared" si="523"/>
        <v>149.46417445482865</v>
      </c>
      <c r="Q3739" t="str">
        <f t="shared" si="524"/>
        <v>publishing</v>
      </c>
      <c r="R3739" t="str">
        <f t="shared" si="525"/>
        <v>radio &amp; podcasts</v>
      </c>
      <c r="S3739" s="10">
        <f t="shared" si="526"/>
        <v>41320.348483796297</v>
      </c>
      <c r="T3739" s="10">
        <f t="shared" si="527"/>
        <v>41290.348483796297</v>
      </c>
      <c r="U3739">
        <f t="shared" si="528"/>
        <v>2013</v>
      </c>
      <c r="V3739" s="11">
        <f t="shared" si="529"/>
        <v>41320.348483796297</v>
      </c>
      <c r="W3739" s="15">
        <f t="shared" si="530"/>
        <v>30</v>
      </c>
    </row>
    <row r="3740" spans="1:23" ht="57.6" x14ac:dyDescent="0.3">
      <c r="A3740">
        <v>1470</v>
      </c>
      <c r="B3740" s="3" t="s">
        <v>1471</v>
      </c>
      <c r="C3740" s="3" t="s">
        <v>5580</v>
      </c>
      <c r="D3740">
        <v>1500</v>
      </c>
      <c r="E3740">
        <v>1877</v>
      </c>
      <c r="F3740" t="s">
        <v>8219</v>
      </c>
      <c r="G3740" t="s">
        <v>8224</v>
      </c>
      <c r="H3740" t="s">
        <v>8246</v>
      </c>
      <c r="I3740">
        <v>1356724263</v>
      </c>
      <c r="J3740">
        <v>1354909863</v>
      </c>
      <c r="K3740" t="b">
        <v>1</v>
      </c>
      <c r="L3740">
        <v>81</v>
      </c>
      <c r="M3740" t="b">
        <v>1</v>
      </c>
      <c r="N3740" t="s">
        <v>8288</v>
      </c>
      <c r="O3740" s="5">
        <f t="shared" si="522"/>
        <v>0.79914757591901975</v>
      </c>
      <c r="P3740" s="7">
        <f t="shared" si="523"/>
        <v>23.172839506172838</v>
      </c>
      <c r="Q3740" t="str">
        <f t="shared" si="524"/>
        <v>publishing</v>
      </c>
      <c r="R3740" t="str">
        <f t="shared" si="525"/>
        <v>radio &amp; podcasts</v>
      </c>
      <c r="S3740" s="10">
        <f t="shared" si="526"/>
        <v>41271.577118055553</v>
      </c>
      <c r="T3740" s="10">
        <f t="shared" si="527"/>
        <v>41250.577118055553</v>
      </c>
      <c r="U3740">
        <f t="shared" si="528"/>
        <v>2012</v>
      </c>
      <c r="V3740" s="11">
        <f t="shared" si="529"/>
        <v>41271.577118055553</v>
      </c>
      <c r="W3740" s="15">
        <f t="shared" si="530"/>
        <v>21</v>
      </c>
    </row>
    <row r="3741" spans="1:23" ht="43.2" x14ac:dyDescent="0.3">
      <c r="A3741">
        <v>1471</v>
      </c>
      <c r="B3741" s="3" t="s">
        <v>1472</v>
      </c>
      <c r="C3741" s="3" t="s">
        <v>5581</v>
      </c>
      <c r="D3741">
        <v>32000</v>
      </c>
      <c r="E3741">
        <v>33229</v>
      </c>
      <c r="F3741" t="s">
        <v>8219</v>
      </c>
      <c r="G3741" t="s">
        <v>8224</v>
      </c>
      <c r="H3741" t="s">
        <v>8246</v>
      </c>
      <c r="I3741">
        <v>1428620334</v>
      </c>
      <c r="J3741">
        <v>1426028334</v>
      </c>
      <c r="K3741" t="b">
        <v>1</v>
      </c>
      <c r="L3741">
        <v>343</v>
      </c>
      <c r="M3741" t="b">
        <v>1</v>
      </c>
      <c r="N3741" t="s">
        <v>8288</v>
      </c>
      <c r="O3741" s="5">
        <f t="shared" si="522"/>
        <v>0.96301423455415447</v>
      </c>
      <c r="P3741" s="7">
        <f t="shared" si="523"/>
        <v>96.877551020408163</v>
      </c>
      <c r="Q3741" t="str">
        <f t="shared" si="524"/>
        <v>publishing</v>
      </c>
      <c r="R3741" t="str">
        <f t="shared" si="525"/>
        <v>radio &amp; podcasts</v>
      </c>
      <c r="S3741" s="10">
        <f t="shared" si="526"/>
        <v>42103.707569444443</v>
      </c>
      <c r="T3741" s="10">
        <f t="shared" si="527"/>
        <v>42073.707569444443</v>
      </c>
      <c r="U3741">
        <f t="shared" si="528"/>
        <v>2015</v>
      </c>
      <c r="V3741" s="11">
        <f t="shared" si="529"/>
        <v>42103.707569444443</v>
      </c>
      <c r="W3741" s="15">
        <f t="shared" si="530"/>
        <v>30</v>
      </c>
    </row>
    <row r="3742" spans="1:23" ht="57.6" x14ac:dyDescent="0.3">
      <c r="A3742">
        <v>1472</v>
      </c>
      <c r="B3742" s="3" t="s">
        <v>1473</v>
      </c>
      <c r="C3742" s="3" t="s">
        <v>5582</v>
      </c>
      <c r="D3742">
        <v>25000</v>
      </c>
      <c r="E3742">
        <v>34676</v>
      </c>
      <c r="F3742" t="s">
        <v>8219</v>
      </c>
      <c r="G3742" t="s">
        <v>8224</v>
      </c>
      <c r="H3742" t="s">
        <v>8246</v>
      </c>
      <c r="I3742">
        <v>1381928503</v>
      </c>
      <c r="J3742">
        <v>1379336503</v>
      </c>
      <c r="K3742" t="b">
        <v>1</v>
      </c>
      <c r="L3742">
        <v>336</v>
      </c>
      <c r="M3742" t="b">
        <v>1</v>
      </c>
      <c r="N3742" t="s">
        <v>8288</v>
      </c>
      <c r="O3742" s="5">
        <f t="shared" si="522"/>
        <v>0.72095974160802856</v>
      </c>
      <c r="P3742" s="7">
        <f t="shared" si="523"/>
        <v>103.20238095238095</v>
      </c>
      <c r="Q3742" t="str">
        <f t="shared" si="524"/>
        <v>publishing</v>
      </c>
      <c r="R3742" t="str">
        <f t="shared" si="525"/>
        <v>radio &amp; podcasts</v>
      </c>
      <c r="S3742" s="10">
        <f t="shared" si="526"/>
        <v>41563.292858796296</v>
      </c>
      <c r="T3742" s="10">
        <f t="shared" si="527"/>
        <v>41533.292858796296</v>
      </c>
      <c r="U3742">
        <f t="shared" si="528"/>
        <v>2013</v>
      </c>
      <c r="V3742" s="11">
        <f t="shared" si="529"/>
        <v>41563.292858796296</v>
      </c>
      <c r="W3742" s="15">
        <f t="shared" si="530"/>
        <v>30</v>
      </c>
    </row>
    <row r="3743" spans="1:23" x14ac:dyDescent="0.3">
      <c r="A3743">
        <v>1473</v>
      </c>
      <c r="B3743" s="3" t="s">
        <v>1474</v>
      </c>
      <c r="C3743" s="3" t="s">
        <v>5583</v>
      </c>
      <c r="D3743">
        <v>1500</v>
      </c>
      <c r="E3743">
        <v>1807.74</v>
      </c>
      <c r="F3743" t="s">
        <v>8219</v>
      </c>
      <c r="G3743" t="s">
        <v>8224</v>
      </c>
      <c r="H3743" t="s">
        <v>8246</v>
      </c>
      <c r="I3743">
        <v>1330644639</v>
      </c>
      <c r="J3743">
        <v>1328052639</v>
      </c>
      <c r="K3743" t="b">
        <v>1</v>
      </c>
      <c r="L3743">
        <v>47</v>
      </c>
      <c r="M3743" t="b">
        <v>1</v>
      </c>
      <c r="N3743" t="s">
        <v>8288</v>
      </c>
      <c r="O3743" s="5">
        <f t="shared" si="522"/>
        <v>0.82976534236118027</v>
      </c>
      <c r="P3743" s="7">
        <f t="shared" si="523"/>
        <v>38.462553191489363</v>
      </c>
      <c r="Q3743" t="str">
        <f t="shared" si="524"/>
        <v>publishing</v>
      </c>
      <c r="R3743" t="str">
        <f t="shared" si="525"/>
        <v>radio &amp; podcasts</v>
      </c>
      <c r="S3743" s="10">
        <f t="shared" si="526"/>
        <v>40969.729618055557</v>
      </c>
      <c r="T3743" s="10">
        <f t="shared" si="527"/>
        <v>40939.729618055557</v>
      </c>
      <c r="U3743">
        <f t="shared" si="528"/>
        <v>2012</v>
      </c>
      <c r="V3743" s="11">
        <f t="shared" si="529"/>
        <v>40969.729618055557</v>
      </c>
      <c r="W3743" s="15">
        <f t="shared" si="530"/>
        <v>30</v>
      </c>
    </row>
    <row r="3744" spans="1:23" ht="43.2" x14ac:dyDescent="0.3">
      <c r="A3744">
        <v>1474</v>
      </c>
      <c r="B3744" s="3" t="s">
        <v>1475</v>
      </c>
      <c r="C3744" s="3" t="s">
        <v>5584</v>
      </c>
      <c r="D3744">
        <v>3000</v>
      </c>
      <c r="E3744">
        <v>3368</v>
      </c>
      <c r="F3744" t="s">
        <v>8219</v>
      </c>
      <c r="G3744" t="s">
        <v>8224</v>
      </c>
      <c r="H3744" t="s">
        <v>8246</v>
      </c>
      <c r="I3744">
        <v>1379093292</v>
      </c>
      <c r="J3744">
        <v>1376501292</v>
      </c>
      <c r="K3744" t="b">
        <v>1</v>
      </c>
      <c r="L3744">
        <v>76</v>
      </c>
      <c r="M3744" t="b">
        <v>1</v>
      </c>
      <c r="N3744" t="s">
        <v>8288</v>
      </c>
      <c r="O3744" s="5">
        <f t="shared" si="522"/>
        <v>0.89073634204275531</v>
      </c>
      <c r="P3744" s="7">
        <f t="shared" si="523"/>
        <v>44.315789473684212</v>
      </c>
      <c r="Q3744" t="str">
        <f t="shared" si="524"/>
        <v>publishing</v>
      </c>
      <c r="R3744" t="str">
        <f t="shared" si="525"/>
        <v>radio &amp; podcasts</v>
      </c>
      <c r="S3744" s="10">
        <f t="shared" si="526"/>
        <v>41530.477916666663</v>
      </c>
      <c r="T3744" s="10">
        <f t="shared" si="527"/>
        <v>41500.477916666663</v>
      </c>
      <c r="U3744">
        <f t="shared" si="528"/>
        <v>2013</v>
      </c>
      <c r="V3744" s="11">
        <f t="shared" si="529"/>
        <v>41530.477916666663</v>
      </c>
      <c r="W3744" s="15">
        <f t="shared" si="530"/>
        <v>30</v>
      </c>
    </row>
    <row r="3745" spans="1:23" ht="43.2" x14ac:dyDescent="0.3">
      <c r="A3745">
        <v>1475</v>
      </c>
      <c r="B3745" s="3" t="s">
        <v>1476</v>
      </c>
      <c r="C3745" s="3" t="s">
        <v>5585</v>
      </c>
      <c r="D3745">
        <v>15000</v>
      </c>
      <c r="E3745">
        <v>28300.45</v>
      </c>
      <c r="F3745" t="s">
        <v>8219</v>
      </c>
      <c r="G3745" t="s">
        <v>8224</v>
      </c>
      <c r="H3745" t="s">
        <v>8246</v>
      </c>
      <c r="I3745">
        <v>1419051540</v>
      </c>
      <c r="J3745">
        <v>1416244863</v>
      </c>
      <c r="K3745" t="b">
        <v>1</v>
      </c>
      <c r="L3745">
        <v>441</v>
      </c>
      <c r="M3745" t="b">
        <v>1</v>
      </c>
      <c r="N3745" t="s">
        <v>8288</v>
      </c>
      <c r="O3745" s="5">
        <f t="shared" si="522"/>
        <v>0.53002690769934757</v>
      </c>
      <c r="P3745" s="7">
        <f t="shared" si="523"/>
        <v>64.173356009070289</v>
      </c>
      <c r="Q3745" t="str">
        <f t="shared" si="524"/>
        <v>publishing</v>
      </c>
      <c r="R3745" t="str">
        <f t="shared" si="525"/>
        <v>radio &amp; podcasts</v>
      </c>
      <c r="S3745" s="10">
        <f t="shared" si="526"/>
        <v>41992.957638888889</v>
      </c>
      <c r="T3745" s="10">
        <f t="shared" si="527"/>
        <v>41960.472951388889</v>
      </c>
      <c r="U3745">
        <f t="shared" si="528"/>
        <v>2014</v>
      </c>
      <c r="V3745" s="11">
        <f t="shared" si="529"/>
        <v>41992.957638888889</v>
      </c>
      <c r="W3745" s="15">
        <f t="shared" si="530"/>
        <v>32.484687500000291</v>
      </c>
    </row>
    <row r="3746" spans="1:23" ht="28.8" x14ac:dyDescent="0.3">
      <c r="A3746">
        <v>1476</v>
      </c>
      <c r="B3746" s="3" t="s">
        <v>1477</v>
      </c>
      <c r="C3746" s="3" t="s">
        <v>5586</v>
      </c>
      <c r="D3746">
        <v>6000</v>
      </c>
      <c r="E3746">
        <v>39693.279999999999</v>
      </c>
      <c r="F3746" t="s">
        <v>8219</v>
      </c>
      <c r="G3746" t="s">
        <v>8224</v>
      </c>
      <c r="H3746" t="s">
        <v>8246</v>
      </c>
      <c r="I3746">
        <v>1315616422</v>
      </c>
      <c r="J3746">
        <v>1313024422</v>
      </c>
      <c r="K3746" t="b">
        <v>1</v>
      </c>
      <c r="L3746">
        <v>916</v>
      </c>
      <c r="M3746" t="b">
        <v>1</v>
      </c>
      <c r="N3746" t="s">
        <v>8288</v>
      </c>
      <c r="O3746" s="5">
        <f t="shared" si="522"/>
        <v>0.15115908788590915</v>
      </c>
      <c r="P3746" s="7">
        <f t="shared" si="523"/>
        <v>43.333275109170302</v>
      </c>
      <c r="Q3746" t="str">
        <f t="shared" si="524"/>
        <v>publishing</v>
      </c>
      <c r="R3746" t="str">
        <f t="shared" si="525"/>
        <v>radio &amp; podcasts</v>
      </c>
      <c r="S3746" s="10">
        <f t="shared" si="526"/>
        <v>40795.791921296295</v>
      </c>
      <c r="T3746" s="10">
        <f t="shared" si="527"/>
        <v>40765.791921296295</v>
      </c>
      <c r="U3746">
        <f t="shared" si="528"/>
        <v>2011</v>
      </c>
      <c r="V3746" s="11">
        <f t="shared" si="529"/>
        <v>40795.791921296295</v>
      </c>
      <c r="W3746" s="15">
        <f t="shared" si="530"/>
        <v>30</v>
      </c>
    </row>
    <row r="3747" spans="1:23" ht="43.2" x14ac:dyDescent="0.3">
      <c r="A3747">
        <v>1477</v>
      </c>
      <c r="B3747" s="3" t="s">
        <v>1478</v>
      </c>
      <c r="C3747" s="3" t="s">
        <v>5587</v>
      </c>
      <c r="D3747">
        <v>30000</v>
      </c>
      <c r="E3747">
        <v>33393</v>
      </c>
      <c r="F3747" t="s">
        <v>8219</v>
      </c>
      <c r="G3747" t="s">
        <v>8224</v>
      </c>
      <c r="H3747" t="s">
        <v>8246</v>
      </c>
      <c r="I3747">
        <v>1324609200</v>
      </c>
      <c r="J3747">
        <v>1319467604</v>
      </c>
      <c r="K3747" t="b">
        <v>1</v>
      </c>
      <c r="L3747">
        <v>369</v>
      </c>
      <c r="M3747" t="b">
        <v>1</v>
      </c>
      <c r="N3747" t="s">
        <v>8288</v>
      </c>
      <c r="O3747" s="5">
        <f t="shared" si="522"/>
        <v>0.89839187853741798</v>
      </c>
      <c r="P3747" s="7">
        <f t="shared" si="523"/>
        <v>90.495934959349597</v>
      </c>
      <c r="Q3747" t="str">
        <f t="shared" si="524"/>
        <v>publishing</v>
      </c>
      <c r="R3747" t="str">
        <f t="shared" si="525"/>
        <v>radio &amp; podcasts</v>
      </c>
      <c r="S3747" s="10">
        <f t="shared" si="526"/>
        <v>40899.875</v>
      </c>
      <c r="T3747" s="10">
        <f t="shared" si="527"/>
        <v>40840.365787037037</v>
      </c>
      <c r="U3747">
        <f t="shared" si="528"/>
        <v>2011</v>
      </c>
      <c r="V3747" s="11">
        <f t="shared" si="529"/>
        <v>40899.875</v>
      </c>
      <c r="W3747" s="15">
        <f t="shared" si="530"/>
        <v>59.50921296296292</v>
      </c>
    </row>
    <row r="3748" spans="1:23" ht="43.2" x14ac:dyDescent="0.3">
      <c r="A3748">
        <v>1478</v>
      </c>
      <c r="B3748" s="3" t="s">
        <v>1479</v>
      </c>
      <c r="C3748" s="3" t="s">
        <v>5588</v>
      </c>
      <c r="D3748">
        <v>50000</v>
      </c>
      <c r="E3748">
        <v>590807.11</v>
      </c>
      <c r="F3748" t="s">
        <v>8219</v>
      </c>
      <c r="G3748" t="s">
        <v>8224</v>
      </c>
      <c r="H3748" t="s">
        <v>8246</v>
      </c>
      <c r="I3748">
        <v>1368564913</v>
      </c>
      <c r="J3748">
        <v>1367355313</v>
      </c>
      <c r="K3748" t="b">
        <v>1</v>
      </c>
      <c r="L3748">
        <v>20242</v>
      </c>
      <c r="M3748" t="b">
        <v>1</v>
      </c>
      <c r="N3748" t="s">
        <v>8288</v>
      </c>
      <c r="O3748" s="5">
        <f t="shared" si="522"/>
        <v>8.4629990319513931E-2</v>
      </c>
      <c r="P3748" s="7">
        <f t="shared" si="523"/>
        <v>29.187190495010373</v>
      </c>
      <c r="Q3748" t="str">
        <f t="shared" si="524"/>
        <v>publishing</v>
      </c>
      <c r="R3748" t="str">
        <f t="shared" si="525"/>
        <v>radio &amp; podcasts</v>
      </c>
      <c r="S3748" s="10">
        <f t="shared" si="526"/>
        <v>41408.621678240743</v>
      </c>
      <c r="T3748" s="10">
        <f t="shared" si="527"/>
        <v>41394.621678240743</v>
      </c>
      <c r="U3748">
        <f t="shared" si="528"/>
        <v>2013</v>
      </c>
      <c r="V3748" s="11">
        <f t="shared" si="529"/>
        <v>41408.621678240743</v>
      </c>
      <c r="W3748" s="15">
        <f t="shared" si="530"/>
        <v>14</v>
      </c>
    </row>
    <row r="3749" spans="1:23" ht="43.2" x14ac:dyDescent="0.3">
      <c r="A3749">
        <v>1479</v>
      </c>
      <c r="B3749" s="3" t="s">
        <v>1480</v>
      </c>
      <c r="C3749" s="3" t="s">
        <v>5589</v>
      </c>
      <c r="D3749">
        <v>1600</v>
      </c>
      <c r="E3749">
        <v>2198</v>
      </c>
      <c r="F3749" t="s">
        <v>8219</v>
      </c>
      <c r="G3749" t="s">
        <v>8224</v>
      </c>
      <c r="H3749" t="s">
        <v>8246</v>
      </c>
      <c r="I3749">
        <v>1399694340</v>
      </c>
      <c r="J3749">
        <v>1398448389</v>
      </c>
      <c r="K3749" t="b">
        <v>1</v>
      </c>
      <c r="L3749">
        <v>71</v>
      </c>
      <c r="M3749" t="b">
        <v>1</v>
      </c>
      <c r="N3749" t="s">
        <v>8288</v>
      </c>
      <c r="O3749" s="5">
        <f t="shared" si="522"/>
        <v>0.7279344858962693</v>
      </c>
      <c r="P3749" s="7">
        <f t="shared" si="523"/>
        <v>30.95774647887324</v>
      </c>
      <c r="Q3749" t="str">
        <f t="shared" si="524"/>
        <v>publishing</v>
      </c>
      <c r="R3749" t="str">
        <f t="shared" si="525"/>
        <v>radio &amp; podcasts</v>
      </c>
      <c r="S3749" s="10">
        <f t="shared" si="526"/>
        <v>41768.915972222225</v>
      </c>
      <c r="T3749" s="10">
        <f t="shared" si="527"/>
        <v>41754.495243055557</v>
      </c>
      <c r="U3749">
        <f t="shared" si="528"/>
        <v>2014</v>
      </c>
      <c r="V3749" s="11">
        <f t="shared" si="529"/>
        <v>41768.915972222225</v>
      </c>
      <c r="W3749" s="15">
        <f t="shared" si="530"/>
        <v>14.420729166668025</v>
      </c>
    </row>
    <row r="3750" spans="1:23" ht="43.2" x14ac:dyDescent="0.3">
      <c r="A3750">
        <v>1480</v>
      </c>
      <c r="B3750" s="3" t="s">
        <v>1481</v>
      </c>
      <c r="C3750" s="3" t="s">
        <v>5590</v>
      </c>
      <c r="D3750">
        <v>50000</v>
      </c>
      <c r="E3750">
        <v>58520.2</v>
      </c>
      <c r="F3750" t="s">
        <v>8219</v>
      </c>
      <c r="G3750" t="s">
        <v>8224</v>
      </c>
      <c r="H3750" t="s">
        <v>8246</v>
      </c>
      <c r="I3750">
        <v>1374858000</v>
      </c>
      <c r="J3750">
        <v>1373408699</v>
      </c>
      <c r="K3750" t="b">
        <v>1</v>
      </c>
      <c r="L3750">
        <v>635</v>
      </c>
      <c r="M3750" t="b">
        <v>1</v>
      </c>
      <c r="N3750" t="s">
        <v>8288</v>
      </c>
      <c r="O3750" s="5">
        <f t="shared" si="522"/>
        <v>0.85440582909832852</v>
      </c>
      <c r="P3750" s="7">
        <f t="shared" si="523"/>
        <v>92.157795275590544</v>
      </c>
      <c r="Q3750" t="str">
        <f t="shared" si="524"/>
        <v>publishing</v>
      </c>
      <c r="R3750" t="str">
        <f t="shared" si="525"/>
        <v>radio &amp; podcasts</v>
      </c>
      <c r="S3750" s="10">
        <f t="shared" si="526"/>
        <v>41481.458333333336</v>
      </c>
      <c r="T3750" s="10">
        <f t="shared" si="527"/>
        <v>41464.684016203704</v>
      </c>
      <c r="U3750">
        <f t="shared" si="528"/>
        <v>2013</v>
      </c>
      <c r="V3750" s="11">
        <f t="shared" si="529"/>
        <v>41481.458333333336</v>
      </c>
      <c r="W3750" s="15">
        <f t="shared" si="530"/>
        <v>16.774317129631527</v>
      </c>
    </row>
    <row r="3751" spans="1:23" ht="28.8" x14ac:dyDescent="0.3">
      <c r="A3751">
        <v>1501</v>
      </c>
      <c r="B3751" s="3" t="s">
        <v>1502</v>
      </c>
      <c r="C3751" s="3" t="s">
        <v>5611</v>
      </c>
      <c r="D3751">
        <v>52000</v>
      </c>
      <c r="E3751">
        <v>86492</v>
      </c>
      <c r="F3751" t="s">
        <v>8219</v>
      </c>
      <c r="G3751" t="s">
        <v>8229</v>
      </c>
      <c r="H3751" t="s">
        <v>8251</v>
      </c>
      <c r="I3751">
        <v>1436364023</v>
      </c>
      <c r="J3751">
        <v>1433772023</v>
      </c>
      <c r="K3751" t="b">
        <v>1</v>
      </c>
      <c r="L3751">
        <v>885</v>
      </c>
      <c r="M3751" t="b">
        <v>1</v>
      </c>
      <c r="N3751" t="s">
        <v>8285</v>
      </c>
      <c r="O3751" s="5">
        <f t="shared" si="522"/>
        <v>0.60121167275586185</v>
      </c>
      <c r="P3751" s="7">
        <f t="shared" si="523"/>
        <v>97.731073446327684</v>
      </c>
      <c r="Q3751" t="str">
        <f t="shared" si="524"/>
        <v>photography</v>
      </c>
      <c r="R3751" t="str">
        <f t="shared" si="525"/>
        <v>photobooks</v>
      </c>
      <c r="S3751" s="10">
        <f t="shared" si="526"/>
        <v>42193.333599537036</v>
      </c>
      <c r="T3751" s="10">
        <f t="shared" si="527"/>
        <v>42163.333599537036</v>
      </c>
      <c r="U3751">
        <f t="shared" si="528"/>
        <v>2015</v>
      </c>
      <c r="V3751" s="11">
        <f t="shared" si="529"/>
        <v>42193.333599537036</v>
      </c>
      <c r="W3751" s="15">
        <f t="shared" si="530"/>
        <v>30</v>
      </c>
    </row>
    <row r="3752" spans="1:23" ht="43.2" x14ac:dyDescent="0.3">
      <c r="A3752">
        <v>1502</v>
      </c>
      <c r="B3752" s="3" t="s">
        <v>1503</v>
      </c>
      <c r="C3752" s="3" t="s">
        <v>5612</v>
      </c>
      <c r="D3752">
        <v>22000</v>
      </c>
      <c r="E3752">
        <v>22318</v>
      </c>
      <c r="F3752" t="s">
        <v>8219</v>
      </c>
      <c r="G3752" t="s">
        <v>8225</v>
      </c>
      <c r="H3752" t="s">
        <v>8247</v>
      </c>
      <c r="I3752">
        <v>1458943200</v>
      </c>
      <c r="J3752">
        <v>1456491680</v>
      </c>
      <c r="K3752" t="b">
        <v>1</v>
      </c>
      <c r="L3752">
        <v>329</v>
      </c>
      <c r="M3752" t="b">
        <v>1</v>
      </c>
      <c r="N3752" t="s">
        <v>8285</v>
      </c>
      <c r="O3752" s="5">
        <f t="shared" si="522"/>
        <v>0.98575141141679357</v>
      </c>
      <c r="P3752" s="7">
        <f t="shared" si="523"/>
        <v>67.835866261398181</v>
      </c>
      <c r="Q3752" t="str">
        <f t="shared" si="524"/>
        <v>photography</v>
      </c>
      <c r="R3752" t="str">
        <f t="shared" si="525"/>
        <v>photobooks</v>
      </c>
      <c r="S3752" s="10">
        <f t="shared" si="526"/>
        <v>42454.666666666672</v>
      </c>
      <c r="T3752" s="10">
        <f t="shared" si="527"/>
        <v>42426.292592592596</v>
      </c>
      <c r="U3752">
        <f t="shared" si="528"/>
        <v>2016</v>
      </c>
      <c r="V3752" s="11">
        <f t="shared" si="529"/>
        <v>42454.666666666672</v>
      </c>
      <c r="W3752" s="15">
        <f t="shared" si="530"/>
        <v>28.374074074075907</v>
      </c>
    </row>
    <row r="3753" spans="1:23" ht="43.2" x14ac:dyDescent="0.3">
      <c r="A3753">
        <v>1503</v>
      </c>
      <c r="B3753" s="3" t="s">
        <v>1504</v>
      </c>
      <c r="C3753" s="3" t="s">
        <v>5613</v>
      </c>
      <c r="D3753">
        <v>3750</v>
      </c>
      <c r="E3753">
        <v>4045.93</v>
      </c>
      <c r="F3753" t="s">
        <v>8219</v>
      </c>
      <c r="G3753" t="s">
        <v>8242</v>
      </c>
      <c r="H3753" t="s">
        <v>8249</v>
      </c>
      <c r="I3753">
        <v>1477210801</v>
      </c>
      <c r="J3753">
        <v>1472026801</v>
      </c>
      <c r="K3753" t="b">
        <v>1</v>
      </c>
      <c r="L3753">
        <v>71</v>
      </c>
      <c r="M3753" t="b">
        <v>1</v>
      </c>
      <c r="N3753" t="s">
        <v>8285</v>
      </c>
      <c r="O3753" s="5">
        <f t="shared" si="522"/>
        <v>0.92685736035967015</v>
      </c>
      <c r="P3753" s="7">
        <f t="shared" si="523"/>
        <v>56.98492957746479</v>
      </c>
      <c r="Q3753" t="str">
        <f t="shared" si="524"/>
        <v>photography</v>
      </c>
      <c r="R3753" t="str">
        <f t="shared" si="525"/>
        <v>photobooks</v>
      </c>
      <c r="S3753" s="10">
        <f t="shared" si="526"/>
        <v>42666.097233796296</v>
      </c>
      <c r="T3753" s="10">
        <f t="shared" si="527"/>
        <v>42606.097233796296</v>
      </c>
      <c r="U3753">
        <f t="shared" si="528"/>
        <v>2016</v>
      </c>
      <c r="V3753" s="11">
        <f t="shared" si="529"/>
        <v>42666.097233796296</v>
      </c>
      <c r="W3753" s="15">
        <f t="shared" si="530"/>
        <v>60</v>
      </c>
    </row>
    <row r="3754" spans="1:23" ht="43.2" x14ac:dyDescent="0.3">
      <c r="A3754">
        <v>1504</v>
      </c>
      <c r="B3754" s="3" t="s">
        <v>1505</v>
      </c>
      <c r="C3754" s="3" t="s">
        <v>5614</v>
      </c>
      <c r="D3754">
        <v>6500</v>
      </c>
      <c r="E3754">
        <v>18066</v>
      </c>
      <c r="F3754" t="s">
        <v>8219</v>
      </c>
      <c r="G3754" t="s">
        <v>8225</v>
      </c>
      <c r="H3754" t="s">
        <v>8247</v>
      </c>
      <c r="I3754">
        <v>1402389180</v>
      </c>
      <c r="J3754">
        <v>1399996024</v>
      </c>
      <c r="K3754" t="b">
        <v>1</v>
      </c>
      <c r="L3754">
        <v>269</v>
      </c>
      <c r="M3754" t="b">
        <v>1</v>
      </c>
      <c r="N3754" t="s">
        <v>8285</v>
      </c>
      <c r="O3754" s="5">
        <f t="shared" si="522"/>
        <v>0.3597918742389018</v>
      </c>
      <c r="P3754" s="7">
        <f t="shared" si="523"/>
        <v>67.159851301115239</v>
      </c>
      <c r="Q3754" t="str">
        <f t="shared" si="524"/>
        <v>photography</v>
      </c>
      <c r="R3754" t="str">
        <f t="shared" si="525"/>
        <v>photobooks</v>
      </c>
      <c r="S3754" s="10">
        <f t="shared" si="526"/>
        <v>41800.106249999997</v>
      </c>
      <c r="T3754" s="10">
        <f t="shared" si="527"/>
        <v>41772.407685185186</v>
      </c>
      <c r="U3754">
        <f t="shared" si="528"/>
        <v>2014</v>
      </c>
      <c r="V3754" s="11">
        <f t="shared" si="529"/>
        <v>41800.106249999997</v>
      </c>
      <c r="W3754" s="15">
        <f t="shared" si="530"/>
        <v>27.698564814811107</v>
      </c>
    </row>
    <row r="3755" spans="1:23" ht="57.6" x14ac:dyDescent="0.3">
      <c r="A3755">
        <v>1505</v>
      </c>
      <c r="B3755" s="3" t="s">
        <v>1506</v>
      </c>
      <c r="C3755" s="3" t="s">
        <v>5615</v>
      </c>
      <c r="D3755">
        <v>16000</v>
      </c>
      <c r="E3755">
        <v>16573</v>
      </c>
      <c r="F3755" t="s">
        <v>8219</v>
      </c>
      <c r="G3755" t="s">
        <v>8236</v>
      </c>
      <c r="H3755" t="s">
        <v>8249</v>
      </c>
      <c r="I3755">
        <v>1458676860</v>
      </c>
      <c r="J3755">
        <v>1455446303</v>
      </c>
      <c r="K3755" t="b">
        <v>1</v>
      </c>
      <c r="L3755">
        <v>345</v>
      </c>
      <c r="M3755" t="b">
        <v>1</v>
      </c>
      <c r="N3755" t="s">
        <v>8285</v>
      </c>
      <c r="O3755" s="5">
        <f t="shared" si="522"/>
        <v>0.96542569239123877</v>
      </c>
      <c r="P3755" s="7">
        <f t="shared" si="523"/>
        <v>48.037681159420288</v>
      </c>
      <c r="Q3755" t="str">
        <f t="shared" si="524"/>
        <v>photography</v>
      </c>
      <c r="R3755" t="str">
        <f t="shared" si="525"/>
        <v>photobooks</v>
      </c>
      <c r="S3755" s="10">
        <f t="shared" si="526"/>
        <v>42451.584027777775</v>
      </c>
      <c r="T3755" s="10">
        <f t="shared" si="527"/>
        <v>42414.19332175926</v>
      </c>
      <c r="U3755">
        <f t="shared" si="528"/>
        <v>2016</v>
      </c>
      <c r="V3755" s="11">
        <f t="shared" si="529"/>
        <v>42451.584027777775</v>
      </c>
      <c r="W3755" s="15">
        <f t="shared" si="530"/>
        <v>37.39070601851563</v>
      </c>
    </row>
    <row r="3756" spans="1:23" ht="43.2" x14ac:dyDescent="0.3">
      <c r="A3756">
        <v>1506</v>
      </c>
      <c r="B3756" s="3" t="s">
        <v>1507</v>
      </c>
      <c r="C3756" s="3" t="s">
        <v>5616</v>
      </c>
      <c r="D3756">
        <v>1500</v>
      </c>
      <c r="E3756">
        <v>1671</v>
      </c>
      <c r="F3756" t="s">
        <v>8219</v>
      </c>
      <c r="G3756" t="s">
        <v>8225</v>
      </c>
      <c r="H3756" t="s">
        <v>8247</v>
      </c>
      <c r="I3756">
        <v>1406227904</v>
      </c>
      <c r="J3756">
        <v>1403635904</v>
      </c>
      <c r="K3756" t="b">
        <v>1</v>
      </c>
      <c r="L3756">
        <v>43</v>
      </c>
      <c r="M3756" t="b">
        <v>1</v>
      </c>
      <c r="N3756" t="s">
        <v>8285</v>
      </c>
      <c r="O3756" s="5">
        <f t="shared" si="522"/>
        <v>0.89766606822262118</v>
      </c>
      <c r="P3756" s="7">
        <f t="shared" si="523"/>
        <v>38.860465116279073</v>
      </c>
      <c r="Q3756" t="str">
        <f t="shared" si="524"/>
        <v>photography</v>
      </c>
      <c r="R3756" t="str">
        <f t="shared" si="525"/>
        <v>photobooks</v>
      </c>
      <c r="S3756" s="10">
        <f t="shared" si="526"/>
        <v>41844.535925925928</v>
      </c>
      <c r="T3756" s="10">
        <f t="shared" si="527"/>
        <v>41814.535925925928</v>
      </c>
      <c r="U3756">
        <f t="shared" si="528"/>
        <v>2014</v>
      </c>
      <c r="V3756" s="11">
        <f t="shared" si="529"/>
        <v>41844.535925925928</v>
      </c>
      <c r="W3756" s="15">
        <f t="shared" si="530"/>
        <v>30</v>
      </c>
    </row>
    <row r="3757" spans="1:23" ht="57.6" x14ac:dyDescent="0.3">
      <c r="A3757">
        <v>1507</v>
      </c>
      <c r="B3757" s="3" t="s">
        <v>1508</v>
      </c>
      <c r="C3757" s="3" t="s">
        <v>5617</v>
      </c>
      <c r="D3757">
        <v>1200</v>
      </c>
      <c r="E3757">
        <v>2580</v>
      </c>
      <c r="F3757" t="s">
        <v>8219</v>
      </c>
      <c r="G3757" t="s">
        <v>8224</v>
      </c>
      <c r="H3757" t="s">
        <v>8246</v>
      </c>
      <c r="I3757">
        <v>1273911000</v>
      </c>
      <c r="J3757">
        <v>1268822909</v>
      </c>
      <c r="K3757" t="b">
        <v>1</v>
      </c>
      <c r="L3757">
        <v>33</v>
      </c>
      <c r="M3757" t="b">
        <v>1</v>
      </c>
      <c r="N3757" t="s">
        <v>8285</v>
      </c>
      <c r="O3757" s="5">
        <f t="shared" si="522"/>
        <v>0.46511627906976744</v>
      </c>
      <c r="P3757" s="7">
        <f t="shared" si="523"/>
        <v>78.181818181818187</v>
      </c>
      <c r="Q3757" t="str">
        <f t="shared" si="524"/>
        <v>photography</v>
      </c>
      <c r="R3757" t="str">
        <f t="shared" si="525"/>
        <v>photobooks</v>
      </c>
      <c r="S3757" s="10">
        <f t="shared" si="526"/>
        <v>40313.090277777781</v>
      </c>
      <c r="T3757" s="10">
        <f t="shared" si="527"/>
        <v>40254.200335648151</v>
      </c>
      <c r="U3757">
        <f t="shared" si="528"/>
        <v>2010</v>
      </c>
      <c r="V3757" s="11">
        <f t="shared" si="529"/>
        <v>40313.090277777781</v>
      </c>
      <c r="W3757" s="15">
        <f t="shared" si="530"/>
        <v>58.889942129630072</v>
      </c>
    </row>
    <row r="3758" spans="1:23" ht="43.2" x14ac:dyDescent="0.3">
      <c r="A3758">
        <v>1508</v>
      </c>
      <c r="B3758" s="3" t="s">
        <v>1509</v>
      </c>
      <c r="C3758" s="3" t="s">
        <v>5618</v>
      </c>
      <c r="D3758">
        <v>18500</v>
      </c>
      <c r="E3758">
        <v>20491</v>
      </c>
      <c r="F3758" t="s">
        <v>8219</v>
      </c>
      <c r="G3758" t="s">
        <v>8224</v>
      </c>
      <c r="H3758" t="s">
        <v>8246</v>
      </c>
      <c r="I3758">
        <v>1403880281</v>
      </c>
      <c r="J3758">
        <v>1401201881</v>
      </c>
      <c r="K3758" t="b">
        <v>1</v>
      </c>
      <c r="L3758">
        <v>211</v>
      </c>
      <c r="M3758" t="b">
        <v>1</v>
      </c>
      <c r="N3758" t="s">
        <v>8285</v>
      </c>
      <c r="O3758" s="5">
        <f t="shared" si="522"/>
        <v>0.90283539114733302</v>
      </c>
      <c r="P3758" s="7">
        <f t="shared" si="523"/>
        <v>97.113744075829388</v>
      </c>
      <c r="Q3758" t="str">
        <f t="shared" si="524"/>
        <v>photography</v>
      </c>
      <c r="R3758" t="str">
        <f t="shared" si="525"/>
        <v>photobooks</v>
      </c>
      <c r="S3758" s="10">
        <f t="shared" si="526"/>
        <v>41817.364363425928</v>
      </c>
      <c r="T3758" s="10">
        <f t="shared" si="527"/>
        <v>41786.364363425928</v>
      </c>
      <c r="U3758">
        <f t="shared" si="528"/>
        <v>2014</v>
      </c>
      <c r="V3758" s="11">
        <f t="shared" si="529"/>
        <v>41817.364363425928</v>
      </c>
      <c r="W3758" s="15">
        <f t="shared" si="530"/>
        <v>31</v>
      </c>
    </row>
    <row r="3759" spans="1:23" ht="43.2" x14ac:dyDescent="0.3">
      <c r="A3759">
        <v>1509</v>
      </c>
      <c r="B3759" s="3" t="s">
        <v>1510</v>
      </c>
      <c r="C3759" s="3" t="s">
        <v>5619</v>
      </c>
      <c r="D3759">
        <v>17500</v>
      </c>
      <c r="E3759">
        <v>21637.22</v>
      </c>
      <c r="F3759" t="s">
        <v>8219</v>
      </c>
      <c r="G3759" t="s">
        <v>8236</v>
      </c>
      <c r="H3759" t="s">
        <v>8249</v>
      </c>
      <c r="I3759">
        <v>1487113140</v>
      </c>
      <c r="J3759">
        <v>1484570885</v>
      </c>
      <c r="K3759" t="b">
        <v>1</v>
      </c>
      <c r="L3759">
        <v>196</v>
      </c>
      <c r="M3759" t="b">
        <v>1</v>
      </c>
      <c r="N3759" t="s">
        <v>8285</v>
      </c>
      <c r="O3759" s="5">
        <f t="shared" si="522"/>
        <v>0.80879151757943024</v>
      </c>
      <c r="P3759" s="7">
        <f t="shared" si="523"/>
        <v>110.39397959183674</v>
      </c>
      <c r="Q3759" t="str">
        <f t="shared" si="524"/>
        <v>photography</v>
      </c>
      <c r="R3759" t="str">
        <f t="shared" si="525"/>
        <v>photobooks</v>
      </c>
      <c r="S3759" s="10">
        <f t="shared" si="526"/>
        <v>42780.707638888889</v>
      </c>
      <c r="T3759" s="10">
        <f t="shared" si="527"/>
        <v>42751.283391203702</v>
      </c>
      <c r="U3759">
        <f t="shared" si="528"/>
        <v>2017</v>
      </c>
      <c r="V3759" s="11">
        <f t="shared" si="529"/>
        <v>42780.707638888889</v>
      </c>
      <c r="W3759" s="15">
        <f t="shared" si="530"/>
        <v>29.424247685186856</v>
      </c>
    </row>
    <row r="3760" spans="1:23" ht="43.2" x14ac:dyDescent="0.3">
      <c r="A3760">
        <v>1510</v>
      </c>
      <c r="B3760" s="3" t="s">
        <v>1511</v>
      </c>
      <c r="C3760" s="3" t="s">
        <v>5620</v>
      </c>
      <c r="D3760">
        <v>16000</v>
      </c>
      <c r="E3760">
        <v>16165.6</v>
      </c>
      <c r="F3760" t="s">
        <v>8219</v>
      </c>
      <c r="G3760" t="s">
        <v>8225</v>
      </c>
      <c r="H3760" t="s">
        <v>8247</v>
      </c>
      <c r="I3760">
        <v>1405761278</v>
      </c>
      <c r="J3760">
        <v>1403169278</v>
      </c>
      <c r="K3760" t="b">
        <v>1</v>
      </c>
      <c r="L3760">
        <v>405</v>
      </c>
      <c r="M3760" t="b">
        <v>1</v>
      </c>
      <c r="N3760" t="s">
        <v>8285</v>
      </c>
      <c r="O3760" s="5">
        <f t="shared" si="522"/>
        <v>0.98975602513980299</v>
      </c>
      <c r="P3760" s="7">
        <f t="shared" si="523"/>
        <v>39.91506172839506</v>
      </c>
      <c r="Q3760" t="str">
        <f t="shared" si="524"/>
        <v>photography</v>
      </c>
      <c r="R3760" t="str">
        <f t="shared" si="525"/>
        <v>photobooks</v>
      </c>
      <c r="S3760" s="10">
        <f t="shared" si="526"/>
        <v>41839.135162037033</v>
      </c>
      <c r="T3760" s="10">
        <f t="shared" si="527"/>
        <v>41809.135162037033</v>
      </c>
      <c r="U3760">
        <f t="shared" si="528"/>
        <v>2014</v>
      </c>
      <c r="V3760" s="11">
        <f t="shared" si="529"/>
        <v>41839.135162037033</v>
      </c>
      <c r="W3760" s="15">
        <f t="shared" si="530"/>
        <v>30</v>
      </c>
    </row>
    <row r="3761" spans="1:23" ht="57.6" x14ac:dyDescent="0.3">
      <c r="A3761">
        <v>1511</v>
      </c>
      <c r="B3761" s="3" t="s">
        <v>1512</v>
      </c>
      <c r="C3761" s="3" t="s">
        <v>5621</v>
      </c>
      <c r="D3761">
        <v>14000</v>
      </c>
      <c r="E3761">
        <v>15651</v>
      </c>
      <c r="F3761" t="s">
        <v>8219</v>
      </c>
      <c r="G3761" t="s">
        <v>8224</v>
      </c>
      <c r="H3761" t="s">
        <v>8246</v>
      </c>
      <c r="I3761">
        <v>1447858804</v>
      </c>
      <c r="J3761">
        <v>1445263204</v>
      </c>
      <c r="K3761" t="b">
        <v>1</v>
      </c>
      <c r="L3761">
        <v>206</v>
      </c>
      <c r="M3761" t="b">
        <v>1</v>
      </c>
      <c r="N3761" t="s">
        <v>8285</v>
      </c>
      <c r="O3761" s="5">
        <f t="shared" si="522"/>
        <v>0.8945115328094051</v>
      </c>
      <c r="P3761" s="7">
        <f t="shared" si="523"/>
        <v>75.975728155339809</v>
      </c>
      <c r="Q3761" t="str">
        <f t="shared" si="524"/>
        <v>photography</v>
      </c>
      <c r="R3761" t="str">
        <f t="shared" si="525"/>
        <v>photobooks</v>
      </c>
      <c r="S3761" s="10">
        <f t="shared" si="526"/>
        <v>42326.375046296293</v>
      </c>
      <c r="T3761" s="10">
        <f t="shared" si="527"/>
        <v>42296.333379629628</v>
      </c>
      <c r="U3761">
        <f t="shared" si="528"/>
        <v>2015</v>
      </c>
      <c r="V3761" s="11">
        <f t="shared" si="529"/>
        <v>42326.375046296293</v>
      </c>
      <c r="W3761" s="15">
        <f t="shared" si="530"/>
        <v>30.041666666664241</v>
      </c>
    </row>
    <row r="3762" spans="1:23" ht="43.2" x14ac:dyDescent="0.3">
      <c r="A3762">
        <v>1512</v>
      </c>
      <c r="B3762" s="3" t="s">
        <v>1513</v>
      </c>
      <c r="C3762" s="3" t="s">
        <v>5622</v>
      </c>
      <c r="D3762">
        <v>3500</v>
      </c>
      <c r="E3762">
        <v>19557</v>
      </c>
      <c r="F3762" t="s">
        <v>8219</v>
      </c>
      <c r="G3762" t="s">
        <v>8224</v>
      </c>
      <c r="H3762" t="s">
        <v>8246</v>
      </c>
      <c r="I3762">
        <v>1486311939</v>
      </c>
      <c r="J3762">
        <v>1483719939</v>
      </c>
      <c r="K3762" t="b">
        <v>1</v>
      </c>
      <c r="L3762">
        <v>335</v>
      </c>
      <c r="M3762" t="b">
        <v>1</v>
      </c>
      <c r="N3762" t="s">
        <v>8285</v>
      </c>
      <c r="O3762" s="5">
        <f t="shared" si="522"/>
        <v>0.17896405379148131</v>
      </c>
      <c r="P3762" s="7">
        <f t="shared" si="523"/>
        <v>58.379104477611939</v>
      </c>
      <c r="Q3762" t="str">
        <f t="shared" si="524"/>
        <v>photography</v>
      </c>
      <c r="R3762" t="str">
        <f t="shared" si="525"/>
        <v>photobooks</v>
      </c>
      <c r="S3762" s="10">
        <f t="shared" si="526"/>
        <v>42771.434479166666</v>
      </c>
      <c r="T3762" s="10">
        <f t="shared" si="527"/>
        <v>42741.434479166666</v>
      </c>
      <c r="U3762">
        <f t="shared" si="528"/>
        <v>2017</v>
      </c>
      <c r="V3762" s="11">
        <f t="shared" si="529"/>
        <v>42771.434479166666</v>
      </c>
      <c r="W3762" s="15">
        <f t="shared" si="530"/>
        <v>30</v>
      </c>
    </row>
    <row r="3763" spans="1:23" ht="43.2" x14ac:dyDescent="0.3">
      <c r="A3763">
        <v>1513</v>
      </c>
      <c r="B3763" s="3" t="s">
        <v>1514</v>
      </c>
      <c r="C3763" s="3" t="s">
        <v>5623</v>
      </c>
      <c r="D3763">
        <v>8000</v>
      </c>
      <c r="E3763">
        <v>12001.5</v>
      </c>
      <c r="F3763" t="s">
        <v>8219</v>
      </c>
      <c r="G3763" t="s">
        <v>8225</v>
      </c>
      <c r="H3763" t="s">
        <v>8247</v>
      </c>
      <c r="I3763">
        <v>1405523866</v>
      </c>
      <c r="J3763">
        <v>1402931866</v>
      </c>
      <c r="K3763" t="b">
        <v>1</v>
      </c>
      <c r="L3763">
        <v>215</v>
      </c>
      <c r="M3763" t="b">
        <v>1</v>
      </c>
      <c r="N3763" t="s">
        <v>8285</v>
      </c>
      <c r="O3763" s="5">
        <f t="shared" si="522"/>
        <v>0.6665833437486981</v>
      </c>
      <c r="P3763" s="7">
        <f t="shared" si="523"/>
        <v>55.82093023255814</v>
      </c>
      <c r="Q3763" t="str">
        <f t="shared" si="524"/>
        <v>photography</v>
      </c>
      <c r="R3763" t="str">
        <f t="shared" si="525"/>
        <v>photobooks</v>
      </c>
      <c r="S3763" s="10">
        <f t="shared" si="526"/>
        <v>41836.387337962966</v>
      </c>
      <c r="T3763" s="10">
        <f t="shared" si="527"/>
        <v>41806.387337962966</v>
      </c>
      <c r="U3763">
        <f t="shared" si="528"/>
        <v>2014</v>
      </c>
      <c r="V3763" s="11">
        <f t="shared" si="529"/>
        <v>41836.387337962966</v>
      </c>
      <c r="W3763" s="15">
        <f t="shared" si="530"/>
        <v>30</v>
      </c>
    </row>
    <row r="3764" spans="1:23" ht="43.2" x14ac:dyDescent="0.3">
      <c r="A3764">
        <v>1514</v>
      </c>
      <c r="B3764" s="3" t="s">
        <v>1515</v>
      </c>
      <c r="C3764" s="3" t="s">
        <v>5624</v>
      </c>
      <c r="D3764">
        <v>25000</v>
      </c>
      <c r="E3764">
        <v>26619</v>
      </c>
      <c r="F3764" t="s">
        <v>8219</v>
      </c>
      <c r="G3764" t="s">
        <v>8224</v>
      </c>
      <c r="H3764" t="s">
        <v>8246</v>
      </c>
      <c r="I3764">
        <v>1443363640</v>
      </c>
      <c r="J3764">
        <v>1439907640</v>
      </c>
      <c r="K3764" t="b">
        <v>1</v>
      </c>
      <c r="L3764">
        <v>176</v>
      </c>
      <c r="M3764" t="b">
        <v>1</v>
      </c>
      <c r="N3764" t="s">
        <v>8285</v>
      </c>
      <c r="O3764" s="5">
        <f t="shared" si="522"/>
        <v>0.93917878207295535</v>
      </c>
      <c r="P3764" s="7">
        <f t="shared" si="523"/>
        <v>151.24431818181819</v>
      </c>
      <c r="Q3764" t="str">
        <f t="shared" si="524"/>
        <v>photography</v>
      </c>
      <c r="R3764" t="str">
        <f t="shared" si="525"/>
        <v>photobooks</v>
      </c>
      <c r="S3764" s="10">
        <f t="shared" si="526"/>
        <v>42274.347685185188</v>
      </c>
      <c r="T3764" s="10">
        <f t="shared" si="527"/>
        <v>42234.347685185188</v>
      </c>
      <c r="U3764">
        <f t="shared" si="528"/>
        <v>2015</v>
      </c>
      <c r="V3764" s="11">
        <f t="shared" si="529"/>
        <v>42274.347685185188</v>
      </c>
      <c r="W3764" s="15">
        <f t="shared" si="530"/>
        <v>40</v>
      </c>
    </row>
    <row r="3765" spans="1:23" ht="43.2" x14ac:dyDescent="0.3">
      <c r="A3765">
        <v>1515</v>
      </c>
      <c r="B3765" s="3" t="s">
        <v>1516</v>
      </c>
      <c r="C3765" s="3" t="s">
        <v>5625</v>
      </c>
      <c r="D3765">
        <v>300000</v>
      </c>
      <c r="E3765">
        <v>471567</v>
      </c>
      <c r="F3765" t="s">
        <v>8219</v>
      </c>
      <c r="G3765" t="s">
        <v>8234</v>
      </c>
      <c r="H3765" t="s">
        <v>8254</v>
      </c>
      <c r="I3765">
        <v>1458104697</v>
      </c>
      <c r="J3765">
        <v>1455516297</v>
      </c>
      <c r="K3765" t="b">
        <v>1</v>
      </c>
      <c r="L3765">
        <v>555</v>
      </c>
      <c r="M3765" t="b">
        <v>1</v>
      </c>
      <c r="N3765" t="s">
        <v>8285</v>
      </c>
      <c r="O3765" s="5">
        <f t="shared" si="522"/>
        <v>0.63617683171214268</v>
      </c>
      <c r="P3765" s="7">
        <f t="shared" si="523"/>
        <v>849.67027027027029</v>
      </c>
      <c r="Q3765" t="str">
        <f t="shared" si="524"/>
        <v>photography</v>
      </c>
      <c r="R3765" t="str">
        <f t="shared" si="525"/>
        <v>photobooks</v>
      </c>
      <c r="S3765" s="10">
        <f t="shared" si="526"/>
        <v>42444.961770833332</v>
      </c>
      <c r="T3765" s="10">
        <f t="shared" si="527"/>
        <v>42415.003437499996</v>
      </c>
      <c r="U3765">
        <f t="shared" si="528"/>
        <v>2016</v>
      </c>
      <c r="V3765" s="11">
        <f t="shared" si="529"/>
        <v>42444.961770833332</v>
      </c>
      <c r="W3765" s="15">
        <f t="shared" si="530"/>
        <v>29.958333333335759</v>
      </c>
    </row>
    <row r="3766" spans="1:23" ht="43.2" x14ac:dyDescent="0.3">
      <c r="A3766">
        <v>1516</v>
      </c>
      <c r="B3766" s="3" t="s">
        <v>1517</v>
      </c>
      <c r="C3766" s="3" t="s">
        <v>5626</v>
      </c>
      <c r="D3766">
        <v>17000</v>
      </c>
      <c r="E3766">
        <v>18472</v>
      </c>
      <c r="F3766" t="s">
        <v>8219</v>
      </c>
      <c r="G3766" t="s">
        <v>8224</v>
      </c>
      <c r="H3766" t="s">
        <v>8246</v>
      </c>
      <c r="I3766">
        <v>1475762400</v>
      </c>
      <c r="J3766">
        <v>1473160292</v>
      </c>
      <c r="K3766" t="b">
        <v>1</v>
      </c>
      <c r="L3766">
        <v>116</v>
      </c>
      <c r="M3766" t="b">
        <v>1</v>
      </c>
      <c r="N3766" t="s">
        <v>8285</v>
      </c>
      <c r="O3766" s="5">
        <f t="shared" si="522"/>
        <v>0.92031182330012995</v>
      </c>
      <c r="P3766" s="7">
        <f t="shared" si="523"/>
        <v>159.24137931034483</v>
      </c>
      <c r="Q3766" t="str">
        <f t="shared" si="524"/>
        <v>photography</v>
      </c>
      <c r="R3766" t="str">
        <f t="shared" si="525"/>
        <v>photobooks</v>
      </c>
      <c r="S3766" s="10">
        <f t="shared" si="526"/>
        <v>42649.333333333328</v>
      </c>
      <c r="T3766" s="10">
        <f t="shared" si="527"/>
        <v>42619.216342592597</v>
      </c>
      <c r="U3766">
        <f t="shared" si="528"/>
        <v>2016</v>
      </c>
      <c r="V3766" s="11">
        <f t="shared" si="529"/>
        <v>42649.333333333328</v>
      </c>
      <c r="W3766" s="15">
        <f t="shared" si="530"/>
        <v>30.116990740731126</v>
      </c>
    </row>
    <row r="3767" spans="1:23" ht="43.2" x14ac:dyDescent="0.3">
      <c r="A3767">
        <v>1517</v>
      </c>
      <c r="B3767" s="3" t="s">
        <v>1518</v>
      </c>
      <c r="C3767" s="3" t="s">
        <v>5627</v>
      </c>
      <c r="D3767">
        <v>15000</v>
      </c>
      <c r="E3767">
        <v>24297</v>
      </c>
      <c r="F3767" t="s">
        <v>8219</v>
      </c>
      <c r="G3767" t="s">
        <v>8224</v>
      </c>
      <c r="H3767" t="s">
        <v>8246</v>
      </c>
      <c r="I3767">
        <v>1417845600</v>
      </c>
      <c r="J3767">
        <v>1415194553</v>
      </c>
      <c r="K3767" t="b">
        <v>1</v>
      </c>
      <c r="L3767">
        <v>615</v>
      </c>
      <c r="M3767" t="b">
        <v>1</v>
      </c>
      <c r="N3767" t="s">
        <v>8285</v>
      </c>
      <c r="O3767" s="5">
        <f t="shared" si="522"/>
        <v>0.61736016792196569</v>
      </c>
      <c r="P3767" s="7">
        <f t="shared" si="523"/>
        <v>39.507317073170732</v>
      </c>
      <c r="Q3767" t="str">
        <f t="shared" si="524"/>
        <v>photography</v>
      </c>
      <c r="R3767" t="str">
        <f t="shared" si="525"/>
        <v>photobooks</v>
      </c>
      <c r="S3767" s="10">
        <f t="shared" si="526"/>
        <v>41979</v>
      </c>
      <c r="T3767" s="10">
        <f t="shared" si="527"/>
        <v>41948.31658564815</v>
      </c>
      <c r="U3767">
        <f t="shared" si="528"/>
        <v>2014</v>
      </c>
      <c r="V3767" s="11">
        <f t="shared" si="529"/>
        <v>41979</v>
      </c>
      <c r="W3767" s="15">
        <f t="shared" si="530"/>
        <v>30.683414351849933</v>
      </c>
    </row>
    <row r="3768" spans="1:23" ht="28.8" x14ac:dyDescent="0.3">
      <c r="A3768">
        <v>1518</v>
      </c>
      <c r="B3768" s="3" t="s">
        <v>1519</v>
      </c>
      <c r="C3768" s="3" t="s">
        <v>5628</v>
      </c>
      <c r="D3768">
        <v>15000</v>
      </c>
      <c r="E3768">
        <v>30805</v>
      </c>
      <c r="F3768" t="s">
        <v>8219</v>
      </c>
      <c r="G3768" t="s">
        <v>8224</v>
      </c>
      <c r="H3768" t="s">
        <v>8246</v>
      </c>
      <c r="I3768">
        <v>1401565252</v>
      </c>
      <c r="J3768">
        <v>1398973252</v>
      </c>
      <c r="K3768" t="b">
        <v>1</v>
      </c>
      <c r="L3768">
        <v>236</v>
      </c>
      <c r="M3768" t="b">
        <v>1</v>
      </c>
      <c r="N3768" t="s">
        <v>8285</v>
      </c>
      <c r="O3768" s="5">
        <f t="shared" si="522"/>
        <v>0.48693393929556888</v>
      </c>
      <c r="P3768" s="7">
        <f t="shared" si="523"/>
        <v>130.52966101694915</v>
      </c>
      <c r="Q3768" t="str">
        <f t="shared" si="524"/>
        <v>photography</v>
      </c>
      <c r="R3768" t="str">
        <f t="shared" si="525"/>
        <v>photobooks</v>
      </c>
      <c r="S3768" s="10">
        <f t="shared" si="526"/>
        <v>41790.5700462963</v>
      </c>
      <c r="T3768" s="10">
        <f t="shared" si="527"/>
        <v>41760.5700462963</v>
      </c>
      <c r="U3768">
        <f t="shared" si="528"/>
        <v>2014</v>
      </c>
      <c r="V3768" s="11">
        <f t="shared" si="529"/>
        <v>41790.5700462963</v>
      </c>
      <c r="W3768" s="15">
        <f t="shared" si="530"/>
        <v>30</v>
      </c>
    </row>
    <row r="3769" spans="1:23" ht="43.2" x14ac:dyDescent="0.3">
      <c r="A3769">
        <v>1519</v>
      </c>
      <c r="B3769" s="3" t="s">
        <v>1520</v>
      </c>
      <c r="C3769" s="3" t="s">
        <v>5629</v>
      </c>
      <c r="D3769">
        <v>9000</v>
      </c>
      <c r="E3769">
        <v>9302.75</v>
      </c>
      <c r="F3769" t="s">
        <v>8219</v>
      </c>
      <c r="G3769" t="s">
        <v>8224</v>
      </c>
      <c r="H3769" t="s">
        <v>8246</v>
      </c>
      <c r="I3769">
        <v>1403301540</v>
      </c>
      <c r="J3769">
        <v>1400867283</v>
      </c>
      <c r="K3769" t="b">
        <v>1</v>
      </c>
      <c r="L3769">
        <v>145</v>
      </c>
      <c r="M3769" t="b">
        <v>1</v>
      </c>
      <c r="N3769" t="s">
        <v>8285</v>
      </c>
      <c r="O3769" s="5">
        <f t="shared" si="522"/>
        <v>0.96745585982639537</v>
      </c>
      <c r="P3769" s="7">
        <f t="shared" si="523"/>
        <v>64.156896551724131</v>
      </c>
      <c r="Q3769" t="str">
        <f t="shared" si="524"/>
        <v>photography</v>
      </c>
      <c r="R3769" t="str">
        <f t="shared" si="525"/>
        <v>photobooks</v>
      </c>
      <c r="S3769" s="10">
        <f t="shared" si="526"/>
        <v>41810.665972222225</v>
      </c>
      <c r="T3769" s="10">
        <f t="shared" si="527"/>
        <v>41782.491701388892</v>
      </c>
      <c r="U3769">
        <f t="shared" si="528"/>
        <v>2014</v>
      </c>
      <c r="V3769" s="11">
        <f t="shared" si="529"/>
        <v>41810.665972222225</v>
      </c>
      <c r="W3769" s="15">
        <f t="shared" si="530"/>
        <v>28.174270833333139</v>
      </c>
    </row>
    <row r="3770" spans="1:23" ht="28.8" x14ac:dyDescent="0.3">
      <c r="A3770">
        <v>1520</v>
      </c>
      <c r="B3770" s="3" t="s">
        <v>1521</v>
      </c>
      <c r="C3770" s="3" t="s">
        <v>5630</v>
      </c>
      <c r="D3770">
        <v>18000</v>
      </c>
      <c r="E3770">
        <v>18625</v>
      </c>
      <c r="F3770" t="s">
        <v>8219</v>
      </c>
      <c r="G3770" t="s">
        <v>8224</v>
      </c>
      <c r="H3770" t="s">
        <v>8246</v>
      </c>
      <c r="I3770">
        <v>1418961600</v>
      </c>
      <c r="J3770">
        <v>1415824513</v>
      </c>
      <c r="K3770" t="b">
        <v>1</v>
      </c>
      <c r="L3770">
        <v>167</v>
      </c>
      <c r="M3770" t="b">
        <v>1</v>
      </c>
      <c r="N3770" t="s">
        <v>8285</v>
      </c>
      <c r="O3770" s="5">
        <f t="shared" si="522"/>
        <v>0.96644295302013428</v>
      </c>
      <c r="P3770" s="7">
        <f t="shared" si="523"/>
        <v>111.52694610778443</v>
      </c>
      <c r="Q3770" t="str">
        <f t="shared" si="524"/>
        <v>photography</v>
      </c>
      <c r="R3770" t="str">
        <f t="shared" si="525"/>
        <v>photobooks</v>
      </c>
      <c r="S3770" s="10">
        <f t="shared" si="526"/>
        <v>41991.916666666672</v>
      </c>
      <c r="T3770" s="10">
        <f t="shared" si="527"/>
        <v>41955.607789351852</v>
      </c>
      <c r="U3770">
        <f t="shared" si="528"/>
        <v>2014</v>
      </c>
      <c r="V3770" s="11">
        <f t="shared" si="529"/>
        <v>41991.916666666672</v>
      </c>
      <c r="W3770" s="15">
        <f t="shared" si="530"/>
        <v>36.308877314819256</v>
      </c>
    </row>
    <row r="3771" spans="1:23" ht="43.2" x14ac:dyDescent="0.3">
      <c r="A3771">
        <v>1521</v>
      </c>
      <c r="B3771" s="3" t="s">
        <v>1522</v>
      </c>
      <c r="C3771" s="3" t="s">
        <v>5631</v>
      </c>
      <c r="D3771">
        <v>37500</v>
      </c>
      <c r="E3771">
        <v>40055</v>
      </c>
      <c r="F3771" t="s">
        <v>8219</v>
      </c>
      <c r="G3771" t="s">
        <v>8224</v>
      </c>
      <c r="H3771" t="s">
        <v>8246</v>
      </c>
      <c r="I3771">
        <v>1465272091</v>
      </c>
      <c r="J3771">
        <v>1462248091</v>
      </c>
      <c r="K3771" t="b">
        <v>1</v>
      </c>
      <c r="L3771">
        <v>235</v>
      </c>
      <c r="M3771" t="b">
        <v>1</v>
      </c>
      <c r="N3771" t="s">
        <v>8285</v>
      </c>
      <c r="O3771" s="5">
        <f t="shared" si="522"/>
        <v>0.93621270752715013</v>
      </c>
      <c r="P3771" s="7">
        <f t="shared" si="523"/>
        <v>170.44680851063831</v>
      </c>
      <c r="Q3771" t="str">
        <f t="shared" si="524"/>
        <v>photography</v>
      </c>
      <c r="R3771" t="str">
        <f t="shared" si="525"/>
        <v>photobooks</v>
      </c>
      <c r="S3771" s="10">
        <f t="shared" si="526"/>
        <v>42527.917719907404</v>
      </c>
      <c r="T3771" s="10">
        <f t="shared" si="527"/>
        <v>42492.917719907404</v>
      </c>
      <c r="U3771">
        <f t="shared" si="528"/>
        <v>2016</v>
      </c>
      <c r="V3771" s="11">
        <f t="shared" si="529"/>
        <v>42527.917719907404</v>
      </c>
      <c r="W3771" s="15">
        <f t="shared" si="530"/>
        <v>35</v>
      </c>
    </row>
    <row r="3772" spans="1:23" ht="57.6" x14ac:dyDescent="0.3">
      <c r="A3772">
        <v>1522</v>
      </c>
      <c r="B3772" s="3" t="s">
        <v>1523</v>
      </c>
      <c r="C3772" s="3" t="s">
        <v>5632</v>
      </c>
      <c r="D3772">
        <v>43500</v>
      </c>
      <c r="E3772">
        <v>60450.1</v>
      </c>
      <c r="F3772" t="s">
        <v>8219</v>
      </c>
      <c r="G3772" t="s">
        <v>8224</v>
      </c>
      <c r="H3772" t="s">
        <v>8246</v>
      </c>
      <c r="I3772">
        <v>1413575739</v>
      </c>
      <c r="J3772">
        <v>1410983739</v>
      </c>
      <c r="K3772" t="b">
        <v>1</v>
      </c>
      <c r="L3772">
        <v>452</v>
      </c>
      <c r="M3772" t="b">
        <v>1</v>
      </c>
      <c r="N3772" t="s">
        <v>8285</v>
      </c>
      <c r="O3772" s="5">
        <f t="shared" si="522"/>
        <v>0.71960178725924362</v>
      </c>
      <c r="P3772" s="7">
        <f t="shared" si="523"/>
        <v>133.7391592920354</v>
      </c>
      <c r="Q3772" t="str">
        <f t="shared" si="524"/>
        <v>photography</v>
      </c>
      <c r="R3772" t="str">
        <f t="shared" si="525"/>
        <v>photobooks</v>
      </c>
      <c r="S3772" s="10">
        <f t="shared" si="526"/>
        <v>41929.580312500002</v>
      </c>
      <c r="T3772" s="10">
        <f t="shared" si="527"/>
        <v>41899.580312500002</v>
      </c>
      <c r="U3772">
        <f t="shared" si="528"/>
        <v>2014</v>
      </c>
      <c r="V3772" s="11">
        <f t="shared" si="529"/>
        <v>41929.580312500002</v>
      </c>
      <c r="W3772" s="15">
        <f t="shared" si="530"/>
        <v>30</v>
      </c>
    </row>
    <row r="3773" spans="1:23" ht="43.2" x14ac:dyDescent="0.3">
      <c r="A3773">
        <v>1523</v>
      </c>
      <c r="B3773" s="3" t="s">
        <v>1524</v>
      </c>
      <c r="C3773" s="3" t="s">
        <v>5633</v>
      </c>
      <c r="D3773">
        <v>18500</v>
      </c>
      <c r="E3773">
        <v>23096</v>
      </c>
      <c r="F3773" t="s">
        <v>8219</v>
      </c>
      <c r="G3773" t="s">
        <v>8224</v>
      </c>
      <c r="H3773" t="s">
        <v>8246</v>
      </c>
      <c r="I3773">
        <v>1419292800</v>
      </c>
      <c r="J3773">
        <v>1416592916</v>
      </c>
      <c r="K3773" t="b">
        <v>1</v>
      </c>
      <c r="L3773">
        <v>241</v>
      </c>
      <c r="M3773" t="b">
        <v>1</v>
      </c>
      <c r="N3773" t="s">
        <v>8285</v>
      </c>
      <c r="O3773" s="5">
        <f t="shared" si="522"/>
        <v>0.80100450294423275</v>
      </c>
      <c r="P3773" s="7">
        <f t="shared" si="523"/>
        <v>95.834024896265561</v>
      </c>
      <c r="Q3773" t="str">
        <f t="shared" si="524"/>
        <v>photography</v>
      </c>
      <c r="R3773" t="str">
        <f t="shared" si="525"/>
        <v>photobooks</v>
      </c>
      <c r="S3773" s="10">
        <f t="shared" si="526"/>
        <v>41995.75</v>
      </c>
      <c r="T3773" s="10">
        <f t="shared" si="527"/>
        <v>41964.501342592594</v>
      </c>
      <c r="U3773">
        <f t="shared" si="528"/>
        <v>2014</v>
      </c>
      <c r="V3773" s="11">
        <f t="shared" si="529"/>
        <v>41995.75</v>
      </c>
      <c r="W3773" s="15">
        <f t="shared" si="530"/>
        <v>31.248657407406427</v>
      </c>
    </row>
    <row r="3774" spans="1:23" ht="43.2" x14ac:dyDescent="0.3">
      <c r="A3774">
        <v>1524</v>
      </c>
      <c r="B3774" s="3" t="s">
        <v>1525</v>
      </c>
      <c r="C3774" s="3" t="s">
        <v>5634</v>
      </c>
      <c r="D3774">
        <v>3000</v>
      </c>
      <c r="E3774">
        <v>6210</v>
      </c>
      <c r="F3774" t="s">
        <v>8219</v>
      </c>
      <c r="G3774" t="s">
        <v>8235</v>
      </c>
      <c r="H3774" t="s">
        <v>8255</v>
      </c>
      <c r="I3774">
        <v>1487592090</v>
      </c>
      <c r="J3774">
        <v>1485000090</v>
      </c>
      <c r="K3774" t="b">
        <v>1</v>
      </c>
      <c r="L3774">
        <v>28</v>
      </c>
      <c r="M3774" t="b">
        <v>1</v>
      </c>
      <c r="N3774" t="s">
        <v>8285</v>
      </c>
      <c r="O3774" s="5">
        <f t="shared" si="522"/>
        <v>0.48309178743961351</v>
      </c>
      <c r="P3774" s="7">
        <f t="shared" si="523"/>
        <v>221.78571428571428</v>
      </c>
      <c r="Q3774" t="str">
        <f t="shared" si="524"/>
        <v>photography</v>
      </c>
      <c r="R3774" t="str">
        <f t="shared" si="525"/>
        <v>photobooks</v>
      </c>
      <c r="S3774" s="10">
        <f t="shared" si="526"/>
        <v>42786.251041666663</v>
      </c>
      <c r="T3774" s="10">
        <f t="shared" si="527"/>
        <v>42756.251041666663</v>
      </c>
      <c r="U3774">
        <f t="shared" si="528"/>
        <v>2017</v>
      </c>
      <c r="V3774" s="11">
        <f t="shared" si="529"/>
        <v>42786.251041666663</v>
      </c>
      <c r="W3774" s="15">
        <f t="shared" si="530"/>
        <v>30</v>
      </c>
    </row>
    <row r="3775" spans="1:23" ht="43.2" x14ac:dyDescent="0.3">
      <c r="A3775">
        <v>1525</v>
      </c>
      <c r="B3775" s="3" t="s">
        <v>1526</v>
      </c>
      <c r="C3775" s="3" t="s">
        <v>5635</v>
      </c>
      <c r="D3775">
        <v>2600</v>
      </c>
      <c r="E3775">
        <v>4524.1499999999996</v>
      </c>
      <c r="F3775" t="s">
        <v>8219</v>
      </c>
      <c r="G3775" t="s">
        <v>8224</v>
      </c>
      <c r="H3775" t="s">
        <v>8246</v>
      </c>
      <c r="I3775">
        <v>1471539138</v>
      </c>
      <c r="J3775">
        <v>1468947138</v>
      </c>
      <c r="K3775" t="b">
        <v>1</v>
      </c>
      <c r="L3775">
        <v>140</v>
      </c>
      <c r="M3775" t="b">
        <v>1</v>
      </c>
      <c r="N3775" t="s">
        <v>8285</v>
      </c>
      <c r="O3775" s="5">
        <f t="shared" si="522"/>
        <v>0.57469358885094446</v>
      </c>
      <c r="P3775" s="7">
        <f t="shared" si="523"/>
        <v>32.315357142857138</v>
      </c>
      <c r="Q3775" t="str">
        <f t="shared" si="524"/>
        <v>photography</v>
      </c>
      <c r="R3775" t="str">
        <f t="shared" si="525"/>
        <v>photobooks</v>
      </c>
      <c r="S3775" s="10">
        <f t="shared" si="526"/>
        <v>42600.452986111108</v>
      </c>
      <c r="T3775" s="10">
        <f t="shared" si="527"/>
        <v>42570.452986111108</v>
      </c>
      <c r="U3775">
        <f t="shared" si="528"/>
        <v>2016</v>
      </c>
      <c r="V3775" s="11">
        <f t="shared" si="529"/>
        <v>42600.452986111108</v>
      </c>
      <c r="W3775" s="15">
        <f t="shared" si="530"/>
        <v>30</v>
      </c>
    </row>
    <row r="3776" spans="1:23" ht="43.2" x14ac:dyDescent="0.3">
      <c r="A3776">
        <v>1526</v>
      </c>
      <c r="B3776" s="3" t="s">
        <v>1527</v>
      </c>
      <c r="C3776" s="3" t="s">
        <v>5636</v>
      </c>
      <c r="D3776">
        <v>23000</v>
      </c>
      <c r="E3776">
        <v>27675</v>
      </c>
      <c r="F3776" t="s">
        <v>8219</v>
      </c>
      <c r="G3776" t="s">
        <v>8224</v>
      </c>
      <c r="H3776" t="s">
        <v>8246</v>
      </c>
      <c r="I3776">
        <v>1453185447</v>
      </c>
      <c r="J3776">
        <v>1448951847</v>
      </c>
      <c r="K3776" t="b">
        <v>1</v>
      </c>
      <c r="L3776">
        <v>280</v>
      </c>
      <c r="M3776" t="b">
        <v>1</v>
      </c>
      <c r="N3776" t="s">
        <v>8285</v>
      </c>
      <c r="O3776" s="5">
        <f t="shared" si="522"/>
        <v>0.83107497741644087</v>
      </c>
      <c r="P3776" s="7">
        <f t="shared" si="523"/>
        <v>98.839285714285708</v>
      </c>
      <c r="Q3776" t="str">
        <f t="shared" si="524"/>
        <v>photography</v>
      </c>
      <c r="R3776" t="str">
        <f t="shared" si="525"/>
        <v>photobooks</v>
      </c>
      <c r="S3776" s="10">
        <f t="shared" si="526"/>
        <v>42388.026006944448</v>
      </c>
      <c r="T3776" s="10">
        <f t="shared" si="527"/>
        <v>42339.026006944448</v>
      </c>
      <c r="U3776">
        <f t="shared" si="528"/>
        <v>2016</v>
      </c>
      <c r="V3776" s="11">
        <f t="shared" si="529"/>
        <v>42388.026006944448</v>
      </c>
      <c r="W3776" s="15">
        <f t="shared" si="530"/>
        <v>49</v>
      </c>
    </row>
    <row r="3777" spans="1:23" ht="43.2" x14ac:dyDescent="0.3">
      <c r="A3777">
        <v>1527</v>
      </c>
      <c r="B3777" s="3" t="s">
        <v>1528</v>
      </c>
      <c r="C3777" s="3" t="s">
        <v>5637</v>
      </c>
      <c r="D3777">
        <v>3500</v>
      </c>
      <c r="E3777">
        <v>3865.55</v>
      </c>
      <c r="F3777" t="s">
        <v>8219</v>
      </c>
      <c r="G3777" t="s">
        <v>8224</v>
      </c>
      <c r="H3777" t="s">
        <v>8246</v>
      </c>
      <c r="I3777">
        <v>1489497886</v>
      </c>
      <c r="J3777">
        <v>1487082286</v>
      </c>
      <c r="K3777" t="b">
        <v>1</v>
      </c>
      <c r="L3777">
        <v>70</v>
      </c>
      <c r="M3777" t="b">
        <v>1</v>
      </c>
      <c r="N3777" t="s">
        <v>8285</v>
      </c>
      <c r="O3777" s="5">
        <f t="shared" si="522"/>
        <v>0.90543389685814435</v>
      </c>
      <c r="P3777" s="7">
        <f t="shared" si="523"/>
        <v>55.222142857142863</v>
      </c>
      <c r="Q3777" t="str">
        <f t="shared" si="524"/>
        <v>photography</v>
      </c>
      <c r="R3777" t="str">
        <f t="shared" si="525"/>
        <v>photobooks</v>
      </c>
      <c r="S3777" s="10">
        <f t="shared" si="526"/>
        <v>42808.308865740735</v>
      </c>
      <c r="T3777" s="10">
        <f t="shared" si="527"/>
        <v>42780.350532407407</v>
      </c>
      <c r="U3777">
        <f t="shared" si="528"/>
        <v>2017</v>
      </c>
      <c r="V3777" s="11">
        <f t="shared" si="529"/>
        <v>42808.308865740735</v>
      </c>
      <c r="W3777" s="15">
        <f t="shared" si="530"/>
        <v>27.958333333328483</v>
      </c>
    </row>
    <row r="3778" spans="1:23" ht="28.8" x14ac:dyDescent="0.3">
      <c r="A3778">
        <v>1528</v>
      </c>
      <c r="B3778" s="3" t="s">
        <v>1529</v>
      </c>
      <c r="C3778" s="3" t="s">
        <v>5638</v>
      </c>
      <c r="D3778">
        <v>3000</v>
      </c>
      <c r="E3778">
        <v>8447</v>
      </c>
      <c r="F3778" t="s">
        <v>8219</v>
      </c>
      <c r="G3778" t="s">
        <v>8224</v>
      </c>
      <c r="H3778" t="s">
        <v>8246</v>
      </c>
      <c r="I3778">
        <v>1485907200</v>
      </c>
      <c r="J3778">
        <v>1483292122</v>
      </c>
      <c r="K3778" t="b">
        <v>1</v>
      </c>
      <c r="L3778">
        <v>160</v>
      </c>
      <c r="M3778" t="b">
        <v>1</v>
      </c>
      <c r="N3778" t="s">
        <v>8285</v>
      </c>
      <c r="O3778" s="5">
        <f t="shared" ref="O3778:O3841" si="531">$D3778/$E3778</f>
        <v>0.35515567657156388</v>
      </c>
      <c r="P3778" s="7">
        <f t="shared" ref="P3778:P3841" si="532">$E3778/$L3778</f>
        <v>52.793750000000003</v>
      </c>
      <c r="Q3778" t="str">
        <f t="shared" ref="Q3778:Q3841" si="533">LEFT($N3778,SEARCH("/",$N3778,1)-1)</f>
        <v>photography</v>
      </c>
      <c r="R3778" t="str">
        <f t="shared" ref="R3778:R3841" si="534">MID($N3778,FIND("/",$N3778)+1,256)</f>
        <v>photobooks</v>
      </c>
      <c r="S3778" s="10">
        <f t="shared" ref="S3778:S3841" si="535">((($I3778/60)/60)/24)+DATE(1970,1,1)+(-6/24)</f>
        <v>42766.75</v>
      </c>
      <c r="T3778" s="10">
        <f t="shared" ref="T3778:T3841" si="536">((($J3778/60)/60)/24)+DATE(1970,1,1)+(-6/24)</f>
        <v>42736.482893518521</v>
      </c>
      <c r="U3778">
        <f t="shared" ref="U3778:U3841" si="537">YEAR(S3778)</f>
        <v>2017</v>
      </c>
      <c r="V3778" s="11">
        <f t="shared" ref="V3778:V3841" si="538">S3778</f>
        <v>42766.75</v>
      </c>
      <c r="W3778" s="15">
        <f t="shared" si="530"/>
        <v>30.26710648147855</v>
      </c>
    </row>
    <row r="3779" spans="1:23" ht="28.8" x14ac:dyDescent="0.3">
      <c r="A3779">
        <v>1529</v>
      </c>
      <c r="B3779" s="3" t="s">
        <v>1530</v>
      </c>
      <c r="C3779" s="3" t="s">
        <v>5639</v>
      </c>
      <c r="D3779">
        <v>19000</v>
      </c>
      <c r="E3779">
        <v>19129</v>
      </c>
      <c r="F3779" t="s">
        <v>8219</v>
      </c>
      <c r="G3779" t="s">
        <v>8224</v>
      </c>
      <c r="H3779" t="s">
        <v>8246</v>
      </c>
      <c r="I3779">
        <v>1426773920</v>
      </c>
      <c r="J3779">
        <v>1424185520</v>
      </c>
      <c r="K3779" t="b">
        <v>1</v>
      </c>
      <c r="L3779">
        <v>141</v>
      </c>
      <c r="M3779" t="b">
        <v>1</v>
      </c>
      <c r="N3779" t="s">
        <v>8285</v>
      </c>
      <c r="O3779" s="5">
        <f t="shared" si="531"/>
        <v>0.99325631240524859</v>
      </c>
      <c r="P3779" s="7">
        <f t="shared" si="532"/>
        <v>135.66666666666666</v>
      </c>
      <c r="Q3779" t="str">
        <f t="shared" si="533"/>
        <v>photography</v>
      </c>
      <c r="R3779" t="str">
        <f t="shared" si="534"/>
        <v>photobooks</v>
      </c>
      <c r="S3779" s="10">
        <f t="shared" si="535"/>
        <v>42082.337037037039</v>
      </c>
      <c r="T3779" s="10">
        <f t="shared" si="536"/>
        <v>42052.378703703704</v>
      </c>
      <c r="U3779">
        <f t="shared" si="537"/>
        <v>2015</v>
      </c>
      <c r="V3779" s="11">
        <f t="shared" si="538"/>
        <v>42082.337037037039</v>
      </c>
      <c r="W3779" s="15">
        <f t="shared" ref="W3779:W3842" si="539">S3779-T3779</f>
        <v>29.958333333335759</v>
      </c>
    </row>
    <row r="3780" spans="1:23" ht="57.6" x14ac:dyDescent="0.3">
      <c r="A3780">
        <v>1530</v>
      </c>
      <c r="B3780" s="3" t="s">
        <v>1531</v>
      </c>
      <c r="C3780" s="3" t="s">
        <v>5640</v>
      </c>
      <c r="D3780">
        <v>35000</v>
      </c>
      <c r="E3780">
        <v>47189</v>
      </c>
      <c r="F3780" t="s">
        <v>8219</v>
      </c>
      <c r="G3780" t="s">
        <v>8224</v>
      </c>
      <c r="H3780" t="s">
        <v>8246</v>
      </c>
      <c r="I3780">
        <v>1445624695</v>
      </c>
      <c r="J3780">
        <v>1443464695</v>
      </c>
      <c r="K3780" t="b">
        <v>1</v>
      </c>
      <c r="L3780">
        <v>874</v>
      </c>
      <c r="M3780" t="b">
        <v>1</v>
      </c>
      <c r="N3780" t="s">
        <v>8285</v>
      </c>
      <c r="O3780" s="5">
        <f t="shared" si="531"/>
        <v>0.74169827714085912</v>
      </c>
      <c r="P3780" s="7">
        <f t="shared" si="532"/>
        <v>53.991990846681922</v>
      </c>
      <c r="Q3780" t="str">
        <f t="shared" si="533"/>
        <v>photography</v>
      </c>
      <c r="R3780" t="str">
        <f t="shared" si="534"/>
        <v>photobooks</v>
      </c>
      <c r="S3780" s="10">
        <f t="shared" si="535"/>
        <v>42300.517303240747</v>
      </c>
      <c r="T3780" s="10">
        <f t="shared" si="536"/>
        <v>42275.517303240747</v>
      </c>
      <c r="U3780">
        <f t="shared" si="537"/>
        <v>2015</v>
      </c>
      <c r="V3780" s="11">
        <f t="shared" si="538"/>
        <v>42300.517303240747</v>
      </c>
      <c r="W3780" s="15">
        <f t="shared" si="539"/>
        <v>25</v>
      </c>
    </row>
    <row r="3781" spans="1:23" ht="57.6" x14ac:dyDescent="0.3">
      <c r="A3781">
        <v>1531</v>
      </c>
      <c r="B3781" s="3" t="s">
        <v>1532</v>
      </c>
      <c r="C3781" s="3" t="s">
        <v>5641</v>
      </c>
      <c r="D3781">
        <v>2350</v>
      </c>
      <c r="E3781">
        <v>4135</v>
      </c>
      <c r="F3781" t="s">
        <v>8219</v>
      </c>
      <c r="G3781" t="s">
        <v>8224</v>
      </c>
      <c r="H3781" t="s">
        <v>8246</v>
      </c>
      <c r="I3781">
        <v>1417402800</v>
      </c>
      <c r="J3781">
        <v>1414610126</v>
      </c>
      <c r="K3781" t="b">
        <v>1</v>
      </c>
      <c r="L3781">
        <v>73</v>
      </c>
      <c r="M3781" t="b">
        <v>1</v>
      </c>
      <c r="N3781" t="s">
        <v>8285</v>
      </c>
      <c r="O3781" s="5">
        <f t="shared" si="531"/>
        <v>0.56831922611850061</v>
      </c>
      <c r="P3781" s="7">
        <f t="shared" si="532"/>
        <v>56.643835616438359</v>
      </c>
      <c r="Q3781" t="str">
        <f t="shared" si="533"/>
        <v>photography</v>
      </c>
      <c r="R3781" t="str">
        <f t="shared" si="534"/>
        <v>photobooks</v>
      </c>
      <c r="S3781" s="10">
        <f t="shared" si="535"/>
        <v>41973.875</v>
      </c>
      <c r="T3781" s="10">
        <f t="shared" si="536"/>
        <v>41941.552384259259</v>
      </c>
      <c r="U3781">
        <f t="shared" si="537"/>
        <v>2014</v>
      </c>
      <c r="V3781" s="11">
        <f t="shared" si="538"/>
        <v>41973.875</v>
      </c>
      <c r="W3781" s="15">
        <f t="shared" si="539"/>
        <v>32.32261574074073</v>
      </c>
    </row>
    <row r="3782" spans="1:23" ht="43.2" x14ac:dyDescent="0.3">
      <c r="A3782">
        <v>1532</v>
      </c>
      <c r="B3782" s="3" t="s">
        <v>1533</v>
      </c>
      <c r="C3782" s="3" t="s">
        <v>5642</v>
      </c>
      <c r="D3782">
        <v>5000</v>
      </c>
      <c r="E3782">
        <v>24201</v>
      </c>
      <c r="F3782" t="s">
        <v>8219</v>
      </c>
      <c r="G3782" t="s">
        <v>8226</v>
      </c>
      <c r="H3782" t="s">
        <v>8248</v>
      </c>
      <c r="I3782">
        <v>1455548400</v>
      </c>
      <c r="J3782">
        <v>1453461865</v>
      </c>
      <c r="K3782" t="b">
        <v>1</v>
      </c>
      <c r="L3782">
        <v>294</v>
      </c>
      <c r="M3782" t="b">
        <v>1</v>
      </c>
      <c r="N3782" t="s">
        <v>8285</v>
      </c>
      <c r="O3782" s="5">
        <f t="shared" si="531"/>
        <v>0.20660303293252344</v>
      </c>
      <c r="P3782" s="7">
        <f t="shared" si="532"/>
        <v>82.316326530612244</v>
      </c>
      <c r="Q3782" t="str">
        <f t="shared" si="533"/>
        <v>photography</v>
      </c>
      <c r="R3782" t="str">
        <f t="shared" si="534"/>
        <v>photobooks</v>
      </c>
      <c r="S3782" s="10">
        <f t="shared" si="535"/>
        <v>42415.375</v>
      </c>
      <c r="T3782" s="10">
        <f t="shared" si="536"/>
        <v>42391.225289351853</v>
      </c>
      <c r="U3782">
        <f t="shared" si="537"/>
        <v>2016</v>
      </c>
      <c r="V3782" s="11">
        <f t="shared" si="538"/>
        <v>42415.375</v>
      </c>
      <c r="W3782" s="15">
        <f t="shared" si="539"/>
        <v>24.149710648147448</v>
      </c>
    </row>
    <row r="3783" spans="1:23" ht="43.2" x14ac:dyDescent="0.3">
      <c r="A3783">
        <v>1533</v>
      </c>
      <c r="B3783" s="3" t="s">
        <v>1534</v>
      </c>
      <c r="C3783" s="3" t="s">
        <v>5643</v>
      </c>
      <c r="D3783">
        <v>45000</v>
      </c>
      <c r="E3783">
        <v>65313</v>
      </c>
      <c r="F3783" t="s">
        <v>8219</v>
      </c>
      <c r="G3783" t="s">
        <v>8224</v>
      </c>
      <c r="H3783" t="s">
        <v>8246</v>
      </c>
      <c r="I3783">
        <v>1462161540</v>
      </c>
      <c r="J3783">
        <v>1457913777</v>
      </c>
      <c r="K3783" t="b">
        <v>1</v>
      </c>
      <c r="L3783">
        <v>740</v>
      </c>
      <c r="M3783" t="b">
        <v>1</v>
      </c>
      <c r="N3783" t="s">
        <v>8285</v>
      </c>
      <c r="O3783" s="5">
        <f t="shared" si="531"/>
        <v>0.68898994074686515</v>
      </c>
      <c r="P3783" s="7">
        <f t="shared" si="532"/>
        <v>88.26081081081081</v>
      </c>
      <c r="Q3783" t="str">
        <f t="shared" si="533"/>
        <v>photography</v>
      </c>
      <c r="R3783" t="str">
        <f t="shared" si="534"/>
        <v>photobooks</v>
      </c>
      <c r="S3783" s="10">
        <f t="shared" si="535"/>
        <v>42491.915972222225</v>
      </c>
      <c r="T3783" s="10">
        <f t="shared" si="536"/>
        <v>42442.75204861111</v>
      </c>
      <c r="U3783">
        <f t="shared" si="537"/>
        <v>2016</v>
      </c>
      <c r="V3783" s="11">
        <f t="shared" si="538"/>
        <v>42491.915972222225</v>
      </c>
      <c r="W3783" s="15">
        <f t="shared" si="539"/>
        <v>49.163923611115024</v>
      </c>
    </row>
    <row r="3784" spans="1:23" ht="43.2" x14ac:dyDescent="0.3">
      <c r="A3784">
        <v>1534</v>
      </c>
      <c r="B3784" s="3" t="s">
        <v>1535</v>
      </c>
      <c r="C3784" s="3" t="s">
        <v>5644</v>
      </c>
      <c r="D3784">
        <v>7500</v>
      </c>
      <c r="E3784">
        <v>31330</v>
      </c>
      <c r="F3784" t="s">
        <v>8219</v>
      </c>
      <c r="G3784" t="s">
        <v>8224</v>
      </c>
      <c r="H3784" t="s">
        <v>8246</v>
      </c>
      <c r="I3784">
        <v>1441383062</v>
      </c>
      <c r="J3784">
        <v>1438791062</v>
      </c>
      <c r="K3784" t="b">
        <v>1</v>
      </c>
      <c r="L3784">
        <v>369</v>
      </c>
      <c r="M3784" t="b">
        <v>1</v>
      </c>
      <c r="N3784" t="s">
        <v>8285</v>
      </c>
      <c r="O3784" s="5">
        <f t="shared" si="531"/>
        <v>0.23938716884774977</v>
      </c>
      <c r="P3784" s="7">
        <f t="shared" si="532"/>
        <v>84.905149051490511</v>
      </c>
      <c r="Q3784" t="str">
        <f t="shared" si="533"/>
        <v>photography</v>
      </c>
      <c r="R3784" t="str">
        <f t="shared" si="534"/>
        <v>photobooks</v>
      </c>
      <c r="S3784" s="10">
        <f t="shared" si="535"/>
        <v>42251.42432870371</v>
      </c>
      <c r="T3784" s="10">
        <f t="shared" si="536"/>
        <v>42221.42432870371</v>
      </c>
      <c r="U3784">
        <f t="shared" si="537"/>
        <v>2015</v>
      </c>
      <c r="V3784" s="11">
        <f t="shared" si="538"/>
        <v>42251.42432870371</v>
      </c>
      <c r="W3784" s="15">
        <f t="shared" si="539"/>
        <v>30</v>
      </c>
    </row>
    <row r="3785" spans="1:23" ht="43.2" x14ac:dyDescent="0.3">
      <c r="A3785">
        <v>1535</v>
      </c>
      <c r="B3785" s="3" t="s">
        <v>1536</v>
      </c>
      <c r="C3785" s="3" t="s">
        <v>5645</v>
      </c>
      <c r="D3785">
        <v>4000</v>
      </c>
      <c r="E3785">
        <v>5297</v>
      </c>
      <c r="F3785" t="s">
        <v>8219</v>
      </c>
      <c r="G3785" t="s">
        <v>8224</v>
      </c>
      <c r="H3785" t="s">
        <v>8246</v>
      </c>
      <c r="I3785">
        <v>1464040800</v>
      </c>
      <c r="J3785">
        <v>1461527631</v>
      </c>
      <c r="K3785" t="b">
        <v>1</v>
      </c>
      <c r="L3785">
        <v>110</v>
      </c>
      <c r="M3785" t="b">
        <v>1</v>
      </c>
      <c r="N3785" t="s">
        <v>8285</v>
      </c>
      <c r="O3785" s="5">
        <f t="shared" si="531"/>
        <v>0.75514442137058713</v>
      </c>
      <c r="P3785" s="7">
        <f t="shared" si="532"/>
        <v>48.154545454545456</v>
      </c>
      <c r="Q3785" t="str">
        <f t="shared" si="533"/>
        <v>photography</v>
      </c>
      <c r="R3785" t="str">
        <f t="shared" si="534"/>
        <v>photobooks</v>
      </c>
      <c r="S3785" s="10">
        <f t="shared" si="535"/>
        <v>42513.666666666672</v>
      </c>
      <c r="T3785" s="10">
        <f t="shared" si="536"/>
        <v>42484.579062500001</v>
      </c>
      <c r="U3785">
        <f t="shared" si="537"/>
        <v>2016</v>
      </c>
      <c r="V3785" s="11">
        <f t="shared" si="538"/>
        <v>42513.666666666672</v>
      </c>
      <c r="W3785" s="15">
        <f t="shared" si="539"/>
        <v>29.087604166670644</v>
      </c>
    </row>
    <row r="3786" spans="1:23" ht="57.6" x14ac:dyDescent="0.3">
      <c r="A3786">
        <v>1536</v>
      </c>
      <c r="B3786" s="3" t="s">
        <v>1537</v>
      </c>
      <c r="C3786" s="3" t="s">
        <v>5646</v>
      </c>
      <c r="D3786">
        <v>12000</v>
      </c>
      <c r="E3786">
        <v>30037.01</v>
      </c>
      <c r="F3786" t="s">
        <v>8219</v>
      </c>
      <c r="G3786" t="s">
        <v>8224</v>
      </c>
      <c r="H3786" t="s">
        <v>8246</v>
      </c>
      <c r="I3786">
        <v>1440702910</v>
      </c>
      <c r="J3786">
        <v>1438110910</v>
      </c>
      <c r="K3786" t="b">
        <v>1</v>
      </c>
      <c r="L3786">
        <v>455</v>
      </c>
      <c r="M3786" t="b">
        <v>1</v>
      </c>
      <c r="N3786" t="s">
        <v>8285</v>
      </c>
      <c r="O3786" s="5">
        <f t="shared" si="531"/>
        <v>0.39950714135661308</v>
      </c>
      <c r="P3786" s="7">
        <f t="shared" si="532"/>
        <v>66.015406593406595</v>
      </c>
      <c r="Q3786" t="str">
        <f t="shared" si="533"/>
        <v>photography</v>
      </c>
      <c r="R3786" t="str">
        <f t="shared" si="534"/>
        <v>photobooks</v>
      </c>
      <c r="S3786" s="10">
        <f t="shared" si="535"/>
        <v>42243.552199074074</v>
      </c>
      <c r="T3786" s="10">
        <f t="shared" si="536"/>
        <v>42213.552199074074</v>
      </c>
      <c r="U3786">
        <f t="shared" si="537"/>
        <v>2015</v>
      </c>
      <c r="V3786" s="11">
        <f t="shared" si="538"/>
        <v>42243.552199074074</v>
      </c>
      <c r="W3786" s="15">
        <f t="shared" si="539"/>
        <v>30</v>
      </c>
    </row>
    <row r="3787" spans="1:23" ht="43.2" x14ac:dyDescent="0.3">
      <c r="A3787">
        <v>1537</v>
      </c>
      <c r="B3787" s="3" t="s">
        <v>1538</v>
      </c>
      <c r="C3787" s="3" t="s">
        <v>5647</v>
      </c>
      <c r="D3787">
        <v>12000</v>
      </c>
      <c r="E3787">
        <v>21588</v>
      </c>
      <c r="F3787" t="s">
        <v>8219</v>
      </c>
      <c r="G3787" t="s">
        <v>8236</v>
      </c>
      <c r="H3787" t="s">
        <v>8249</v>
      </c>
      <c r="I3787">
        <v>1470506400</v>
      </c>
      <c r="J3787">
        <v>1467358427</v>
      </c>
      <c r="K3787" t="b">
        <v>1</v>
      </c>
      <c r="L3787">
        <v>224</v>
      </c>
      <c r="M3787" t="b">
        <v>1</v>
      </c>
      <c r="N3787" t="s">
        <v>8285</v>
      </c>
      <c r="O3787" s="5">
        <f t="shared" si="531"/>
        <v>0.5558643690939411</v>
      </c>
      <c r="P3787" s="7">
        <f t="shared" si="532"/>
        <v>96.375</v>
      </c>
      <c r="Q3787" t="str">
        <f t="shared" si="533"/>
        <v>photography</v>
      </c>
      <c r="R3787" t="str">
        <f t="shared" si="534"/>
        <v>photobooks</v>
      </c>
      <c r="S3787" s="10">
        <f t="shared" si="535"/>
        <v>42588.5</v>
      </c>
      <c r="T3787" s="10">
        <f t="shared" si="536"/>
        <v>42552.065127314811</v>
      </c>
      <c r="U3787">
        <f t="shared" si="537"/>
        <v>2016</v>
      </c>
      <c r="V3787" s="11">
        <f t="shared" si="538"/>
        <v>42588.5</v>
      </c>
      <c r="W3787" s="15">
        <f t="shared" si="539"/>
        <v>36.434872685189475</v>
      </c>
    </row>
    <row r="3788" spans="1:23" ht="43.2" x14ac:dyDescent="0.3">
      <c r="A3788">
        <v>1538</v>
      </c>
      <c r="B3788" s="3" t="s">
        <v>1539</v>
      </c>
      <c r="C3788" s="3" t="s">
        <v>5648</v>
      </c>
      <c r="D3788">
        <v>7000</v>
      </c>
      <c r="E3788">
        <v>7184</v>
      </c>
      <c r="F3788" t="s">
        <v>8219</v>
      </c>
      <c r="G3788" t="s">
        <v>8224</v>
      </c>
      <c r="H3788" t="s">
        <v>8246</v>
      </c>
      <c r="I3788">
        <v>1421952370</v>
      </c>
      <c r="J3788">
        <v>1418064370</v>
      </c>
      <c r="K3788" t="b">
        <v>1</v>
      </c>
      <c r="L3788">
        <v>46</v>
      </c>
      <c r="M3788" t="b">
        <v>1</v>
      </c>
      <c r="N3788" t="s">
        <v>8285</v>
      </c>
      <c r="O3788" s="5">
        <f t="shared" si="531"/>
        <v>0.97438752783964366</v>
      </c>
      <c r="P3788" s="7">
        <f t="shared" si="532"/>
        <v>156.17391304347825</v>
      </c>
      <c r="Q3788" t="str">
        <f t="shared" si="533"/>
        <v>photography</v>
      </c>
      <c r="R3788" t="str">
        <f t="shared" si="534"/>
        <v>photobooks</v>
      </c>
      <c r="S3788" s="10">
        <f t="shared" si="535"/>
        <v>42026.532060185185</v>
      </c>
      <c r="T3788" s="10">
        <f t="shared" si="536"/>
        <v>41981.532060185185</v>
      </c>
      <c r="U3788">
        <f t="shared" si="537"/>
        <v>2015</v>
      </c>
      <c r="V3788" s="11">
        <f t="shared" si="538"/>
        <v>42026.532060185185</v>
      </c>
      <c r="W3788" s="15">
        <f t="shared" si="539"/>
        <v>45</v>
      </c>
    </row>
    <row r="3789" spans="1:23" ht="43.2" x14ac:dyDescent="0.3">
      <c r="A3789">
        <v>1540</v>
      </c>
      <c r="B3789" s="3" t="s">
        <v>1541</v>
      </c>
      <c r="C3789" s="3" t="s">
        <v>5650</v>
      </c>
      <c r="D3789">
        <v>15000</v>
      </c>
      <c r="E3789">
        <v>17680</v>
      </c>
      <c r="F3789" t="s">
        <v>8219</v>
      </c>
      <c r="G3789" t="s">
        <v>8224</v>
      </c>
      <c r="H3789" t="s">
        <v>8246</v>
      </c>
      <c r="I3789">
        <v>1416964500</v>
      </c>
      <c r="J3789">
        <v>1414368616</v>
      </c>
      <c r="K3789" t="b">
        <v>1</v>
      </c>
      <c r="L3789">
        <v>98</v>
      </c>
      <c r="M3789" t="b">
        <v>1</v>
      </c>
      <c r="N3789" t="s">
        <v>8285</v>
      </c>
      <c r="O3789" s="5">
        <f t="shared" si="531"/>
        <v>0.84841628959276016</v>
      </c>
      <c r="P3789" s="7">
        <f t="shared" si="532"/>
        <v>180.40816326530611</v>
      </c>
      <c r="Q3789" t="str">
        <f t="shared" si="533"/>
        <v>photography</v>
      </c>
      <c r="R3789" t="str">
        <f t="shared" si="534"/>
        <v>photobooks</v>
      </c>
      <c r="S3789" s="10">
        <f t="shared" si="535"/>
        <v>41968.802083333328</v>
      </c>
      <c r="T3789" s="10">
        <f t="shared" si="536"/>
        <v>41938.75712962963</v>
      </c>
      <c r="U3789">
        <f t="shared" si="537"/>
        <v>2014</v>
      </c>
      <c r="V3789" s="11">
        <f t="shared" si="538"/>
        <v>41968.802083333328</v>
      </c>
      <c r="W3789" s="15">
        <f t="shared" si="539"/>
        <v>30.044953703698411</v>
      </c>
    </row>
    <row r="3790" spans="1:23" ht="43.2" x14ac:dyDescent="0.3">
      <c r="A3790">
        <v>1764</v>
      </c>
      <c r="B3790" s="3" t="s">
        <v>1765</v>
      </c>
      <c r="C3790" s="3" t="s">
        <v>5874</v>
      </c>
      <c r="D3790">
        <v>11000</v>
      </c>
      <c r="E3790">
        <v>2156</v>
      </c>
      <c r="F3790" t="s">
        <v>8221</v>
      </c>
      <c r="G3790" t="s">
        <v>8225</v>
      </c>
      <c r="H3790" t="s">
        <v>8247</v>
      </c>
      <c r="I3790">
        <v>1407065979</v>
      </c>
      <c r="J3790">
        <v>1404560379</v>
      </c>
      <c r="K3790" t="b">
        <v>1</v>
      </c>
      <c r="L3790">
        <v>39</v>
      </c>
      <c r="M3790" t="b">
        <v>0</v>
      </c>
      <c r="N3790" t="s">
        <v>8285</v>
      </c>
      <c r="O3790" s="5">
        <f t="shared" si="531"/>
        <v>5.1020408163265305</v>
      </c>
      <c r="P3790" s="7">
        <f t="shared" si="532"/>
        <v>55.282051282051285</v>
      </c>
      <c r="Q3790" t="str">
        <f t="shared" si="533"/>
        <v>photography</v>
      </c>
      <c r="R3790" t="str">
        <f t="shared" si="534"/>
        <v>photobooks</v>
      </c>
      <c r="S3790" s="10">
        <f t="shared" si="535"/>
        <v>41854.235868055555</v>
      </c>
      <c r="T3790" s="10">
        <f t="shared" si="536"/>
        <v>41825.235868055555</v>
      </c>
      <c r="U3790">
        <f t="shared" si="537"/>
        <v>2014</v>
      </c>
      <c r="V3790" s="11">
        <f t="shared" si="538"/>
        <v>41854.235868055555</v>
      </c>
      <c r="W3790" s="15">
        <f t="shared" si="539"/>
        <v>29</v>
      </c>
    </row>
    <row r="3791" spans="1:23" ht="43.2" x14ac:dyDescent="0.3">
      <c r="A3791">
        <v>1765</v>
      </c>
      <c r="B3791" s="3" t="s">
        <v>1766</v>
      </c>
      <c r="C3791" s="3" t="s">
        <v>5875</v>
      </c>
      <c r="D3791">
        <v>12500</v>
      </c>
      <c r="E3791">
        <v>7433.48</v>
      </c>
      <c r="F3791" t="s">
        <v>8221</v>
      </c>
      <c r="G3791" t="s">
        <v>8224</v>
      </c>
      <c r="H3791" t="s">
        <v>8246</v>
      </c>
      <c r="I3791">
        <v>1407972712</v>
      </c>
      <c r="J3791">
        <v>1405380712</v>
      </c>
      <c r="K3791" t="b">
        <v>1</v>
      </c>
      <c r="L3791">
        <v>103</v>
      </c>
      <c r="M3791" t="b">
        <v>0</v>
      </c>
      <c r="N3791" t="s">
        <v>8285</v>
      </c>
      <c r="O3791" s="5">
        <f t="shared" si="531"/>
        <v>1.6815811705957373</v>
      </c>
      <c r="P3791" s="7">
        <f t="shared" si="532"/>
        <v>72.16970873786407</v>
      </c>
      <c r="Q3791" t="str">
        <f t="shared" si="533"/>
        <v>photography</v>
      </c>
      <c r="R3791" t="str">
        <f t="shared" si="534"/>
        <v>photobooks</v>
      </c>
      <c r="S3791" s="10">
        <f t="shared" si="535"/>
        <v>41864.730462962965</v>
      </c>
      <c r="T3791" s="10">
        <f t="shared" si="536"/>
        <v>41834.730462962965</v>
      </c>
      <c r="U3791">
        <f t="shared" si="537"/>
        <v>2014</v>
      </c>
      <c r="V3791" s="11">
        <f t="shared" si="538"/>
        <v>41864.730462962965</v>
      </c>
      <c r="W3791" s="15">
        <f t="shared" si="539"/>
        <v>30</v>
      </c>
    </row>
    <row r="3792" spans="1:23" ht="28.8" x14ac:dyDescent="0.3">
      <c r="A3792">
        <v>1766</v>
      </c>
      <c r="B3792" s="3" t="s">
        <v>1767</v>
      </c>
      <c r="C3792" s="3" t="s">
        <v>5876</v>
      </c>
      <c r="D3792">
        <v>1500</v>
      </c>
      <c r="E3792">
        <v>0</v>
      </c>
      <c r="F3792" t="s">
        <v>8221</v>
      </c>
      <c r="G3792" t="s">
        <v>8226</v>
      </c>
      <c r="H3792" t="s">
        <v>8248</v>
      </c>
      <c r="I3792">
        <v>1408999088</v>
      </c>
      <c r="J3792">
        <v>1407184688</v>
      </c>
      <c r="K3792" t="b">
        <v>1</v>
      </c>
      <c r="L3792">
        <v>0</v>
      </c>
      <c r="M3792" t="b">
        <v>0</v>
      </c>
      <c r="N3792" t="s">
        <v>8285</v>
      </c>
      <c r="O3792" s="5" t="e">
        <f t="shared" si="531"/>
        <v>#DIV/0!</v>
      </c>
      <c r="P3792" s="7" t="e">
        <f t="shared" si="532"/>
        <v>#DIV/0!</v>
      </c>
      <c r="Q3792" t="str">
        <f t="shared" si="533"/>
        <v>photography</v>
      </c>
      <c r="R3792" t="str">
        <f t="shared" si="534"/>
        <v>photobooks</v>
      </c>
      <c r="S3792" s="10">
        <f t="shared" si="535"/>
        <v>41876.609814814816</v>
      </c>
      <c r="T3792" s="10">
        <f t="shared" si="536"/>
        <v>41855.609814814816</v>
      </c>
      <c r="U3792">
        <f t="shared" si="537"/>
        <v>2014</v>
      </c>
      <c r="V3792" s="11">
        <f t="shared" si="538"/>
        <v>41876.609814814816</v>
      </c>
      <c r="W3792" s="15">
        <f t="shared" si="539"/>
        <v>21</v>
      </c>
    </row>
    <row r="3793" spans="1:23" ht="28.8" x14ac:dyDescent="0.3">
      <c r="A3793">
        <v>1767</v>
      </c>
      <c r="B3793" s="3" t="s">
        <v>1768</v>
      </c>
      <c r="C3793" s="3" t="s">
        <v>5877</v>
      </c>
      <c r="D3793">
        <v>5000</v>
      </c>
      <c r="E3793">
        <v>2286</v>
      </c>
      <c r="F3793" t="s">
        <v>8221</v>
      </c>
      <c r="G3793" t="s">
        <v>8224</v>
      </c>
      <c r="H3793" t="s">
        <v>8246</v>
      </c>
      <c r="I3793">
        <v>1407080884</v>
      </c>
      <c r="J3793">
        <v>1404488884</v>
      </c>
      <c r="K3793" t="b">
        <v>1</v>
      </c>
      <c r="L3793">
        <v>39</v>
      </c>
      <c r="M3793" t="b">
        <v>0</v>
      </c>
      <c r="N3793" t="s">
        <v>8285</v>
      </c>
      <c r="O3793" s="5">
        <f t="shared" si="531"/>
        <v>2.1872265966754156</v>
      </c>
      <c r="P3793" s="7">
        <f t="shared" si="532"/>
        <v>58.615384615384613</v>
      </c>
      <c r="Q3793" t="str">
        <f t="shared" si="533"/>
        <v>photography</v>
      </c>
      <c r="R3793" t="str">
        <f t="shared" si="534"/>
        <v>photobooks</v>
      </c>
      <c r="S3793" s="10">
        <f t="shared" si="535"/>
        <v>41854.408379629633</v>
      </c>
      <c r="T3793" s="10">
        <f t="shared" si="536"/>
        <v>41824.408379629633</v>
      </c>
      <c r="U3793">
        <f t="shared" si="537"/>
        <v>2014</v>
      </c>
      <c r="V3793" s="11">
        <f t="shared" si="538"/>
        <v>41854.408379629633</v>
      </c>
      <c r="W3793" s="15">
        <f t="shared" si="539"/>
        <v>30</v>
      </c>
    </row>
    <row r="3794" spans="1:23" ht="43.2" x14ac:dyDescent="0.3">
      <c r="A3794">
        <v>1768</v>
      </c>
      <c r="B3794" s="3" t="s">
        <v>1769</v>
      </c>
      <c r="C3794" s="3" t="s">
        <v>5878</v>
      </c>
      <c r="D3794">
        <v>5000</v>
      </c>
      <c r="E3794">
        <v>187</v>
      </c>
      <c r="F3794" t="s">
        <v>8221</v>
      </c>
      <c r="G3794" t="s">
        <v>8224</v>
      </c>
      <c r="H3794" t="s">
        <v>8246</v>
      </c>
      <c r="I3794">
        <v>1411824444</v>
      </c>
      <c r="J3794">
        <v>1406640444</v>
      </c>
      <c r="K3794" t="b">
        <v>1</v>
      </c>
      <c r="L3794">
        <v>15</v>
      </c>
      <c r="M3794" t="b">
        <v>0</v>
      </c>
      <c r="N3794" t="s">
        <v>8285</v>
      </c>
      <c r="O3794" s="5">
        <f t="shared" si="531"/>
        <v>26.737967914438503</v>
      </c>
      <c r="P3794" s="7">
        <f t="shared" si="532"/>
        <v>12.466666666666667</v>
      </c>
      <c r="Q3794" t="str">
        <f t="shared" si="533"/>
        <v>photography</v>
      </c>
      <c r="R3794" t="str">
        <f t="shared" si="534"/>
        <v>photobooks</v>
      </c>
      <c r="S3794" s="10">
        <f t="shared" si="535"/>
        <v>41909.310694444444</v>
      </c>
      <c r="T3794" s="10">
        <f t="shared" si="536"/>
        <v>41849.310694444444</v>
      </c>
      <c r="U3794">
        <f t="shared" si="537"/>
        <v>2014</v>
      </c>
      <c r="V3794" s="11">
        <f t="shared" si="538"/>
        <v>41909.310694444444</v>
      </c>
      <c r="W3794" s="15">
        <f t="shared" si="539"/>
        <v>60</v>
      </c>
    </row>
    <row r="3795" spans="1:23" ht="43.2" x14ac:dyDescent="0.3">
      <c r="A3795">
        <v>1769</v>
      </c>
      <c r="B3795" s="3" t="s">
        <v>1770</v>
      </c>
      <c r="C3795" s="3" t="s">
        <v>5879</v>
      </c>
      <c r="D3795">
        <v>40000</v>
      </c>
      <c r="E3795">
        <v>1081</v>
      </c>
      <c r="F3795" t="s">
        <v>8221</v>
      </c>
      <c r="G3795" t="s">
        <v>8224</v>
      </c>
      <c r="H3795" t="s">
        <v>8246</v>
      </c>
      <c r="I3795">
        <v>1421177959</v>
      </c>
      <c r="J3795">
        <v>1418585959</v>
      </c>
      <c r="K3795" t="b">
        <v>1</v>
      </c>
      <c r="L3795">
        <v>22</v>
      </c>
      <c r="M3795" t="b">
        <v>0</v>
      </c>
      <c r="N3795" t="s">
        <v>8285</v>
      </c>
      <c r="O3795" s="5">
        <f t="shared" si="531"/>
        <v>37.002775208140612</v>
      </c>
      <c r="P3795" s="7">
        <f t="shared" si="532"/>
        <v>49.136363636363633</v>
      </c>
      <c r="Q3795" t="str">
        <f t="shared" si="533"/>
        <v>photography</v>
      </c>
      <c r="R3795" t="str">
        <f t="shared" si="534"/>
        <v>photobooks</v>
      </c>
      <c r="S3795" s="10">
        <f t="shared" si="535"/>
        <v>42017.568969907406</v>
      </c>
      <c r="T3795" s="10">
        <f t="shared" si="536"/>
        <v>41987.568969907406</v>
      </c>
      <c r="U3795">
        <f t="shared" si="537"/>
        <v>2015</v>
      </c>
      <c r="V3795" s="11">
        <f t="shared" si="538"/>
        <v>42017.568969907406</v>
      </c>
      <c r="W3795" s="15">
        <f t="shared" si="539"/>
        <v>30</v>
      </c>
    </row>
    <row r="3796" spans="1:23" ht="43.2" x14ac:dyDescent="0.3">
      <c r="A3796">
        <v>1770</v>
      </c>
      <c r="B3796" s="3" t="s">
        <v>1771</v>
      </c>
      <c r="C3796" s="3" t="s">
        <v>5880</v>
      </c>
      <c r="D3796">
        <v>24500</v>
      </c>
      <c r="E3796">
        <v>13846</v>
      </c>
      <c r="F3796" t="s">
        <v>8221</v>
      </c>
      <c r="G3796" t="s">
        <v>8224</v>
      </c>
      <c r="H3796" t="s">
        <v>8246</v>
      </c>
      <c r="I3796">
        <v>1413312194</v>
      </c>
      <c r="J3796">
        <v>1410288194</v>
      </c>
      <c r="K3796" t="b">
        <v>1</v>
      </c>
      <c r="L3796">
        <v>92</v>
      </c>
      <c r="M3796" t="b">
        <v>0</v>
      </c>
      <c r="N3796" t="s">
        <v>8285</v>
      </c>
      <c r="O3796" s="5">
        <f t="shared" si="531"/>
        <v>1.7694641051567239</v>
      </c>
      <c r="P3796" s="7">
        <f t="shared" si="532"/>
        <v>150.5</v>
      </c>
      <c r="Q3796" t="str">
        <f t="shared" si="533"/>
        <v>photography</v>
      </c>
      <c r="R3796" t="str">
        <f t="shared" si="534"/>
        <v>photobooks</v>
      </c>
      <c r="S3796" s="10">
        <f t="shared" si="535"/>
        <v>41926.530023148152</v>
      </c>
      <c r="T3796" s="10">
        <f t="shared" si="536"/>
        <v>41891.530023148152</v>
      </c>
      <c r="U3796">
        <f t="shared" si="537"/>
        <v>2014</v>
      </c>
      <c r="V3796" s="11">
        <f t="shared" si="538"/>
        <v>41926.530023148152</v>
      </c>
      <c r="W3796" s="15">
        <f t="shared" si="539"/>
        <v>35</v>
      </c>
    </row>
    <row r="3797" spans="1:23" ht="43.2" x14ac:dyDescent="0.3">
      <c r="A3797">
        <v>1771</v>
      </c>
      <c r="B3797" s="3" t="s">
        <v>1772</v>
      </c>
      <c r="C3797" s="3" t="s">
        <v>5881</v>
      </c>
      <c r="D3797">
        <v>4200</v>
      </c>
      <c r="E3797">
        <v>895</v>
      </c>
      <c r="F3797" t="s">
        <v>8221</v>
      </c>
      <c r="G3797" t="s">
        <v>8225</v>
      </c>
      <c r="H3797" t="s">
        <v>8247</v>
      </c>
      <c r="I3797">
        <v>1414107040</v>
      </c>
      <c r="J3797">
        <v>1411515040</v>
      </c>
      <c r="K3797" t="b">
        <v>1</v>
      </c>
      <c r="L3797">
        <v>25</v>
      </c>
      <c r="M3797" t="b">
        <v>0</v>
      </c>
      <c r="N3797" t="s">
        <v>8285</v>
      </c>
      <c r="O3797" s="5">
        <f t="shared" si="531"/>
        <v>4.6927374301675977</v>
      </c>
      <c r="P3797" s="7">
        <f t="shared" si="532"/>
        <v>35.799999999999997</v>
      </c>
      <c r="Q3797" t="str">
        <f t="shared" si="533"/>
        <v>photography</v>
      </c>
      <c r="R3797" t="str">
        <f t="shared" si="534"/>
        <v>photobooks</v>
      </c>
      <c r="S3797" s="10">
        <f t="shared" si="535"/>
        <v>41935.729629629634</v>
      </c>
      <c r="T3797" s="10">
        <f t="shared" si="536"/>
        <v>41905.729629629634</v>
      </c>
      <c r="U3797">
        <f t="shared" si="537"/>
        <v>2014</v>
      </c>
      <c r="V3797" s="11">
        <f t="shared" si="538"/>
        <v>41935.729629629634</v>
      </c>
      <c r="W3797" s="15">
        <f t="shared" si="539"/>
        <v>30</v>
      </c>
    </row>
    <row r="3798" spans="1:23" ht="43.2" x14ac:dyDescent="0.3">
      <c r="A3798">
        <v>1772</v>
      </c>
      <c r="B3798" s="3" t="s">
        <v>1773</v>
      </c>
      <c r="C3798" s="3" t="s">
        <v>5882</v>
      </c>
      <c r="D3798">
        <v>5500</v>
      </c>
      <c r="E3798">
        <v>858</v>
      </c>
      <c r="F3798" t="s">
        <v>8221</v>
      </c>
      <c r="G3798" t="s">
        <v>8225</v>
      </c>
      <c r="H3798" t="s">
        <v>8247</v>
      </c>
      <c r="I3798">
        <v>1404666836</v>
      </c>
      <c r="J3798">
        <v>1399482836</v>
      </c>
      <c r="K3798" t="b">
        <v>1</v>
      </c>
      <c r="L3798">
        <v>19</v>
      </c>
      <c r="M3798" t="b">
        <v>0</v>
      </c>
      <c r="N3798" t="s">
        <v>8285</v>
      </c>
      <c r="O3798" s="5">
        <f t="shared" si="531"/>
        <v>6.4102564102564106</v>
      </c>
      <c r="P3798" s="7">
        <f t="shared" si="532"/>
        <v>45.157894736842103</v>
      </c>
      <c r="Q3798" t="str">
        <f t="shared" si="533"/>
        <v>photography</v>
      </c>
      <c r="R3798" t="str">
        <f t="shared" si="534"/>
        <v>photobooks</v>
      </c>
      <c r="S3798" s="10">
        <f t="shared" si="535"/>
        <v>41826.468009259261</v>
      </c>
      <c r="T3798" s="10">
        <f t="shared" si="536"/>
        <v>41766.468009259261</v>
      </c>
      <c r="U3798">
        <f t="shared" si="537"/>
        <v>2014</v>
      </c>
      <c r="V3798" s="11">
        <f t="shared" si="538"/>
        <v>41826.468009259261</v>
      </c>
      <c r="W3798" s="15">
        <f t="shared" si="539"/>
        <v>60</v>
      </c>
    </row>
    <row r="3799" spans="1:23" ht="43.2" x14ac:dyDescent="0.3">
      <c r="A3799">
        <v>1773</v>
      </c>
      <c r="B3799" s="3" t="s">
        <v>1774</v>
      </c>
      <c r="C3799" s="3" t="s">
        <v>5883</v>
      </c>
      <c r="D3799">
        <v>30000</v>
      </c>
      <c r="E3799">
        <v>1877</v>
      </c>
      <c r="F3799" t="s">
        <v>8221</v>
      </c>
      <c r="G3799" t="s">
        <v>8224</v>
      </c>
      <c r="H3799" t="s">
        <v>8246</v>
      </c>
      <c r="I3799">
        <v>1421691298</v>
      </c>
      <c r="J3799">
        <v>1417803298</v>
      </c>
      <c r="K3799" t="b">
        <v>1</v>
      </c>
      <c r="L3799">
        <v>19</v>
      </c>
      <c r="M3799" t="b">
        <v>0</v>
      </c>
      <c r="N3799" t="s">
        <v>8285</v>
      </c>
      <c r="O3799" s="5">
        <f t="shared" si="531"/>
        <v>15.982951518380395</v>
      </c>
      <c r="P3799" s="7">
        <f t="shared" si="532"/>
        <v>98.78947368421052</v>
      </c>
      <c r="Q3799" t="str">
        <f t="shared" si="533"/>
        <v>photography</v>
      </c>
      <c r="R3799" t="str">
        <f t="shared" si="534"/>
        <v>photobooks</v>
      </c>
      <c r="S3799" s="10">
        <f t="shared" si="535"/>
        <v>42023.510393518518</v>
      </c>
      <c r="T3799" s="10">
        <f t="shared" si="536"/>
        <v>41978.510393518518</v>
      </c>
      <c r="U3799">
        <f t="shared" si="537"/>
        <v>2015</v>
      </c>
      <c r="V3799" s="11">
        <f t="shared" si="538"/>
        <v>42023.510393518518</v>
      </c>
      <c r="W3799" s="15">
        <f t="shared" si="539"/>
        <v>45</v>
      </c>
    </row>
    <row r="3800" spans="1:23" ht="43.2" x14ac:dyDescent="0.3">
      <c r="A3800">
        <v>1774</v>
      </c>
      <c r="B3800" s="3" t="s">
        <v>1775</v>
      </c>
      <c r="C3800" s="3" t="s">
        <v>5884</v>
      </c>
      <c r="D3800">
        <v>2500</v>
      </c>
      <c r="E3800">
        <v>1148</v>
      </c>
      <c r="F3800" t="s">
        <v>8221</v>
      </c>
      <c r="G3800" t="s">
        <v>8224</v>
      </c>
      <c r="H3800" t="s">
        <v>8246</v>
      </c>
      <c r="I3800">
        <v>1417273140</v>
      </c>
      <c r="J3800">
        <v>1413609292</v>
      </c>
      <c r="K3800" t="b">
        <v>1</v>
      </c>
      <c r="L3800">
        <v>13</v>
      </c>
      <c r="M3800" t="b">
        <v>0</v>
      </c>
      <c r="N3800" t="s">
        <v>8285</v>
      </c>
      <c r="O3800" s="5">
        <f t="shared" si="531"/>
        <v>2.1777003484320558</v>
      </c>
      <c r="P3800" s="7">
        <f t="shared" si="532"/>
        <v>88.307692307692307</v>
      </c>
      <c r="Q3800" t="str">
        <f t="shared" si="533"/>
        <v>photography</v>
      </c>
      <c r="R3800" t="str">
        <f t="shared" si="534"/>
        <v>photobooks</v>
      </c>
      <c r="S3800" s="10">
        <f t="shared" si="535"/>
        <v>41972.374305555553</v>
      </c>
      <c r="T3800" s="10">
        <f t="shared" si="536"/>
        <v>41929.968657407408</v>
      </c>
      <c r="U3800">
        <f t="shared" si="537"/>
        <v>2014</v>
      </c>
      <c r="V3800" s="11">
        <f t="shared" si="538"/>
        <v>41972.374305555553</v>
      </c>
      <c r="W3800" s="15">
        <f t="shared" si="539"/>
        <v>42.405648148145701</v>
      </c>
    </row>
    <row r="3801" spans="1:23" ht="43.2" x14ac:dyDescent="0.3">
      <c r="A3801">
        <v>1775</v>
      </c>
      <c r="B3801" s="3" t="s">
        <v>1776</v>
      </c>
      <c r="C3801" s="3" t="s">
        <v>5885</v>
      </c>
      <c r="D3801">
        <v>32500</v>
      </c>
      <c r="E3801">
        <v>21158</v>
      </c>
      <c r="F3801" t="s">
        <v>8221</v>
      </c>
      <c r="G3801" t="s">
        <v>8224</v>
      </c>
      <c r="H3801" t="s">
        <v>8246</v>
      </c>
      <c r="I3801">
        <v>1414193160</v>
      </c>
      <c r="J3801">
        <v>1410305160</v>
      </c>
      <c r="K3801" t="b">
        <v>1</v>
      </c>
      <c r="L3801">
        <v>124</v>
      </c>
      <c r="M3801" t="b">
        <v>0</v>
      </c>
      <c r="N3801" t="s">
        <v>8285</v>
      </c>
      <c r="O3801" s="5">
        <f t="shared" si="531"/>
        <v>1.536062009641743</v>
      </c>
      <c r="P3801" s="7">
        <f t="shared" si="532"/>
        <v>170.62903225806451</v>
      </c>
      <c r="Q3801" t="str">
        <f t="shared" si="533"/>
        <v>photography</v>
      </c>
      <c r="R3801" t="str">
        <f t="shared" si="534"/>
        <v>photobooks</v>
      </c>
      <c r="S3801" s="10">
        <f t="shared" si="535"/>
        <v>41936.726388888892</v>
      </c>
      <c r="T3801" s="10">
        <f t="shared" si="536"/>
        <v>41891.726388888892</v>
      </c>
      <c r="U3801">
        <f t="shared" si="537"/>
        <v>2014</v>
      </c>
      <c r="V3801" s="11">
        <f t="shared" si="538"/>
        <v>41936.726388888892</v>
      </c>
      <c r="W3801" s="15">
        <f t="shared" si="539"/>
        <v>45</v>
      </c>
    </row>
    <row r="3802" spans="1:23" ht="43.2" x14ac:dyDescent="0.3">
      <c r="A3802">
        <v>1776</v>
      </c>
      <c r="B3802" s="3" t="s">
        <v>1777</v>
      </c>
      <c r="C3802" s="3" t="s">
        <v>5886</v>
      </c>
      <c r="D3802">
        <v>5000</v>
      </c>
      <c r="E3802">
        <v>335</v>
      </c>
      <c r="F3802" t="s">
        <v>8221</v>
      </c>
      <c r="G3802" t="s">
        <v>8225</v>
      </c>
      <c r="H3802" t="s">
        <v>8247</v>
      </c>
      <c r="I3802">
        <v>1414623471</v>
      </c>
      <c r="J3802">
        <v>1411513071</v>
      </c>
      <c r="K3802" t="b">
        <v>1</v>
      </c>
      <c r="L3802">
        <v>4</v>
      </c>
      <c r="M3802" t="b">
        <v>0</v>
      </c>
      <c r="N3802" t="s">
        <v>8285</v>
      </c>
      <c r="O3802" s="5">
        <f t="shared" si="531"/>
        <v>14.925373134328359</v>
      </c>
      <c r="P3802" s="7">
        <f t="shared" si="532"/>
        <v>83.75</v>
      </c>
      <c r="Q3802" t="str">
        <f t="shared" si="533"/>
        <v>photography</v>
      </c>
      <c r="R3802" t="str">
        <f t="shared" si="534"/>
        <v>photobooks</v>
      </c>
      <c r="S3802" s="10">
        <f t="shared" si="535"/>
        <v>41941.70684027778</v>
      </c>
      <c r="T3802" s="10">
        <f t="shared" si="536"/>
        <v>41905.70684027778</v>
      </c>
      <c r="U3802">
        <f t="shared" si="537"/>
        <v>2014</v>
      </c>
      <c r="V3802" s="11">
        <f t="shared" si="538"/>
        <v>41941.70684027778</v>
      </c>
      <c r="W3802" s="15">
        <f t="shared" si="539"/>
        <v>36</v>
      </c>
    </row>
    <row r="3803" spans="1:23" ht="43.2" x14ac:dyDescent="0.3">
      <c r="A3803">
        <v>1777</v>
      </c>
      <c r="B3803" s="3" t="s">
        <v>1778</v>
      </c>
      <c r="C3803" s="3" t="s">
        <v>5887</v>
      </c>
      <c r="D3803">
        <v>4800</v>
      </c>
      <c r="E3803">
        <v>651</v>
      </c>
      <c r="F3803" t="s">
        <v>8221</v>
      </c>
      <c r="G3803" t="s">
        <v>8233</v>
      </c>
      <c r="H3803" t="s">
        <v>8249</v>
      </c>
      <c r="I3803">
        <v>1424421253</v>
      </c>
      <c r="J3803">
        <v>1421829253</v>
      </c>
      <c r="K3803" t="b">
        <v>1</v>
      </c>
      <c r="L3803">
        <v>10</v>
      </c>
      <c r="M3803" t="b">
        <v>0</v>
      </c>
      <c r="N3803" t="s">
        <v>8285</v>
      </c>
      <c r="O3803" s="5">
        <f t="shared" si="531"/>
        <v>7.3732718894009217</v>
      </c>
      <c r="P3803" s="7">
        <f t="shared" si="532"/>
        <v>65.099999999999994</v>
      </c>
      <c r="Q3803" t="str">
        <f t="shared" si="533"/>
        <v>photography</v>
      </c>
      <c r="R3803" t="str">
        <f t="shared" si="534"/>
        <v>photobooks</v>
      </c>
      <c r="S3803" s="10">
        <f t="shared" si="535"/>
        <v>42055.107094907406</v>
      </c>
      <c r="T3803" s="10">
        <f t="shared" si="536"/>
        <v>42025.107094907406</v>
      </c>
      <c r="U3803">
        <f t="shared" si="537"/>
        <v>2015</v>
      </c>
      <c r="V3803" s="11">
        <f t="shared" si="538"/>
        <v>42055.107094907406</v>
      </c>
      <c r="W3803" s="15">
        <f t="shared" si="539"/>
        <v>30</v>
      </c>
    </row>
    <row r="3804" spans="1:23" ht="43.2" x14ac:dyDescent="0.3">
      <c r="A3804">
        <v>1778</v>
      </c>
      <c r="B3804" s="3" t="s">
        <v>1779</v>
      </c>
      <c r="C3804" s="3" t="s">
        <v>5888</v>
      </c>
      <c r="D3804">
        <v>50000</v>
      </c>
      <c r="E3804">
        <v>995</v>
      </c>
      <c r="F3804" t="s">
        <v>8221</v>
      </c>
      <c r="G3804" t="s">
        <v>8224</v>
      </c>
      <c r="H3804" t="s">
        <v>8246</v>
      </c>
      <c r="I3804">
        <v>1427485395</v>
      </c>
      <c r="J3804">
        <v>1423600995</v>
      </c>
      <c r="K3804" t="b">
        <v>1</v>
      </c>
      <c r="L3804">
        <v>15</v>
      </c>
      <c r="M3804" t="b">
        <v>0</v>
      </c>
      <c r="N3804" t="s">
        <v>8285</v>
      </c>
      <c r="O3804" s="5">
        <f t="shared" si="531"/>
        <v>50.251256281407038</v>
      </c>
      <c r="P3804" s="7">
        <f t="shared" si="532"/>
        <v>66.333333333333329</v>
      </c>
      <c r="Q3804" t="str">
        <f t="shared" si="533"/>
        <v>photography</v>
      </c>
      <c r="R3804" t="str">
        <f t="shared" si="534"/>
        <v>photobooks</v>
      </c>
      <c r="S3804" s="10">
        <f t="shared" si="535"/>
        <v>42090.571701388893</v>
      </c>
      <c r="T3804" s="10">
        <f t="shared" si="536"/>
        <v>42045.61336805555</v>
      </c>
      <c r="U3804">
        <f t="shared" si="537"/>
        <v>2015</v>
      </c>
      <c r="V3804" s="11">
        <f t="shared" si="538"/>
        <v>42090.571701388893</v>
      </c>
      <c r="W3804" s="15">
        <f t="shared" si="539"/>
        <v>44.958333333343035</v>
      </c>
    </row>
    <row r="3805" spans="1:23" ht="43.2" x14ac:dyDescent="0.3">
      <c r="A3805">
        <v>1779</v>
      </c>
      <c r="B3805" s="3" t="s">
        <v>1780</v>
      </c>
      <c r="C3805" s="3" t="s">
        <v>5889</v>
      </c>
      <c r="D3805">
        <v>11000</v>
      </c>
      <c r="E3805">
        <v>3986</v>
      </c>
      <c r="F3805" t="s">
        <v>8221</v>
      </c>
      <c r="G3805" t="s">
        <v>8224</v>
      </c>
      <c r="H3805" t="s">
        <v>8246</v>
      </c>
      <c r="I3805">
        <v>1472834180</v>
      </c>
      <c r="J3805">
        <v>1470242180</v>
      </c>
      <c r="K3805" t="b">
        <v>1</v>
      </c>
      <c r="L3805">
        <v>38</v>
      </c>
      <c r="M3805" t="b">
        <v>0</v>
      </c>
      <c r="N3805" t="s">
        <v>8285</v>
      </c>
      <c r="O3805" s="5">
        <f t="shared" si="531"/>
        <v>2.7596588058203713</v>
      </c>
      <c r="P3805" s="7">
        <f t="shared" si="532"/>
        <v>104.89473684210526</v>
      </c>
      <c r="Q3805" t="str">
        <f t="shared" si="533"/>
        <v>photography</v>
      </c>
      <c r="R3805" t="str">
        <f t="shared" si="534"/>
        <v>photobooks</v>
      </c>
      <c r="S3805" s="10">
        <f t="shared" si="535"/>
        <v>42615.441898148143</v>
      </c>
      <c r="T3805" s="10">
        <f t="shared" si="536"/>
        <v>42585.441898148143</v>
      </c>
      <c r="U3805">
        <f t="shared" si="537"/>
        <v>2016</v>
      </c>
      <c r="V3805" s="11">
        <f t="shared" si="538"/>
        <v>42615.441898148143</v>
      </c>
      <c r="W3805" s="15">
        <f t="shared" si="539"/>
        <v>30</v>
      </c>
    </row>
    <row r="3806" spans="1:23" ht="43.2" x14ac:dyDescent="0.3">
      <c r="A3806">
        <v>1780</v>
      </c>
      <c r="B3806" s="3" t="s">
        <v>1781</v>
      </c>
      <c r="C3806" s="3" t="s">
        <v>5890</v>
      </c>
      <c r="D3806">
        <v>30000</v>
      </c>
      <c r="E3806">
        <v>11923</v>
      </c>
      <c r="F3806" t="s">
        <v>8221</v>
      </c>
      <c r="G3806" t="s">
        <v>8224</v>
      </c>
      <c r="H3806" t="s">
        <v>8246</v>
      </c>
      <c r="I3806">
        <v>1467469510</v>
      </c>
      <c r="J3806">
        <v>1462285510</v>
      </c>
      <c r="K3806" t="b">
        <v>1</v>
      </c>
      <c r="L3806">
        <v>152</v>
      </c>
      <c r="M3806" t="b">
        <v>0</v>
      </c>
      <c r="N3806" t="s">
        <v>8285</v>
      </c>
      <c r="O3806" s="5">
        <f t="shared" si="531"/>
        <v>2.5161452654533254</v>
      </c>
      <c r="P3806" s="7">
        <f t="shared" si="532"/>
        <v>78.440789473684205</v>
      </c>
      <c r="Q3806" t="str">
        <f t="shared" si="533"/>
        <v>photography</v>
      </c>
      <c r="R3806" t="str">
        <f t="shared" si="534"/>
        <v>photobooks</v>
      </c>
      <c r="S3806" s="10">
        <f t="shared" si="535"/>
        <v>42553.350810185191</v>
      </c>
      <c r="T3806" s="10">
        <f t="shared" si="536"/>
        <v>42493.350810185191</v>
      </c>
      <c r="U3806">
        <f t="shared" si="537"/>
        <v>2016</v>
      </c>
      <c r="V3806" s="11">
        <f t="shared" si="538"/>
        <v>42553.350810185191</v>
      </c>
      <c r="W3806" s="15">
        <f t="shared" si="539"/>
        <v>60</v>
      </c>
    </row>
    <row r="3807" spans="1:23" ht="43.2" x14ac:dyDescent="0.3">
      <c r="A3807">
        <v>1781</v>
      </c>
      <c r="B3807" s="3" t="s">
        <v>1782</v>
      </c>
      <c r="C3807" s="3" t="s">
        <v>5891</v>
      </c>
      <c r="D3807">
        <v>5500</v>
      </c>
      <c r="E3807">
        <v>1417</v>
      </c>
      <c r="F3807" t="s">
        <v>8221</v>
      </c>
      <c r="G3807" t="s">
        <v>8224</v>
      </c>
      <c r="H3807" t="s">
        <v>8246</v>
      </c>
      <c r="I3807">
        <v>1473950945</v>
      </c>
      <c r="J3807">
        <v>1471272545</v>
      </c>
      <c r="K3807" t="b">
        <v>1</v>
      </c>
      <c r="L3807">
        <v>24</v>
      </c>
      <c r="M3807" t="b">
        <v>0</v>
      </c>
      <c r="N3807" t="s">
        <v>8285</v>
      </c>
      <c r="O3807" s="5">
        <f t="shared" si="531"/>
        <v>3.881439661256175</v>
      </c>
      <c r="P3807" s="7">
        <f t="shared" si="532"/>
        <v>59.041666666666664</v>
      </c>
      <c r="Q3807" t="str">
        <f t="shared" si="533"/>
        <v>photography</v>
      </c>
      <c r="R3807" t="str">
        <f t="shared" si="534"/>
        <v>photobooks</v>
      </c>
      <c r="S3807" s="10">
        <f t="shared" si="535"/>
        <v>42628.367418981477</v>
      </c>
      <c r="T3807" s="10">
        <f t="shared" si="536"/>
        <v>42597.367418981477</v>
      </c>
      <c r="U3807">
        <f t="shared" si="537"/>
        <v>2016</v>
      </c>
      <c r="V3807" s="11">
        <f t="shared" si="538"/>
        <v>42628.367418981477</v>
      </c>
      <c r="W3807" s="15">
        <f t="shared" si="539"/>
        <v>31</v>
      </c>
    </row>
    <row r="3808" spans="1:23" ht="57.6" x14ac:dyDescent="0.3">
      <c r="A3808">
        <v>1782</v>
      </c>
      <c r="B3808" s="3" t="s">
        <v>1783</v>
      </c>
      <c r="C3808" s="3" t="s">
        <v>5892</v>
      </c>
      <c r="D3808">
        <v>35000</v>
      </c>
      <c r="E3808">
        <v>5422</v>
      </c>
      <c r="F3808" t="s">
        <v>8221</v>
      </c>
      <c r="G3808" t="s">
        <v>8224</v>
      </c>
      <c r="H3808" t="s">
        <v>8246</v>
      </c>
      <c r="I3808">
        <v>1456062489</v>
      </c>
      <c r="J3808">
        <v>1453211289</v>
      </c>
      <c r="K3808" t="b">
        <v>1</v>
      </c>
      <c r="L3808">
        <v>76</v>
      </c>
      <c r="M3808" t="b">
        <v>0</v>
      </c>
      <c r="N3808" t="s">
        <v>8285</v>
      </c>
      <c r="O3808" s="5">
        <f t="shared" si="531"/>
        <v>6.4551825894503869</v>
      </c>
      <c r="P3808" s="7">
        <f t="shared" si="532"/>
        <v>71.34210526315789</v>
      </c>
      <c r="Q3808" t="str">
        <f t="shared" si="533"/>
        <v>photography</v>
      </c>
      <c r="R3808" t="str">
        <f t="shared" si="534"/>
        <v>photobooks</v>
      </c>
      <c r="S3808" s="10">
        <f t="shared" si="535"/>
        <v>42421.325104166666</v>
      </c>
      <c r="T3808" s="10">
        <f t="shared" si="536"/>
        <v>42388.325104166666</v>
      </c>
      <c r="U3808">
        <f t="shared" si="537"/>
        <v>2016</v>
      </c>
      <c r="V3808" s="11">
        <f t="shared" si="538"/>
        <v>42421.325104166666</v>
      </c>
      <c r="W3808" s="15">
        <f t="shared" si="539"/>
        <v>33</v>
      </c>
    </row>
    <row r="3809" spans="1:23" ht="43.2" x14ac:dyDescent="0.3">
      <c r="A3809">
        <v>1783</v>
      </c>
      <c r="B3809" s="3" t="s">
        <v>1784</v>
      </c>
      <c r="C3809" s="3" t="s">
        <v>5893</v>
      </c>
      <c r="D3809">
        <v>40000</v>
      </c>
      <c r="E3809">
        <v>9477</v>
      </c>
      <c r="F3809" t="s">
        <v>8221</v>
      </c>
      <c r="G3809" t="s">
        <v>8224</v>
      </c>
      <c r="H3809" t="s">
        <v>8246</v>
      </c>
      <c r="I3809">
        <v>1432248478</v>
      </c>
      <c r="J3809">
        <v>1429656478</v>
      </c>
      <c r="K3809" t="b">
        <v>1</v>
      </c>
      <c r="L3809">
        <v>185</v>
      </c>
      <c r="M3809" t="b">
        <v>0</v>
      </c>
      <c r="N3809" t="s">
        <v>8285</v>
      </c>
      <c r="O3809" s="5">
        <f t="shared" si="531"/>
        <v>4.2207449614857024</v>
      </c>
      <c r="P3809" s="7">
        <f t="shared" si="532"/>
        <v>51.227027027027027</v>
      </c>
      <c r="Q3809" t="str">
        <f t="shared" si="533"/>
        <v>photography</v>
      </c>
      <c r="R3809" t="str">
        <f t="shared" si="534"/>
        <v>photobooks</v>
      </c>
      <c r="S3809" s="10">
        <f t="shared" si="535"/>
        <v>42145.699976851851</v>
      </c>
      <c r="T3809" s="10">
        <f t="shared" si="536"/>
        <v>42115.699976851851</v>
      </c>
      <c r="U3809">
        <f t="shared" si="537"/>
        <v>2015</v>
      </c>
      <c r="V3809" s="11">
        <f t="shared" si="538"/>
        <v>42145.699976851851</v>
      </c>
      <c r="W3809" s="15">
        <f t="shared" si="539"/>
        <v>30</v>
      </c>
    </row>
    <row r="3810" spans="1:23" ht="43.2" x14ac:dyDescent="0.3">
      <c r="A3810">
        <v>1784</v>
      </c>
      <c r="B3810" s="3" t="s">
        <v>1785</v>
      </c>
      <c r="C3810" s="3" t="s">
        <v>5894</v>
      </c>
      <c r="D3810">
        <v>5000</v>
      </c>
      <c r="E3810">
        <v>1988</v>
      </c>
      <c r="F3810" t="s">
        <v>8221</v>
      </c>
      <c r="G3810" t="s">
        <v>8224</v>
      </c>
      <c r="H3810" t="s">
        <v>8246</v>
      </c>
      <c r="I3810">
        <v>1422674700</v>
      </c>
      <c r="J3810">
        <v>1419954240</v>
      </c>
      <c r="K3810" t="b">
        <v>1</v>
      </c>
      <c r="L3810">
        <v>33</v>
      </c>
      <c r="M3810" t="b">
        <v>0</v>
      </c>
      <c r="N3810" t="s">
        <v>8285</v>
      </c>
      <c r="O3810" s="5">
        <f t="shared" si="531"/>
        <v>2.5150905432595572</v>
      </c>
      <c r="P3810" s="7">
        <f t="shared" si="532"/>
        <v>60.242424242424242</v>
      </c>
      <c r="Q3810" t="str">
        <f t="shared" si="533"/>
        <v>photography</v>
      </c>
      <c r="R3810" t="str">
        <f t="shared" si="534"/>
        <v>photobooks</v>
      </c>
      <c r="S3810" s="10">
        <f t="shared" si="535"/>
        <v>42034.892361111109</v>
      </c>
      <c r="T3810" s="10">
        <f t="shared" si="536"/>
        <v>42003.405555555553</v>
      </c>
      <c r="U3810">
        <f t="shared" si="537"/>
        <v>2015</v>
      </c>
      <c r="V3810" s="11">
        <f t="shared" si="538"/>
        <v>42034.892361111109</v>
      </c>
      <c r="W3810" s="15">
        <f t="shared" si="539"/>
        <v>31.486805555556202</v>
      </c>
    </row>
    <row r="3811" spans="1:23" ht="43.2" x14ac:dyDescent="0.3">
      <c r="A3811">
        <v>1785</v>
      </c>
      <c r="B3811" s="3" t="s">
        <v>1786</v>
      </c>
      <c r="C3811" s="3" t="s">
        <v>5895</v>
      </c>
      <c r="D3811">
        <v>24000</v>
      </c>
      <c r="E3811">
        <v>4853</v>
      </c>
      <c r="F3811" t="s">
        <v>8221</v>
      </c>
      <c r="G3811" t="s">
        <v>8224</v>
      </c>
      <c r="H3811" t="s">
        <v>8246</v>
      </c>
      <c r="I3811">
        <v>1413417600</v>
      </c>
      <c r="J3811">
        <v>1410750855</v>
      </c>
      <c r="K3811" t="b">
        <v>1</v>
      </c>
      <c r="L3811">
        <v>108</v>
      </c>
      <c r="M3811" t="b">
        <v>0</v>
      </c>
      <c r="N3811" t="s">
        <v>8285</v>
      </c>
      <c r="O3811" s="5">
        <f t="shared" si="531"/>
        <v>4.9453946012775605</v>
      </c>
      <c r="P3811" s="7">
        <f t="shared" si="532"/>
        <v>44.935185185185183</v>
      </c>
      <c r="Q3811" t="str">
        <f t="shared" si="533"/>
        <v>photography</v>
      </c>
      <c r="R3811" t="str">
        <f t="shared" si="534"/>
        <v>photobooks</v>
      </c>
      <c r="S3811" s="10">
        <f t="shared" si="535"/>
        <v>41927.75</v>
      </c>
      <c r="T3811" s="10">
        <f t="shared" si="536"/>
        <v>41896.884895833333</v>
      </c>
      <c r="U3811">
        <f t="shared" si="537"/>
        <v>2014</v>
      </c>
      <c r="V3811" s="11">
        <f t="shared" si="538"/>
        <v>41927.75</v>
      </c>
      <c r="W3811" s="15">
        <f t="shared" si="539"/>
        <v>30.865104166667152</v>
      </c>
    </row>
    <row r="3812" spans="1:23" ht="43.2" x14ac:dyDescent="0.3">
      <c r="A3812">
        <v>1786</v>
      </c>
      <c r="B3812" s="3" t="s">
        <v>1787</v>
      </c>
      <c r="C3812" s="3" t="s">
        <v>5896</v>
      </c>
      <c r="D3812">
        <v>1900</v>
      </c>
      <c r="E3812">
        <v>905</v>
      </c>
      <c r="F3812" t="s">
        <v>8221</v>
      </c>
      <c r="G3812" t="s">
        <v>8233</v>
      </c>
      <c r="H3812" t="s">
        <v>8249</v>
      </c>
      <c r="I3812">
        <v>1418649177</v>
      </c>
      <c r="J3812">
        <v>1416057177</v>
      </c>
      <c r="K3812" t="b">
        <v>1</v>
      </c>
      <c r="L3812">
        <v>29</v>
      </c>
      <c r="M3812" t="b">
        <v>0</v>
      </c>
      <c r="N3812" t="s">
        <v>8285</v>
      </c>
      <c r="O3812" s="5">
        <f t="shared" si="531"/>
        <v>2.0994475138121547</v>
      </c>
      <c r="P3812" s="7">
        <f t="shared" si="532"/>
        <v>31.206896551724139</v>
      </c>
      <c r="Q3812" t="str">
        <f t="shared" si="533"/>
        <v>photography</v>
      </c>
      <c r="R3812" t="str">
        <f t="shared" si="534"/>
        <v>photobooks</v>
      </c>
      <c r="S3812" s="10">
        <f t="shared" si="535"/>
        <v>41988.300659722227</v>
      </c>
      <c r="T3812" s="10">
        <f t="shared" si="536"/>
        <v>41958.300659722227</v>
      </c>
      <c r="U3812">
        <f t="shared" si="537"/>
        <v>2014</v>
      </c>
      <c r="V3812" s="11">
        <f t="shared" si="538"/>
        <v>41988.300659722227</v>
      </c>
      <c r="W3812" s="15">
        <f t="shared" si="539"/>
        <v>30</v>
      </c>
    </row>
    <row r="3813" spans="1:23" ht="43.2" x14ac:dyDescent="0.3">
      <c r="A3813">
        <v>1787</v>
      </c>
      <c r="B3813" s="3" t="s">
        <v>1788</v>
      </c>
      <c r="C3813" s="3" t="s">
        <v>5897</v>
      </c>
      <c r="D3813">
        <v>10000</v>
      </c>
      <c r="E3813">
        <v>1533</v>
      </c>
      <c r="F3813" t="s">
        <v>8221</v>
      </c>
      <c r="G3813" t="s">
        <v>8224</v>
      </c>
      <c r="H3813" t="s">
        <v>8246</v>
      </c>
      <c r="I3813">
        <v>1428158637</v>
      </c>
      <c r="J3813">
        <v>1425570237</v>
      </c>
      <c r="K3813" t="b">
        <v>1</v>
      </c>
      <c r="L3813">
        <v>24</v>
      </c>
      <c r="M3813" t="b">
        <v>0</v>
      </c>
      <c r="N3813" t="s">
        <v>8285</v>
      </c>
      <c r="O3813" s="5">
        <f t="shared" si="531"/>
        <v>6.5231572080887146</v>
      </c>
      <c r="P3813" s="7">
        <f t="shared" si="532"/>
        <v>63.875</v>
      </c>
      <c r="Q3813" t="str">
        <f t="shared" si="533"/>
        <v>photography</v>
      </c>
      <c r="R3813" t="str">
        <f t="shared" si="534"/>
        <v>photobooks</v>
      </c>
      <c r="S3813" s="10">
        <f t="shared" si="535"/>
        <v>42098.363854166666</v>
      </c>
      <c r="T3813" s="10">
        <f t="shared" si="536"/>
        <v>42068.40552083333</v>
      </c>
      <c r="U3813">
        <f t="shared" si="537"/>
        <v>2015</v>
      </c>
      <c r="V3813" s="11">
        <f t="shared" si="538"/>
        <v>42098.363854166666</v>
      </c>
      <c r="W3813" s="15">
        <f t="shared" si="539"/>
        <v>29.958333333335759</v>
      </c>
    </row>
    <row r="3814" spans="1:23" ht="43.2" x14ac:dyDescent="0.3">
      <c r="A3814">
        <v>1788</v>
      </c>
      <c r="B3814" s="3" t="s">
        <v>1789</v>
      </c>
      <c r="C3814" s="3" t="s">
        <v>5898</v>
      </c>
      <c r="D3814">
        <v>5500</v>
      </c>
      <c r="E3814">
        <v>76</v>
      </c>
      <c r="F3814" t="s">
        <v>8221</v>
      </c>
      <c r="G3814" t="s">
        <v>8225</v>
      </c>
      <c r="H3814" t="s">
        <v>8247</v>
      </c>
      <c r="I3814">
        <v>1414795542</v>
      </c>
      <c r="J3814">
        <v>1412203542</v>
      </c>
      <c r="K3814" t="b">
        <v>1</v>
      </c>
      <c r="L3814">
        <v>4</v>
      </c>
      <c r="M3814" t="b">
        <v>0</v>
      </c>
      <c r="N3814" t="s">
        <v>8285</v>
      </c>
      <c r="O3814" s="5">
        <f t="shared" si="531"/>
        <v>72.368421052631575</v>
      </c>
      <c r="P3814" s="7">
        <f t="shared" si="532"/>
        <v>19</v>
      </c>
      <c r="Q3814" t="str">
        <f t="shared" si="533"/>
        <v>photography</v>
      </c>
      <c r="R3814" t="str">
        <f t="shared" si="534"/>
        <v>photobooks</v>
      </c>
      <c r="S3814" s="10">
        <f t="shared" si="535"/>
        <v>41943.69840277778</v>
      </c>
      <c r="T3814" s="10">
        <f t="shared" si="536"/>
        <v>41913.69840277778</v>
      </c>
      <c r="U3814">
        <f t="shared" si="537"/>
        <v>2014</v>
      </c>
      <c r="V3814" s="11">
        <f t="shared" si="538"/>
        <v>41943.69840277778</v>
      </c>
      <c r="W3814" s="15">
        <f t="shared" si="539"/>
        <v>30</v>
      </c>
    </row>
    <row r="3815" spans="1:23" ht="43.2" x14ac:dyDescent="0.3">
      <c r="A3815">
        <v>1789</v>
      </c>
      <c r="B3815" s="3" t="s">
        <v>1790</v>
      </c>
      <c r="C3815" s="3" t="s">
        <v>5899</v>
      </c>
      <c r="D3815">
        <v>8000</v>
      </c>
      <c r="E3815">
        <v>40</v>
      </c>
      <c r="F3815" t="s">
        <v>8221</v>
      </c>
      <c r="G3815" t="s">
        <v>8224</v>
      </c>
      <c r="H3815" t="s">
        <v>8246</v>
      </c>
      <c r="I3815">
        <v>1421042403</v>
      </c>
      <c r="J3815">
        <v>1415858403</v>
      </c>
      <c r="K3815" t="b">
        <v>1</v>
      </c>
      <c r="L3815">
        <v>4</v>
      </c>
      <c r="M3815" t="b">
        <v>0</v>
      </c>
      <c r="N3815" t="s">
        <v>8285</v>
      </c>
      <c r="O3815" s="5">
        <f t="shared" si="531"/>
        <v>200</v>
      </c>
      <c r="P3815" s="7">
        <f t="shared" si="532"/>
        <v>10</v>
      </c>
      <c r="Q3815" t="str">
        <f t="shared" si="533"/>
        <v>photography</v>
      </c>
      <c r="R3815" t="str">
        <f t="shared" si="534"/>
        <v>photobooks</v>
      </c>
      <c r="S3815" s="10">
        <f t="shared" si="535"/>
        <v>42016.000034722223</v>
      </c>
      <c r="T3815" s="10">
        <f t="shared" si="536"/>
        <v>41956.000034722223</v>
      </c>
      <c r="U3815">
        <f t="shared" si="537"/>
        <v>2015</v>
      </c>
      <c r="V3815" s="11">
        <f t="shared" si="538"/>
        <v>42016.000034722223</v>
      </c>
      <c r="W3815" s="15">
        <f t="shared" si="539"/>
        <v>60</v>
      </c>
    </row>
    <row r="3816" spans="1:23" ht="43.2" x14ac:dyDescent="0.3">
      <c r="A3816">
        <v>1790</v>
      </c>
      <c r="B3816" s="3" t="s">
        <v>1791</v>
      </c>
      <c r="C3816" s="3" t="s">
        <v>5900</v>
      </c>
      <c r="D3816">
        <v>33000</v>
      </c>
      <c r="E3816">
        <v>1636</v>
      </c>
      <c r="F3816" t="s">
        <v>8221</v>
      </c>
      <c r="G3816" t="s">
        <v>8224</v>
      </c>
      <c r="H3816" t="s">
        <v>8246</v>
      </c>
      <c r="I3816">
        <v>1423152678</v>
      </c>
      <c r="J3816">
        <v>1420560678</v>
      </c>
      <c r="K3816" t="b">
        <v>1</v>
      </c>
      <c r="L3816">
        <v>15</v>
      </c>
      <c r="M3816" t="b">
        <v>0</v>
      </c>
      <c r="N3816" t="s">
        <v>8285</v>
      </c>
      <c r="O3816" s="5">
        <f t="shared" si="531"/>
        <v>20.171149144254279</v>
      </c>
      <c r="P3816" s="7">
        <f t="shared" si="532"/>
        <v>109.06666666666666</v>
      </c>
      <c r="Q3816" t="str">
        <f t="shared" si="533"/>
        <v>photography</v>
      </c>
      <c r="R3816" t="str">
        <f t="shared" si="534"/>
        <v>photobooks</v>
      </c>
      <c r="S3816" s="10">
        <f t="shared" si="535"/>
        <v>42040.424513888895</v>
      </c>
      <c r="T3816" s="10">
        <f t="shared" si="536"/>
        <v>42010.424513888895</v>
      </c>
      <c r="U3816">
        <f t="shared" si="537"/>
        <v>2015</v>
      </c>
      <c r="V3816" s="11">
        <f t="shared" si="538"/>
        <v>42040.424513888895</v>
      </c>
      <c r="W3816" s="15">
        <f t="shared" si="539"/>
        <v>30</v>
      </c>
    </row>
    <row r="3817" spans="1:23" ht="28.8" x14ac:dyDescent="0.3">
      <c r="A3817">
        <v>1791</v>
      </c>
      <c r="B3817" s="3" t="s">
        <v>1792</v>
      </c>
      <c r="C3817" s="3" t="s">
        <v>5901</v>
      </c>
      <c r="D3817">
        <v>3000</v>
      </c>
      <c r="E3817">
        <v>107</v>
      </c>
      <c r="F3817" t="s">
        <v>8221</v>
      </c>
      <c r="G3817" t="s">
        <v>8225</v>
      </c>
      <c r="H3817" t="s">
        <v>8247</v>
      </c>
      <c r="I3817">
        <v>1422553565</v>
      </c>
      <c r="J3817">
        <v>1417369565</v>
      </c>
      <c r="K3817" t="b">
        <v>1</v>
      </c>
      <c r="L3817">
        <v>4</v>
      </c>
      <c r="M3817" t="b">
        <v>0</v>
      </c>
      <c r="N3817" t="s">
        <v>8285</v>
      </c>
      <c r="O3817" s="5">
        <f t="shared" si="531"/>
        <v>28.037383177570092</v>
      </c>
      <c r="P3817" s="7">
        <f t="shared" si="532"/>
        <v>26.75</v>
      </c>
      <c r="Q3817" t="str">
        <f t="shared" si="533"/>
        <v>photography</v>
      </c>
      <c r="R3817" t="str">
        <f t="shared" si="534"/>
        <v>photobooks</v>
      </c>
      <c r="S3817" s="10">
        <f t="shared" si="535"/>
        <v>42033.490335648152</v>
      </c>
      <c r="T3817" s="10">
        <f t="shared" si="536"/>
        <v>41973.490335648152</v>
      </c>
      <c r="U3817">
        <f t="shared" si="537"/>
        <v>2015</v>
      </c>
      <c r="V3817" s="11">
        <f t="shared" si="538"/>
        <v>42033.490335648152</v>
      </c>
      <c r="W3817" s="15">
        <f t="shared" si="539"/>
        <v>60</v>
      </c>
    </row>
    <row r="3818" spans="1:23" ht="28.8" x14ac:dyDescent="0.3">
      <c r="A3818">
        <v>1792</v>
      </c>
      <c r="B3818" s="3" t="s">
        <v>1793</v>
      </c>
      <c r="C3818" s="3" t="s">
        <v>5902</v>
      </c>
      <c r="D3818">
        <v>25000</v>
      </c>
      <c r="E3818">
        <v>15281</v>
      </c>
      <c r="F3818" t="s">
        <v>8221</v>
      </c>
      <c r="G3818" t="s">
        <v>8224</v>
      </c>
      <c r="H3818" t="s">
        <v>8246</v>
      </c>
      <c r="I3818">
        <v>1439189940</v>
      </c>
      <c r="J3818">
        <v>1435970682</v>
      </c>
      <c r="K3818" t="b">
        <v>1</v>
      </c>
      <c r="L3818">
        <v>139</v>
      </c>
      <c r="M3818" t="b">
        <v>0</v>
      </c>
      <c r="N3818" t="s">
        <v>8285</v>
      </c>
      <c r="O3818" s="5">
        <f t="shared" si="531"/>
        <v>1.6360185851711275</v>
      </c>
      <c r="P3818" s="7">
        <f t="shared" si="532"/>
        <v>109.93525179856115</v>
      </c>
      <c r="Q3818" t="str">
        <f t="shared" si="533"/>
        <v>photography</v>
      </c>
      <c r="R3818" t="str">
        <f t="shared" si="534"/>
        <v>photobooks</v>
      </c>
      <c r="S3818" s="10">
        <f t="shared" si="535"/>
        <v>42226.040972222225</v>
      </c>
      <c r="T3818" s="10">
        <f t="shared" si="536"/>
        <v>42188.781041666662</v>
      </c>
      <c r="U3818">
        <f t="shared" si="537"/>
        <v>2015</v>
      </c>
      <c r="V3818" s="11">
        <f t="shared" si="538"/>
        <v>42226.040972222225</v>
      </c>
      <c r="W3818" s="15">
        <f t="shared" si="539"/>
        <v>37.259930555563187</v>
      </c>
    </row>
    <row r="3819" spans="1:23" ht="43.2" x14ac:dyDescent="0.3">
      <c r="A3819">
        <v>1793</v>
      </c>
      <c r="B3819" s="3" t="s">
        <v>1794</v>
      </c>
      <c r="C3819" s="3" t="s">
        <v>5903</v>
      </c>
      <c r="D3819">
        <v>3000</v>
      </c>
      <c r="E3819">
        <v>40</v>
      </c>
      <c r="F3819" t="s">
        <v>8221</v>
      </c>
      <c r="G3819" t="s">
        <v>8226</v>
      </c>
      <c r="H3819" t="s">
        <v>8248</v>
      </c>
      <c r="I3819">
        <v>1417127040</v>
      </c>
      <c r="J3819">
        <v>1414531440</v>
      </c>
      <c r="K3819" t="b">
        <v>1</v>
      </c>
      <c r="L3819">
        <v>2</v>
      </c>
      <c r="M3819" t="b">
        <v>0</v>
      </c>
      <c r="N3819" t="s">
        <v>8285</v>
      </c>
      <c r="O3819" s="5">
        <f t="shared" si="531"/>
        <v>75</v>
      </c>
      <c r="P3819" s="7">
        <f t="shared" si="532"/>
        <v>20</v>
      </c>
      <c r="Q3819" t="str">
        <f t="shared" si="533"/>
        <v>photography</v>
      </c>
      <c r="R3819" t="str">
        <f t="shared" si="534"/>
        <v>photobooks</v>
      </c>
      <c r="S3819" s="10">
        <f t="shared" si="535"/>
        <v>41970.683333333334</v>
      </c>
      <c r="T3819" s="10">
        <f t="shared" si="536"/>
        <v>41940.64166666667</v>
      </c>
      <c r="U3819">
        <f t="shared" si="537"/>
        <v>2014</v>
      </c>
      <c r="V3819" s="11">
        <f t="shared" si="538"/>
        <v>41970.683333333334</v>
      </c>
      <c r="W3819" s="15">
        <f t="shared" si="539"/>
        <v>30.041666666664241</v>
      </c>
    </row>
    <row r="3820" spans="1:23" ht="43.2" x14ac:dyDescent="0.3">
      <c r="A3820">
        <v>1794</v>
      </c>
      <c r="B3820" s="3" t="s">
        <v>1795</v>
      </c>
      <c r="C3820" s="3" t="s">
        <v>5904</v>
      </c>
      <c r="D3820">
        <v>9000</v>
      </c>
      <c r="E3820">
        <v>997</v>
      </c>
      <c r="F3820" t="s">
        <v>8221</v>
      </c>
      <c r="G3820" t="s">
        <v>8224</v>
      </c>
      <c r="H3820" t="s">
        <v>8246</v>
      </c>
      <c r="I3820">
        <v>1423660422</v>
      </c>
      <c r="J3820">
        <v>1420636422</v>
      </c>
      <c r="K3820" t="b">
        <v>1</v>
      </c>
      <c r="L3820">
        <v>18</v>
      </c>
      <c r="M3820" t="b">
        <v>0</v>
      </c>
      <c r="N3820" t="s">
        <v>8285</v>
      </c>
      <c r="O3820" s="5">
        <f t="shared" si="531"/>
        <v>9.0270812437311942</v>
      </c>
      <c r="P3820" s="7">
        <f t="shared" si="532"/>
        <v>55.388888888888886</v>
      </c>
      <c r="Q3820" t="str">
        <f t="shared" si="533"/>
        <v>photography</v>
      </c>
      <c r="R3820" t="str">
        <f t="shared" si="534"/>
        <v>photobooks</v>
      </c>
      <c r="S3820" s="10">
        <f t="shared" si="535"/>
        <v>42046.301180555558</v>
      </c>
      <c r="T3820" s="10">
        <f t="shared" si="536"/>
        <v>42011.301180555558</v>
      </c>
      <c r="U3820">
        <f t="shared" si="537"/>
        <v>2015</v>
      </c>
      <c r="V3820" s="11">
        <f t="shared" si="538"/>
        <v>42046.301180555558</v>
      </c>
      <c r="W3820" s="15">
        <f t="shared" si="539"/>
        <v>35</v>
      </c>
    </row>
    <row r="3821" spans="1:23" ht="43.2" x14ac:dyDescent="0.3">
      <c r="A3821">
        <v>1795</v>
      </c>
      <c r="B3821" s="3" t="s">
        <v>1796</v>
      </c>
      <c r="C3821" s="3" t="s">
        <v>5905</v>
      </c>
      <c r="D3821">
        <v>28000</v>
      </c>
      <c r="E3821">
        <v>10846</v>
      </c>
      <c r="F3821" t="s">
        <v>8221</v>
      </c>
      <c r="G3821" t="s">
        <v>8236</v>
      </c>
      <c r="H3821" t="s">
        <v>8249</v>
      </c>
      <c r="I3821">
        <v>1476460800</v>
      </c>
      <c r="J3821">
        <v>1473922541</v>
      </c>
      <c r="K3821" t="b">
        <v>1</v>
      </c>
      <c r="L3821">
        <v>81</v>
      </c>
      <c r="M3821" t="b">
        <v>0</v>
      </c>
      <c r="N3821" t="s">
        <v>8285</v>
      </c>
      <c r="O3821" s="5">
        <f t="shared" si="531"/>
        <v>2.5815969020837173</v>
      </c>
      <c r="P3821" s="7">
        <f t="shared" si="532"/>
        <v>133.90123456790124</v>
      </c>
      <c r="Q3821" t="str">
        <f t="shared" si="533"/>
        <v>photography</v>
      </c>
      <c r="R3821" t="str">
        <f t="shared" si="534"/>
        <v>photobooks</v>
      </c>
      <c r="S3821" s="10">
        <f t="shared" si="535"/>
        <v>42657.416666666672</v>
      </c>
      <c r="T3821" s="10">
        <f t="shared" si="536"/>
        <v>42628.038668981477</v>
      </c>
      <c r="U3821">
        <f t="shared" si="537"/>
        <v>2016</v>
      </c>
      <c r="V3821" s="11">
        <f t="shared" si="538"/>
        <v>42657.416666666672</v>
      </c>
      <c r="W3821" s="15">
        <f t="shared" si="539"/>
        <v>29.377997685194714</v>
      </c>
    </row>
    <row r="3822" spans="1:23" ht="57.6" x14ac:dyDescent="0.3">
      <c r="A3822">
        <v>1796</v>
      </c>
      <c r="B3822" s="3" t="s">
        <v>1797</v>
      </c>
      <c r="C3822" s="3" t="s">
        <v>5906</v>
      </c>
      <c r="D3822">
        <v>19000</v>
      </c>
      <c r="E3822">
        <v>4190</v>
      </c>
      <c r="F3822" t="s">
        <v>8221</v>
      </c>
      <c r="G3822" t="s">
        <v>8225</v>
      </c>
      <c r="H3822" t="s">
        <v>8247</v>
      </c>
      <c r="I3822">
        <v>1469356366</v>
      </c>
      <c r="J3822">
        <v>1464172366</v>
      </c>
      <c r="K3822" t="b">
        <v>1</v>
      </c>
      <c r="L3822">
        <v>86</v>
      </c>
      <c r="M3822" t="b">
        <v>0</v>
      </c>
      <c r="N3822" t="s">
        <v>8285</v>
      </c>
      <c r="O3822" s="5">
        <f t="shared" si="531"/>
        <v>4.5346062052505971</v>
      </c>
      <c r="P3822" s="7">
        <f t="shared" si="532"/>
        <v>48.720930232558139</v>
      </c>
      <c r="Q3822" t="str">
        <f t="shared" si="533"/>
        <v>photography</v>
      </c>
      <c r="R3822" t="str">
        <f t="shared" si="534"/>
        <v>photobooks</v>
      </c>
      <c r="S3822" s="10">
        <f t="shared" si="535"/>
        <v>42575.189421296294</v>
      </c>
      <c r="T3822" s="10">
        <f t="shared" si="536"/>
        <v>42515.189421296294</v>
      </c>
      <c r="U3822">
        <f t="shared" si="537"/>
        <v>2016</v>
      </c>
      <c r="V3822" s="11">
        <f t="shared" si="538"/>
        <v>42575.189421296294</v>
      </c>
      <c r="W3822" s="15">
        <f t="shared" si="539"/>
        <v>60</v>
      </c>
    </row>
    <row r="3823" spans="1:23" ht="43.2" x14ac:dyDescent="0.3">
      <c r="A3823">
        <v>1797</v>
      </c>
      <c r="B3823" s="3" t="s">
        <v>1798</v>
      </c>
      <c r="C3823" s="3" t="s">
        <v>5907</v>
      </c>
      <c r="D3823">
        <v>10000</v>
      </c>
      <c r="E3823">
        <v>6755</v>
      </c>
      <c r="F3823" t="s">
        <v>8221</v>
      </c>
      <c r="G3823" t="s">
        <v>8224</v>
      </c>
      <c r="H3823" t="s">
        <v>8246</v>
      </c>
      <c r="I3823">
        <v>1481809189</v>
      </c>
      <c r="J3823">
        <v>1479217189</v>
      </c>
      <c r="K3823" t="b">
        <v>1</v>
      </c>
      <c r="L3823">
        <v>140</v>
      </c>
      <c r="M3823" t="b">
        <v>0</v>
      </c>
      <c r="N3823" t="s">
        <v>8285</v>
      </c>
      <c r="O3823" s="5">
        <f t="shared" si="531"/>
        <v>1.4803849000740192</v>
      </c>
      <c r="P3823" s="7">
        <f t="shared" si="532"/>
        <v>48.25</v>
      </c>
      <c r="Q3823" t="str">
        <f t="shared" si="533"/>
        <v>photography</v>
      </c>
      <c r="R3823" t="str">
        <f t="shared" si="534"/>
        <v>photobooks</v>
      </c>
      <c r="S3823" s="10">
        <f t="shared" si="535"/>
        <v>42719.31931712963</v>
      </c>
      <c r="T3823" s="10">
        <f t="shared" si="536"/>
        <v>42689.31931712963</v>
      </c>
      <c r="U3823">
        <f t="shared" si="537"/>
        <v>2016</v>
      </c>
      <c r="V3823" s="11">
        <f t="shared" si="538"/>
        <v>42719.31931712963</v>
      </c>
      <c r="W3823" s="15">
        <f t="shared" si="539"/>
        <v>30</v>
      </c>
    </row>
    <row r="3824" spans="1:23" ht="43.2" x14ac:dyDescent="0.3">
      <c r="A3824">
        <v>1798</v>
      </c>
      <c r="B3824" s="3" t="s">
        <v>1799</v>
      </c>
      <c r="C3824" s="3" t="s">
        <v>5908</v>
      </c>
      <c r="D3824">
        <v>16000</v>
      </c>
      <c r="E3824">
        <v>2182</v>
      </c>
      <c r="F3824" t="s">
        <v>8221</v>
      </c>
      <c r="G3824" t="s">
        <v>8224</v>
      </c>
      <c r="H3824" t="s">
        <v>8246</v>
      </c>
      <c r="I3824">
        <v>1454572233</v>
      </c>
      <c r="J3824">
        <v>1449388233</v>
      </c>
      <c r="K3824" t="b">
        <v>1</v>
      </c>
      <c r="L3824">
        <v>37</v>
      </c>
      <c r="M3824" t="b">
        <v>0</v>
      </c>
      <c r="N3824" t="s">
        <v>8285</v>
      </c>
      <c r="O3824" s="5">
        <f t="shared" si="531"/>
        <v>7.3327222731439043</v>
      </c>
      <c r="P3824" s="7">
        <f t="shared" si="532"/>
        <v>58.972972972972975</v>
      </c>
      <c r="Q3824" t="str">
        <f t="shared" si="533"/>
        <v>photography</v>
      </c>
      <c r="R3824" t="str">
        <f t="shared" si="534"/>
        <v>photobooks</v>
      </c>
      <c r="S3824" s="10">
        <f t="shared" si="535"/>
        <v>42404.07677083333</v>
      </c>
      <c r="T3824" s="10">
        <f t="shared" si="536"/>
        <v>42344.07677083333</v>
      </c>
      <c r="U3824">
        <f t="shared" si="537"/>
        <v>2016</v>
      </c>
      <c r="V3824" s="11">
        <f t="shared" si="538"/>
        <v>42404.07677083333</v>
      </c>
      <c r="W3824" s="15">
        <f t="shared" si="539"/>
        <v>60</v>
      </c>
    </row>
    <row r="3825" spans="1:23" ht="28.8" x14ac:dyDescent="0.3">
      <c r="A3825">
        <v>1799</v>
      </c>
      <c r="B3825" s="3" t="s">
        <v>1800</v>
      </c>
      <c r="C3825" s="3" t="s">
        <v>5909</v>
      </c>
      <c r="D3825">
        <v>4000</v>
      </c>
      <c r="E3825">
        <v>69.83</v>
      </c>
      <c r="F3825" t="s">
        <v>8221</v>
      </c>
      <c r="G3825" t="s">
        <v>8225</v>
      </c>
      <c r="H3825" t="s">
        <v>8247</v>
      </c>
      <c r="I3825">
        <v>1415740408</v>
      </c>
      <c r="J3825">
        <v>1414008808</v>
      </c>
      <c r="K3825" t="b">
        <v>1</v>
      </c>
      <c r="L3825">
        <v>6</v>
      </c>
      <c r="M3825" t="b">
        <v>0</v>
      </c>
      <c r="N3825" t="s">
        <v>8285</v>
      </c>
      <c r="O3825" s="5">
        <f t="shared" si="531"/>
        <v>57.281970499785196</v>
      </c>
      <c r="P3825" s="7">
        <f t="shared" si="532"/>
        <v>11.638333333333334</v>
      </c>
      <c r="Q3825" t="str">
        <f t="shared" si="533"/>
        <v>photography</v>
      </c>
      <c r="R3825" t="str">
        <f t="shared" si="534"/>
        <v>photobooks</v>
      </c>
      <c r="S3825" s="10">
        <f t="shared" si="535"/>
        <v>41954.634351851855</v>
      </c>
      <c r="T3825" s="10">
        <f t="shared" si="536"/>
        <v>41934.592685185184</v>
      </c>
      <c r="U3825">
        <f t="shared" si="537"/>
        <v>2014</v>
      </c>
      <c r="V3825" s="11">
        <f t="shared" si="538"/>
        <v>41954.634351851855</v>
      </c>
      <c r="W3825" s="15">
        <f t="shared" si="539"/>
        <v>20.041666666671517</v>
      </c>
    </row>
    <row r="3826" spans="1:23" ht="43.2" x14ac:dyDescent="0.3">
      <c r="A3826">
        <v>1800</v>
      </c>
      <c r="B3826" s="3" t="s">
        <v>1801</v>
      </c>
      <c r="C3826" s="3" t="s">
        <v>5910</v>
      </c>
      <c r="D3826">
        <v>46260</v>
      </c>
      <c r="E3826">
        <v>9460</v>
      </c>
      <c r="F3826" t="s">
        <v>8221</v>
      </c>
      <c r="G3826" t="s">
        <v>8225</v>
      </c>
      <c r="H3826" t="s">
        <v>8247</v>
      </c>
      <c r="I3826">
        <v>1476109970</v>
      </c>
      <c r="J3826">
        <v>1473517970</v>
      </c>
      <c r="K3826" t="b">
        <v>1</v>
      </c>
      <c r="L3826">
        <v>113</v>
      </c>
      <c r="M3826" t="b">
        <v>0</v>
      </c>
      <c r="N3826" t="s">
        <v>8285</v>
      </c>
      <c r="O3826" s="5">
        <f t="shared" si="531"/>
        <v>4.8900634249471455</v>
      </c>
      <c r="P3826" s="7">
        <f t="shared" si="532"/>
        <v>83.716814159292042</v>
      </c>
      <c r="Q3826" t="str">
        <f t="shared" si="533"/>
        <v>photography</v>
      </c>
      <c r="R3826" t="str">
        <f t="shared" si="534"/>
        <v>photobooks</v>
      </c>
      <c r="S3826" s="10">
        <f t="shared" si="535"/>
        <v>42653.356134259258</v>
      </c>
      <c r="T3826" s="10">
        <f t="shared" si="536"/>
        <v>42623.356134259258</v>
      </c>
      <c r="U3826">
        <f t="shared" si="537"/>
        <v>2016</v>
      </c>
      <c r="V3826" s="11">
        <f t="shared" si="538"/>
        <v>42653.356134259258</v>
      </c>
      <c r="W3826" s="15">
        <f t="shared" si="539"/>
        <v>30</v>
      </c>
    </row>
    <row r="3827" spans="1:23" ht="43.2" x14ac:dyDescent="0.3">
      <c r="A3827">
        <v>1801</v>
      </c>
      <c r="B3827" s="3" t="s">
        <v>1802</v>
      </c>
      <c r="C3827" s="3" t="s">
        <v>5911</v>
      </c>
      <c r="D3827">
        <v>17000</v>
      </c>
      <c r="E3827">
        <v>2355</v>
      </c>
      <c r="F3827" t="s">
        <v>8221</v>
      </c>
      <c r="G3827" t="s">
        <v>8225</v>
      </c>
      <c r="H3827" t="s">
        <v>8247</v>
      </c>
      <c r="I3827">
        <v>1450181400</v>
      </c>
      <c r="J3827">
        <v>1447429868</v>
      </c>
      <c r="K3827" t="b">
        <v>1</v>
      </c>
      <c r="L3827">
        <v>37</v>
      </c>
      <c r="M3827" t="b">
        <v>0</v>
      </c>
      <c r="N3827" t="s">
        <v>8285</v>
      </c>
      <c r="O3827" s="5">
        <f t="shared" si="531"/>
        <v>7.2186836518046711</v>
      </c>
      <c r="P3827" s="7">
        <f t="shared" si="532"/>
        <v>63.648648648648646</v>
      </c>
      <c r="Q3827" t="str">
        <f t="shared" si="533"/>
        <v>photography</v>
      </c>
      <c r="R3827" t="str">
        <f t="shared" si="534"/>
        <v>photobooks</v>
      </c>
      <c r="S3827" s="10">
        <f t="shared" si="535"/>
        <v>42353.256944444445</v>
      </c>
      <c r="T3827" s="10">
        <f t="shared" si="536"/>
        <v>42321.410509259258</v>
      </c>
      <c r="U3827">
        <f t="shared" si="537"/>
        <v>2015</v>
      </c>
      <c r="V3827" s="11">
        <f t="shared" si="538"/>
        <v>42353.256944444445</v>
      </c>
      <c r="W3827" s="15">
        <f t="shared" si="539"/>
        <v>31.846435185187147</v>
      </c>
    </row>
    <row r="3828" spans="1:23" ht="43.2" x14ac:dyDescent="0.3">
      <c r="A3828">
        <v>1802</v>
      </c>
      <c r="B3828" s="3" t="s">
        <v>1803</v>
      </c>
      <c r="C3828" s="3" t="s">
        <v>5912</v>
      </c>
      <c r="D3828">
        <v>3500</v>
      </c>
      <c r="E3828">
        <v>1697</v>
      </c>
      <c r="F3828" t="s">
        <v>8221</v>
      </c>
      <c r="G3828" t="s">
        <v>8236</v>
      </c>
      <c r="H3828" t="s">
        <v>8249</v>
      </c>
      <c r="I3828">
        <v>1435442340</v>
      </c>
      <c r="J3828">
        <v>1433416830</v>
      </c>
      <c r="K3828" t="b">
        <v>1</v>
      </c>
      <c r="L3828">
        <v>18</v>
      </c>
      <c r="M3828" t="b">
        <v>0</v>
      </c>
      <c r="N3828" t="s">
        <v>8285</v>
      </c>
      <c r="O3828" s="5">
        <f t="shared" si="531"/>
        <v>2.0624631703005303</v>
      </c>
      <c r="P3828" s="7">
        <f t="shared" si="532"/>
        <v>94.277777777777771</v>
      </c>
      <c r="Q3828" t="str">
        <f t="shared" si="533"/>
        <v>photography</v>
      </c>
      <c r="R3828" t="str">
        <f t="shared" si="534"/>
        <v>photobooks</v>
      </c>
      <c r="S3828" s="10">
        <f t="shared" si="535"/>
        <v>42182.665972222225</v>
      </c>
      <c r="T3828" s="10">
        <f t="shared" si="536"/>
        <v>42159.22256944445</v>
      </c>
      <c r="U3828">
        <f t="shared" si="537"/>
        <v>2015</v>
      </c>
      <c r="V3828" s="11">
        <f t="shared" si="538"/>
        <v>42182.665972222225</v>
      </c>
      <c r="W3828" s="15">
        <f t="shared" si="539"/>
        <v>23.443402777775191</v>
      </c>
    </row>
    <row r="3829" spans="1:23" ht="43.2" x14ac:dyDescent="0.3">
      <c r="A3829">
        <v>1803</v>
      </c>
      <c r="B3829" s="3" t="s">
        <v>1804</v>
      </c>
      <c r="C3829" s="3" t="s">
        <v>5913</v>
      </c>
      <c r="D3829">
        <v>17500</v>
      </c>
      <c r="E3829">
        <v>5390</v>
      </c>
      <c r="F3829" t="s">
        <v>8221</v>
      </c>
      <c r="G3829" t="s">
        <v>8224</v>
      </c>
      <c r="H3829" t="s">
        <v>8246</v>
      </c>
      <c r="I3829">
        <v>1423878182</v>
      </c>
      <c r="J3829">
        <v>1421199782</v>
      </c>
      <c r="K3829" t="b">
        <v>1</v>
      </c>
      <c r="L3829">
        <v>75</v>
      </c>
      <c r="M3829" t="b">
        <v>0</v>
      </c>
      <c r="N3829" t="s">
        <v>8285</v>
      </c>
      <c r="O3829" s="5">
        <f t="shared" si="531"/>
        <v>3.2467532467532467</v>
      </c>
      <c r="P3829" s="7">
        <f t="shared" si="532"/>
        <v>71.86666666666666</v>
      </c>
      <c r="Q3829" t="str">
        <f t="shared" si="533"/>
        <v>photography</v>
      </c>
      <c r="R3829" t="str">
        <f t="shared" si="534"/>
        <v>photobooks</v>
      </c>
      <c r="S3829" s="10">
        <f t="shared" si="535"/>
        <v>42048.821550925932</v>
      </c>
      <c r="T3829" s="10">
        <f t="shared" si="536"/>
        <v>42017.821550925932</v>
      </c>
      <c r="U3829">
        <f t="shared" si="537"/>
        <v>2015</v>
      </c>
      <c r="V3829" s="11">
        <f t="shared" si="538"/>
        <v>42048.821550925932</v>
      </c>
      <c r="W3829" s="15">
        <f t="shared" si="539"/>
        <v>31</v>
      </c>
    </row>
    <row r="3830" spans="1:23" ht="43.2" x14ac:dyDescent="0.3">
      <c r="A3830">
        <v>1804</v>
      </c>
      <c r="B3830" s="3" t="s">
        <v>1805</v>
      </c>
      <c r="C3830" s="3" t="s">
        <v>5914</v>
      </c>
      <c r="D3830">
        <v>15500</v>
      </c>
      <c r="E3830">
        <v>5452</v>
      </c>
      <c r="F3830" t="s">
        <v>8221</v>
      </c>
      <c r="G3830" t="s">
        <v>8224</v>
      </c>
      <c r="H3830" t="s">
        <v>8246</v>
      </c>
      <c r="I3830">
        <v>1447521404</v>
      </c>
      <c r="J3830">
        <v>1444061804</v>
      </c>
      <c r="K3830" t="b">
        <v>1</v>
      </c>
      <c r="L3830">
        <v>52</v>
      </c>
      <c r="M3830" t="b">
        <v>0</v>
      </c>
      <c r="N3830" t="s">
        <v>8285</v>
      </c>
      <c r="O3830" s="5">
        <f t="shared" si="531"/>
        <v>2.8429933969185619</v>
      </c>
      <c r="P3830" s="7">
        <f t="shared" si="532"/>
        <v>104.84615384615384</v>
      </c>
      <c r="Q3830" t="str">
        <f t="shared" si="533"/>
        <v>photography</v>
      </c>
      <c r="R3830" t="str">
        <f t="shared" si="534"/>
        <v>photobooks</v>
      </c>
      <c r="S3830" s="10">
        <f t="shared" si="535"/>
        <v>42322.469953703709</v>
      </c>
      <c r="T3830" s="10">
        <f t="shared" si="536"/>
        <v>42282.428287037037</v>
      </c>
      <c r="U3830">
        <f t="shared" si="537"/>
        <v>2015</v>
      </c>
      <c r="V3830" s="11">
        <f t="shared" si="538"/>
        <v>42322.469953703709</v>
      </c>
      <c r="W3830" s="15">
        <f t="shared" si="539"/>
        <v>40.041666666671517</v>
      </c>
    </row>
    <row r="3831" spans="1:23" ht="43.2" x14ac:dyDescent="0.3">
      <c r="A3831">
        <v>1805</v>
      </c>
      <c r="B3831" s="3" t="s">
        <v>1806</v>
      </c>
      <c r="C3831" s="3" t="s">
        <v>5915</v>
      </c>
      <c r="D3831">
        <v>22500</v>
      </c>
      <c r="E3831">
        <v>8191</v>
      </c>
      <c r="F3831" t="s">
        <v>8221</v>
      </c>
      <c r="G3831" t="s">
        <v>8236</v>
      </c>
      <c r="H3831" t="s">
        <v>8249</v>
      </c>
      <c r="I3831">
        <v>1443808800</v>
      </c>
      <c r="J3831">
        <v>1441048658</v>
      </c>
      <c r="K3831" t="b">
        <v>1</v>
      </c>
      <c r="L3831">
        <v>122</v>
      </c>
      <c r="M3831" t="b">
        <v>0</v>
      </c>
      <c r="N3831" t="s">
        <v>8285</v>
      </c>
      <c r="O3831" s="5">
        <f t="shared" si="531"/>
        <v>2.7469173483091196</v>
      </c>
      <c r="P3831" s="7">
        <f t="shared" si="532"/>
        <v>67.139344262295083</v>
      </c>
      <c r="Q3831" t="str">
        <f t="shared" si="533"/>
        <v>photography</v>
      </c>
      <c r="R3831" t="str">
        <f t="shared" si="534"/>
        <v>photobooks</v>
      </c>
      <c r="S3831" s="10">
        <f t="shared" si="535"/>
        <v>42279.5</v>
      </c>
      <c r="T3831" s="10">
        <f t="shared" si="536"/>
        <v>42247.553912037038</v>
      </c>
      <c r="U3831">
        <f t="shared" si="537"/>
        <v>2015</v>
      </c>
      <c r="V3831" s="11">
        <f t="shared" si="538"/>
        <v>42279.5</v>
      </c>
      <c r="W3831" s="15">
        <f t="shared" si="539"/>
        <v>31.946087962962338</v>
      </c>
    </row>
    <row r="3832" spans="1:23" ht="43.2" x14ac:dyDescent="0.3">
      <c r="A3832">
        <v>1806</v>
      </c>
      <c r="B3832" s="3" t="s">
        <v>1807</v>
      </c>
      <c r="C3832" s="3" t="s">
        <v>5916</v>
      </c>
      <c r="D3832">
        <v>20000</v>
      </c>
      <c r="E3832">
        <v>591</v>
      </c>
      <c r="F3832" t="s">
        <v>8221</v>
      </c>
      <c r="G3832" t="s">
        <v>8225</v>
      </c>
      <c r="H3832" t="s">
        <v>8247</v>
      </c>
      <c r="I3832">
        <v>1412090349</v>
      </c>
      <c r="J3832">
        <v>1409066349</v>
      </c>
      <c r="K3832" t="b">
        <v>1</v>
      </c>
      <c r="L3832">
        <v>8</v>
      </c>
      <c r="M3832" t="b">
        <v>0</v>
      </c>
      <c r="N3832" t="s">
        <v>8285</v>
      </c>
      <c r="O3832" s="5">
        <f t="shared" si="531"/>
        <v>33.840947546531304</v>
      </c>
      <c r="P3832" s="7">
        <f t="shared" si="532"/>
        <v>73.875</v>
      </c>
      <c r="Q3832" t="str">
        <f t="shared" si="533"/>
        <v>photography</v>
      </c>
      <c r="R3832" t="str">
        <f t="shared" si="534"/>
        <v>photobooks</v>
      </c>
      <c r="S3832" s="10">
        <f t="shared" si="535"/>
        <v>41912.388298611113</v>
      </c>
      <c r="T3832" s="10">
        <f t="shared" si="536"/>
        <v>41877.388298611113</v>
      </c>
      <c r="U3832">
        <f t="shared" si="537"/>
        <v>2014</v>
      </c>
      <c r="V3832" s="11">
        <f t="shared" si="538"/>
        <v>41912.388298611113</v>
      </c>
      <c r="W3832" s="15">
        <f t="shared" si="539"/>
        <v>35</v>
      </c>
    </row>
    <row r="3833" spans="1:23" ht="28.8" x14ac:dyDescent="0.3">
      <c r="A3833">
        <v>1807</v>
      </c>
      <c r="B3833" s="3" t="s">
        <v>1808</v>
      </c>
      <c r="C3833" s="3" t="s">
        <v>5917</v>
      </c>
      <c r="D3833">
        <v>5000</v>
      </c>
      <c r="E3833">
        <v>553</v>
      </c>
      <c r="F3833" t="s">
        <v>8221</v>
      </c>
      <c r="G3833" t="s">
        <v>8224</v>
      </c>
      <c r="H3833" t="s">
        <v>8246</v>
      </c>
      <c r="I3833">
        <v>1411868313</v>
      </c>
      <c r="J3833">
        <v>1409276313</v>
      </c>
      <c r="K3833" t="b">
        <v>1</v>
      </c>
      <c r="L3833">
        <v>8</v>
      </c>
      <c r="M3833" t="b">
        <v>0</v>
      </c>
      <c r="N3833" t="s">
        <v>8285</v>
      </c>
      <c r="O3833" s="5">
        <f t="shared" si="531"/>
        <v>9.0415913200723335</v>
      </c>
      <c r="P3833" s="7">
        <f t="shared" si="532"/>
        <v>69.125</v>
      </c>
      <c r="Q3833" t="str">
        <f t="shared" si="533"/>
        <v>photography</v>
      </c>
      <c r="R3833" t="str">
        <f t="shared" si="534"/>
        <v>photobooks</v>
      </c>
      <c r="S3833" s="10">
        <f t="shared" si="535"/>
        <v>41909.818437499998</v>
      </c>
      <c r="T3833" s="10">
        <f t="shared" si="536"/>
        <v>41879.818437499998</v>
      </c>
      <c r="U3833">
        <f t="shared" si="537"/>
        <v>2014</v>
      </c>
      <c r="V3833" s="11">
        <f t="shared" si="538"/>
        <v>41909.818437499998</v>
      </c>
      <c r="W3833" s="15">
        <f t="shared" si="539"/>
        <v>30</v>
      </c>
    </row>
    <row r="3834" spans="1:23" ht="43.2" x14ac:dyDescent="0.3">
      <c r="A3834">
        <v>1808</v>
      </c>
      <c r="B3834" s="3" t="s">
        <v>1809</v>
      </c>
      <c r="C3834" s="3" t="s">
        <v>5918</v>
      </c>
      <c r="D3834">
        <v>28000</v>
      </c>
      <c r="E3834">
        <v>11594</v>
      </c>
      <c r="F3834" t="s">
        <v>8221</v>
      </c>
      <c r="G3834" t="s">
        <v>8224</v>
      </c>
      <c r="H3834" t="s">
        <v>8246</v>
      </c>
      <c r="I3834">
        <v>1486830030</v>
      </c>
      <c r="J3834">
        <v>1483806030</v>
      </c>
      <c r="K3834" t="b">
        <v>1</v>
      </c>
      <c r="L3834">
        <v>96</v>
      </c>
      <c r="M3834" t="b">
        <v>0</v>
      </c>
      <c r="N3834" t="s">
        <v>8285</v>
      </c>
      <c r="O3834" s="5">
        <f t="shared" si="531"/>
        <v>2.4150422632396067</v>
      </c>
      <c r="P3834" s="7">
        <f t="shared" si="532"/>
        <v>120.77083333333333</v>
      </c>
      <c r="Q3834" t="str">
        <f t="shared" si="533"/>
        <v>photography</v>
      </c>
      <c r="R3834" t="str">
        <f t="shared" si="534"/>
        <v>photobooks</v>
      </c>
      <c r="S3834" s="10">
        <f t="shared" si="535"/>
        <v>42777.430902777778</v>
      </c>
      <c r="T3834" s="10">
        <f t="shared" si="536"/>
        <v>42742.430902777778</v>
      </c>
      <c r="U3834">
        <f t="shared" si="537"/>
        <v>2017</v>
      </c>
      <c r="V3834" s="11">
        <f t="shared" si="538"/>
        <v>42777.430902777778</v>
      </c>
      <c r="W3834" s="15">
        <f t="shared" si="539"/>
        <v>35</v>
      </c>
    </row>
    <row r="3835" spans="1:23" ht="43.2" x14ac:dyDescent="0.3">
      <c r="A3835">
        <v>1809</v>
      </c>
      <c r="B3835" s="3" t="s">
        <v>1810</v>
      </c>
      <c r="C3835" s="3" t="s">
        <v>5919</v>
      </c>
      <c r="D3835">
        <v>3500</v>
      </c>
      <c r="E3835">
        <v>380</v>
      </c>
      <c r="F3835" t="s">
        <v>8221</v>
      </c>
      <c r="G3835" t="s">
        <v>8229</v>
      </c>
      <c r="H3835" t="s">
        <v>8251</v>
      </c>
      <c r="I3835">
        <v>1425246439</v>
      </c>
      <c r="J3835">
        <v>1422222439</v>
      </c>
      <c r="K3835" t="b">
        <v>1</v>
      </c>
      <c r="L3835">
        <v>9</v>
      </c>
      <c r="M3835" t="b">
        <v>0</v>
      </c>
      <c r="N3835" t="s">
        <v>8285</v>
      </c>
      <c r="O3835" s="5">
        <f t="shared" si="531"/>
        <v>9.2105263157894743</v>
      </c>
      <c r="P3835" s="7">
        <f t="shared" si="532"/>
        <v>42.222222222222221</v>
      </c>
      <c r="Q3835" t="str">
        <f t="shared" si="533"/>
        <v>photography</v>
      </c>
      <c r="R3835" t="str">
        <f t="shared" si="534"/>
        <v>photobooks</v>
      </c>
      <c r="S3835" s="10">
        <f t="shared" si="535"/>
        <v>42064.657858796301</v>
      </c>
      <c r="T3835" s="10">
        <f t="shared" si="536"/>
        <v>42029.657858796301</v>
      </c>
      <c r="U3835">
        <f t="shared" si="537"/>
        <v>2015</v>
      </c>
      <c r="V3835" s="11">
        <f t="shared" si="538"/>
        <v>42064.657858796301</v>
      </c>
      <c r="W3835" s="15">
        <f t="shared" si="539"/>
        <v>35</v>
      </c>
    </row>
    <row r="3836" spans="1:23" ht="43.2" x14ac:dyDescent="0.3">
      <c r="A3836">
        <v>1941</v>
      </c>
      <c r="B3836" s="3" t="s">
        <v>1942</v>
      </c>
      <c r="C3836" s="3" t="s">
        <v>6051</v>
      </c>
      <c r="D3836">
        <v>250000</v>
      </c>
      <c r="E3836">
        <v>315295.89</v>
      </c>
      <c r="F3836" t="s">
        <v>8219</v>
      </c>
      <c r="G3836" t="s">
        <v>8224</v>
      </c>
      <c r="H3836" t="s">
        <v>8246</v>
      </c>
      <c r="I3836">
        <v>1400137131</v>
      </c>
      <c r="J3836">
        <v>1397545131</v>
      </c>
      <c r="K3836" t="b">
        <v>1</v>
      </c>
      <c r="L3836">
        <v>4883</v>
      </c>
      <c r="M3836" t="b">
        <v>1</v>
      </c>
      <c r="N3836" t="s">
        <v>8295</v>
      </c>
      <c r="O3836" s="5">
        <f t="shared" si="531"/>
        <v>0.79290599062360123</v>
      </c>
      <c r="P3836" s="7">
        <f t="shared" si="532"/>
        <v>64.570118779438872</v>
      </c>
      <c r="Q3836" t="str">
        <f t="shared" si="533"/>
        <v>technology</v>
      </c>
      <c r="R3836" t="str">
        <f t="shared" si="534"/>
        <v>hardware</v>
      </c>
      <c r="S3836" s="10">
        <f t="shared" si="535"/>
        <v>41774.040868055556</v>
      </c>
      <c r="T3836" s="10">
        <f t="shared" si="536"/>
        <v>41744.040868055556</v>
      </c>
      <c r="U3836">
        <f t="shared" si="537"/>
        <v>2014</v>
      </c>
      <c r="V3836" s="11">
        <f t="shared" si="538"/>
        <v>41774.040868055556</v>
      </c>
      <c r="W3836" s="15">
        <f t="shared" si="539"/>
        <v>30</v>
      </c>
    </row>
    <row r="3837" spans="1:23" ht="43.2" x14ac:dyDescent="0.3">
      <c r="A3837">
        <v>1942</v>
      </c>
      <c r="B3837" s="3" t="s">
        <v>1943</v>
      </c>
      <c r="C3837" s="3" t="s">
        <v>6052</v>
      </c>
      <c r="D3837">
        <v>6000</v>
      </c>
      <c r="E3837">
        <v>8306.42</v>
      </c>
      <c r="F3837" t="s">
        <v>8219</v>
      </c>
      <c r="G3837" t="s">
        <v>8224</v>
      </c>
      <c r="H3837" t="s">
        <v>8246</v>
      </c>
      <c r="I3837">
        <v>1309809140</v>
      </c>
      <c r="J3837">
        <v>1302033140</v>
      </c>
      <c r="K3837" t="b">
        <v>1</v>
      </c>
      <c r="L3837">
        <v>95</v>
      </c>
      <c r="M3837" t="b">
        <v>1</v>
      </c>
      <c r="N3837" t="s">
        <v>8295</v>
      </c>
      <c r="O3837" s="5">
        <f t="shared" si="531"/>
        <v>0.72233284615995819</v>
      </c>
      <c r="P3837" s="7">
        <f t="shared" si="532"/>
        <v>87.436000000000007</v>
      </c>
      <c r="Q3837" t="str">
        <f t="shared" si="533"/>
        <v>technology</v>
      </c>
      <c r="R3837" t="str">
        <f t="shared" si="534"/>
        <v>hardware</v>
      </c>
      <c r="S3837" s="10">
        <f t="shared" si="535"/>
        <v>40728.578009259261</v>
      </c>
      <c r="T3837" s="10">
        <f t="shared" si="536"/>
        <v>40638.578009259261</v>
      </c>
      <c r="U3837">
        <f t="shared" si="537"/>
        <v>2011</v>
      </c>
      <c r="V3837" s="11">
        <f t="shared" si="538"/>
        <v>40728.578009259261</v>
      </c>
      <c r="W3837" s="15">
        <f t="shared" si="539"/>
        <v>90</v>
      </c>
    </row>
    <row r="3838" spans="1:23" ht="43.2" x14ac:dyDescent="0.3">
      <c r="A3838">
        <v>1943</v>
      </c>
      <c r="B3838" s="3" t="s">
        <v>1944</v>
      </c>
      <c r="C3838" s="3" t="s">
        <v>6053</v>
      </c>
      <c r="D3838">
        <v>10000</v>
      </c>
      <c r="E3838">
        <v>170525</v>
      </c>
      <c r="F3838" t="s">
        <v>8219</v>
      </c>
      <c r="G3838" t="s">
        <v>8224</v>
      </c>
      <c r="H3838" t="s">
        <v>8246</v>
      </c>
      <c r="I3838">
        <v>1470896916</v>
      </c>
      <c r="J3838">
        <v>1467008916</v>
      </c>
      <c r="K3838" t="b">
        <v>1</v>
      </c>
      <c r="L3838">
        <v>2478</v>
      </c>
      <c r="M3838" t="b">
        <v>1</v>
      </c>
      <c r="N3838" t="s">
        <v>8295</v>
      </c>
      <c r="O3838" s="5">
        <f t="shared" si="531"/>
        <v>5.8642427796510778E-2</v>
      </c>
      <c r="P3838" s="7">
        <f t="shared" si="532"/>
        <v>68.815577078288939</v>
      </c>
      <c r="Q3838" t="str">
        <f t="shared" si="533"/>
        <v>technology</v>
      </c>
      <c r="R3838" t="str">
        <f t="shared" si="534"/>
        <v>hardware</v>
      </c>
      <c r="S3838" s="10">
        <f t="shared" si="535"/>
        <v>42593.019861111112</v>
      </c>
      <c r="T3838" s="10">
        <f t="shared" si="536"/>
        <v>42548.019861111112</v>
      </c>
      <c r="U3838">
        <f t="shared" si="537"/>
        <v>2016</v>
      </c>
      <c r="V3838" s="11">
        <f t="shared" si="538"/>
        <v>42593.019861111112</v>
      </c>
      <c r="W3838" s="15">
        <f t="shared" si="539"/>
        <v>45</v>
      </c>
    </row>
    <row r="3839" spans="1:23" ht="43.2" x14ac:dyDescent="0.3">
      <c r="A3839">
        <v>1944</v>
      </c>
      <c r="B3839" s="3" t="s">
        <v>1945</v>
      </c>
      <c r="C3839" s="3" t="s">
        <v>6054</v>
      </c>
      <c r="D3839">
        <v>40000</v>
      </c>
      <c r="E3839">
        <v>315222.2</v>
      </c>
      <c r="F3839" t="s">
        <v>8219</v>
      </c>
      <c r="G3839" t="s">
        <v>8224</v>
      </c>
      <c r="H3839" t="s">
        <v>8246</v>
      </c>
      <c r="I3839">
        <v>1398952890</v>
      </c>
      <c r="J3839">
        <v>1396360890</v>
      </c>
      <c r="K3839" t="b">
        <v>1</v>
      </c>
      <c r="L3839">
        <v>1789</v>
      </c>
      <c r="M3839" t="b">
        <v>1</v>
      </c>
      <c r="N3839" t="s">
        <v>8295</v>
      </c>
      <c r="O3839" s="5">
        <f t="shared" si="531"/>
        <v>0.12689461592489362</v>
      </c>
      <c r="P3839" s="7">
        <f t="shared" si="532"/>
        <v>176.200223588597</v>
      </c>
      <c r="Q3839" t="str">
        <f t="shared" si="533"/>
        <v>technology</v>
      </c>
      <c r="R3839" t="str">
        <f t="shared" si="534"/>
        <v>hardware</v>
      </c>
      <c r="S3839" s="10">
        <f t="shared" si="535"/>
        <v>41760.334374999999</v>
      </c>
      <c r="T3839" s="10">
        <f t="shared" si="536"/>
        <v>41730.334374999999</v>
      </c>
      <c r="U3839">
        <f t="shared" si="537"/>
        <v>2014</v>
      </c>
      <c r="V3839" s="11">
        <f t="shared" si="538"/>
        <v>41760.334374999999</v>
      </c>
      <c r="W3839" s="15">
        <f t="shared" si="539"/>
        <v>30</v>
      </c>
    </row>
    <row r="3840" spans="1:23" ht="43.2" x14ac:dyDescent="0.3">
      <c r="A3840">
        <v>1945</v>
      </c>
      <c r="B3840" s="3" t="s">
        <v>1946</v>
      </c>
      <c r="C3840" s="3" t="s">
        <v>6055</v>
      </c>
      <c r="D3840">
        <v>100000</v>
      </c>
      <c r="E3840">
        <v>348018</v>
      </c>
      <c r="F3840" t="s">
        <v>8219</v>
      </c>
      <c r="G3840" t="s">
        <v>8227</v>
      </c>
      <c r="H3840" t="s">
        <v>8249</v>
      </c>
      <c r="I3840">
        <v>1436680958</v>
      </c>
      <c r="J3840">
        <v>1433224958</v>
      </c>
      <c r="K3840" t="b">
        <v>1</v>
      </c>
      <c r="L3840">
        <v>680</v>
      </c>
      <c r="M3840" t="b">
        <v>1</v>
      </c>
      <c r="N3840" t="s">
        <v>8295</v>
      </c>
      <c r="O3840" s="5">
        <f t="shared" si="531"/>
        <v>0.28734145934980376</v>
      </c>
      <c r="P3840" s="7">
        <f t="shared" si="532"/>
        <v>511.79117647058825</v>
      </c>
      <c r="Q3840" t="str">
        <f t="shared" si="533"/>
        <v>technology</v>
      </c>
      <c r="R3840" t="str">
        <f t="shared" si="534"/>
        <v>hardware</v>
      </c>
      <c r="S3840" s="10">
        <f t="shared" si="535"/>
        <v>42197.001828703709</v>
      </c>
      <c r="T3840" s="10">
        <f t="shared" si="536"/>
        <v>42157.001828703709</v>
      </c>
      <c r="U3840">
        <f t="shared" si="537"/>
        <v>2015</v>
      </c>
      <c r="V3840" s="11">
        <f t="shared" si="538"/>
        <v>42197.001828703709</v>
      </c>
      <c r="W3840" s="15">
        <f t="shared" si="539"/>
        <v>40</v>
      </c>
    </row>
    <row r="3841" spans="1:23" ht="43.2" x14ac:dyDescent="0.3">
      <c r="A3841">
        <v>1946</v>
      </c>
      <c r="B3841" s="3" t="s">
        <v>1947</v>
      </c>
      <c r="C3841" s="3" t="s">
        <v>6056</v>
      </c>
      <c r="D3841">
        <v>7500</v>
      </c>
      <c r="E3841">
        <v>11231</v>
      </c>
      <c r="F3841" t="s">
        <v>8219</v>
      </c>
      <c r="G3841" t="s">
        <v>8224</v>
      </c>
      <c r="H3841" t="s">
        <v>8246</v>
      </c>
      <c r="I3841">
        <v>1397961361</v>
      </c>
      <c r="J3841">
        <v>1392780961</v>
      </c>
      <c r="K3841" t="b">
        <v>1</v>
      </c>
      <c r="L3841">
        <v>70</v>
      </c>
      <c r="M3841" t="b">
        <v>1</v>
      </c>
      <c r="N3841" t="s">
        <v>8295</v>
      </c>
      <c r="O3841" s="5">
        <f t="shared" si="531"/>
        <v>0.66779449737334162</v>
      </c>
      <c r="P3841" s="7">
        <f t="shared" si="532"/>
        <v>160.44285714285715</v>
      </c>
      <c r="Q3841" t="str">
        <f t="shared" si="533"/>
        <v>technology</v>
      </c>
      <c r="R3841" t="str">
        <f t="shared" si="534"/>
        <v>hardware</v>
      </c>
      <c r="S3841" s="10">
        <f t="shared" si="535"/>
        <v>41748.858344907407</v>
      </c>
      <c r="T3841" s="10">
        <f t="shared" si="536"/>
        <v>41688.900011574071</v>
      </c>
      <c r="U3841">
        <f t="shared" si="537"/>
        <v>2014</v>
      </c>
      <c r="V3841" s="11">
        <f t="shared" si="538"/>
        <v>41748.858344907407</v>
      </c>
      <c r="W3841" s="15">
        <f t="shared" si="539"/>
        <v>59.958333333335759</v>
      </c>
    </row>
    <row r="3842" spans="1:23" ht="57.6" x14ac:dyDescent="0.3">
      <c r="A3842">
        <v>1947</v>
      </c>
      <c r="B3842" s="3" t="s">
        <v>1948</v>
      </c>
      <c r="C3842" s="3" t="s">
        <v>6057</v>
      </c>
      <c r="D3842">
        <v>800</v>
      </c>
      <c r="E3842">
        <v>805.07</v>
      </c>
      <c r="F3842" t="s">
        <v>8219</v>
      </c>
      <c r="G3842" t="s">
        <v>8224</v>
      </c>
      <c r="H3842" t="s">
        <v>8246</v>
      </c>
      <c r="I3842">
        <v>1258955940</v>
      </c>
      <c r="J3842">
        <v>1255730520</v>
      </c>
      <c r="K3842" t="b">
        <v>1</v>
      </c>
      <c r="L3842">
        <v>23</v>
      </c>
      <c r="M3842" t="b">
        <v>1</v>
      </c>
      <c r="N3842" t="s">
        <v>8295</v>
      </c>
      <c r="O3842" s="5">
        <f t="shared" ref="O3842:O3905" si="540">$D3842/$E3842</f>
        <v>0.99370241097047451</v>
      </c>
      <c r="P3842" s="7">
        <f t="shared" ref="P3842:P3905" si="541">$E3842/$L3842</f>
        <v>35.003043478260871</v>
      </c>
      <c r="Q3842" t="str">
        <f t="shared" ref="Q3842:Q3905" si="542">LEFT($N3842,SEARCH("/",$N3842,1)-1)</f>
        <v>technology</v>
      </c>
      <c r="R3842" t="str">
        <f t="shared" ref="R3842:R3905" si="543">MID($N3842,FIND("/",$N3842)+1,256)</f>
        <v>hardware</v>
      </c>
      <c r="S3842" s="10">
        <f t="shared" ref="S3842:S3905" si="544">((($I3842/60)/60)/24)+DATE(1970,1,1)+(-6/24)</f>
        <v>40139.999305555553</v>
      </c>
      <c r="T3842" s="10">
        <f t="shared" ref="T3842:T3905" si="545">((($J3842/60)/60)/24)+DATE(1970,1,1)+(-6/24)</f>
        <v>40102.668055555558</v>
      </c>
      <c r="U3842">
        <f t="shared" ref="U3842:U3905" si="546">YEAR(S3842)</f>
        <v>2009</v>
      </c>
      <c r="V3842" s="11">
        <f t="shared" ref="V3842:V3905" si="547">S3842</f>
        <v>40139.999305555553</v>
      </c>
      <c r="W3842" s="15">
        <f t="shared" si="539"/>
        <v>37.331249999995634</v>
      </c>
    </row>
    <row r="3843" spans="1:23" ht="28.8" x14ac:dyDescent="0.3">
      <c r="A3843">
        <v>1948</v>
      </c>
      <c r="B3843" s="3" t="s">
        <v>1949</v>
      </c>
      <c r="C3843" s="3" t="s">
        <v>6058</v>
      </c>
      <c r="D3843">
        <v>100000</v>
      </c>
      <c r="E3843">
        <v>800211</v>
      </c>
      <c r="F3843" t="s">
        <v>8219</v>
      </c>
      <c r="G3843" t="s">
        <v>8224</v>
      </c>
      <c r="H3843" t="s">
        <v>8246</v>
      </c>
      <c r="I3843">
        <v>1465232520</v>
      </c>
      <c r="J3843">
        <v>1460557809</v>
      </c>
      <c r="K3843" t="b">
        <v>1</v>
      </c>
      <c r="L3843">
        <v>4245</v>
      </c>
      <c r="M3843" t="b">
        <v>1</v>
      </c>
      <c r="N3843" t="s">
        <v>8295</v>
      </c>
      <c r="O3843" s="5">
        <f t="shared" si="540"/>
        <v>0.12496703994321498</v>
      </c>
      <c r="P3843" s="7">
        <f t="shared" si="541"/>
        <v>188.50671378091872</v>
      </c>
      <c r="Q3843" t="str">
        <f t="shared" si="542"/>
        <v>technology</v>
      </c>
      <c r="R3843" t="str">
        <f t="shared" si="543"/>
        <v>hardware</v>
      </c>
      <c r="S3843" s="10">
        <f t="shared" si="544"/>
        <v>42527.459722222222</v>
      </c>
      <c r="T3843" s="10">
        <f t="shared" si="545"/>
        <v>42473.354270833333</v>
      </c>
      <c r="U3843">
        <f t="shared" si="546"/>
        <v>2016</v>
      </c>
      <c r="V3843" s="11">
        <f t="shared" si="547"/>
        <v>42527.459722222222</v>
      </c>
      <c r="W3843" s="15">
        <f t="shared" ref="W3843:W3906" si="548">S3843-T3843</f>
        <v>54.105451388888469</v>
      </c>
    </row>
    <row r="3844" spans="1:23" ht="43.2" x14ac:dyDescent="0.3">
      <c r="A3844">
        <v>1949</v>
      </c>
      <c r="B3844" s="3" t="s">
        <v>1950</v>
      </c>
      <c r="C3844" s="3" t="s">
        <v>6059</v>
      </c>
      <c r="D3844">
        <v>50000</v>
      </c>
      <c r="E3844">
        <v>53001.3</v>
      </c>
      <c r="F3844" t="s">
        <v>8219</v>
      </c>
      <c r="G3844" t="s">
        <v>8225</v>
      </c>
      <c r="H3844" t="s">
        <v>8247</v>
      </c>
      <c r="I3844">
        <v>1404986951</v>
      </c>
      <c r="J3844">
        <v>1402394951</v>
      </c>
      <c r="K3844" t="b">
        <v>1</v>
      </c>
      <c r="L3844">
        <v>943</v>
      </c>
      <c r="M3844" t="b">
        <v>1</v>
      </c>
      <c r="N3844" t="s">
        <v>8295</v>
      </c>
      <c r="O3844" s="5">
        <f t="shared" si="540"/>
        <v>0.9433730870752226</v>
      </c>
      <c r="P3844" s="7">
        <f t="shared" si="541"/>
        <v>56.204984093319197</v>
      </c>
      <c r="Q3844" t="str">
        <f t="shared" si="542"/>
        <v>technology</v>
      </c>
      <c r="R3844" t="str">
        <f t="shared" si="543"/>
        <v>hardware</v>
      </c>
      <c r="S3844" s="10">
        <f t="shared" si="544"/>
        <v>41830.173043981478</v>
      </c>
      <c r="T3844" s="10">
        <f t="shared" si="545"/>
        <v>41800.173043981478</v>
      </c>
      <c r="U3844">
        <f t="shared" si="546"/>
        <v>2014</v>
      </c>
      <c r="V3844" s="11">
        <f t="shared" si="547"/>
        <v>41830.173043981478</v>
      </c>
      <c r="W3844" s="15">
        <f t="shared" si="548"/>
        <v>30</v>
      </c>
    </row>
    <row r="3845" spans="1:23" ht="43.2" x14ac:dyDescent="0.3">
      <c r="A3845">
        <v>1950</v>
      </c>
      <c r="B3845" s="3" t="s">
        <v>1951</v>
      </c>
      <c r="C3845" s="3" t="s">
        <v>6060</v>
      </c>
      <c r="D3845">
        <v>48000</v>
      </c>
      <c r="E3845">
        <v>96248.960000000006</v>
      </c>
      <c r="F3845" t="s">
        <v>8219</v>
      </c>
      <c r="G3845" t="s">
        <v>8224</v>
      </c>
      <c r="H3845" t="s">
        <v>8246</v>
      </c>
      <c r="I3845">
        <v>1303446073</v>
      </c>
      <c r="J3845">
        <v>1300767673</v>
      </c>
      <c r="K3845" t="b">
        <v>1</v>
      </c>
      <c r="L3845">
        <v>1876</v>
      </c>
      <c r="M3845" t="b">
        <v>1</v>
      </c>
      <c r="N3845" t="s">
        <v>8295</v>
      </c>
      <c r="O3845" s="5">
        <f t="shared" si="540"/>
        <v>0.49870668732420587</v>
      </c>
      <c r="P3845" s="7">
        <f t="shared" si="541"/>
        <v>51.3054157782516</v>
      </c>
      <c r="Q3845" t="str">
        <f t="shared" si="542"/>
        <v>technology</v>
      </c>
      <c r="R3845" t="str">
        <f t="shared" si="543"/>
        <v>hardware</v>
      </c>
      <c r="S3845" s="10">
        <f t="shared" si="544"/>
        <v>40654.931400462963</v>
      </c>
      <c r="T3845" s="10">
        <f t="shared" si="545"/>
        <v>40623.931400462963</v>
      </c>
      <c r="U3845">
        <f t="shared" si="546"/>
        <v>2011</v>
      </c>
      <c r="V3845" s="11">
        <f t="shared" si="547"/>
        <v>40654.931400462963</v>
      </c>
      <c r="W3845" s="15">
        <f t="shared" si="548"/>
        <v>31</v>
      </c>
    </row>
    <row r="3846" spans="1:23" ht="43.2" x14ac:dyDescent="0.3">
      <c r="A3846">
        <v>1951</v>
      </c>
      <c r="B3846" s="3" t="s">
        <v>1952</v>
      </c>
      <c r="C3846" s="3" t="s">
        <v>6061</v>
      </c>
      <c r="D3846">
        <v>50000</v>
      </c>
      <c r="E3846">
        <v>106222</v>
      </c>
      <c r="F3846" t="s">
        <v>8219</v>
      </c>
      <c r="G3846" t="s">
        <v>8224</v>
      </c>
      <c r="H3846" t="s">
        <v>8246</v>
      </c>
      <c r="I3846">
        <v>1478516737</v>
      </c>
      <c r="J3846">
        <v>1475921137</v>
      </c>
      <c r="K3846" t="b">
        <v>1</v>
      </c>
      <c r="L3846">
        <v>834</v>
      </c>
      <c r="M3846" t="b">
        <v>1</v>
      </c>
      <c r="N3846" t="s">
        <v>8295</v>
      </c>
      <c r="O3846" s="5">
        <f t="shared" si="540"/>
        <v>0.47071228182485736</v>
      </c>
      <c r="P3846" s="7">
        <f t="shared" si="541"/>
        <v>127.36450839328538</v>
      </c>
      <c r="Q3846" t="str">
        <f t="shared" si="542"/>
        <v>technology</v>
      </c>
      <c r="R3846" t="str">
        <f t="shared" si="543"/>
        <v>hardware</v>
      </c>
      <c r="S3846" s="10">
        <f t="shared" si="544"/>
        <v>42681.212233796294</v>
      </c>
      <c r="T3846" s="10">
        <f t="shared" si="545"/>
        <v>42651.170567129629</v>
      </c>
      <c r="U3846">
        <f t="shared" si="546"/>
        <v>2016</v>
      </c>
      <c r="V3846" s="11">
        <f t="shared" si="547"/>
        <v>42681.212233796294</v>
      </c>
      <c r="W3846" s="15">
        <f t="shared" si="548"/>
        <v>30.041666666664241</v>
      </c>
    </row>
    <row r="3847" spans="1:23" ht="43.2" x14ac:dyDescent="0.3">
      <c r="A3847">
        <v>1952</v>
      </c>
      <c r="B3847" s="3" t="s">
        <v>1953</v>
      </c>
      <c r="C3847" s="3" t="s">
        <v>6062</v>
      </c>
      <c r="D3847">
        <v>35000</v>
      </c>
      <c r="E3847">
        <v>69465.33</v>
      </c>
      <c r="F3847" t="s">
        <v>8219</v>
      </c>
      <c r="G3847" t="s">
        <v>8229</v>
      </c>
      <c r="H3847" t="s">
        <v>8251</v>
      </c>
      <c r="I3847">
        <v>1381934015</v>
      </c>
      <c r="J3847">
        <v>1378737215</v>
      </c>
      <c r="K3847" t="b">
        <v>1</v>
      </c>
      <c r="L3847">
        <v>682</v>
      </c>
      <c r="M3847" t="b">
        <v>1</v>
      </c>
      <c r="N3847" t="s">
        <v>8295</v>
      </c>
      <c r="O3847" s="5">
        <f t="shared" si="540"/>
        <v>0.50384846656598337</v>
      </c>
      <c r="P3847" s="7">
        <f t="shared" si="541"/>
        <v>101.85532258064516</v>
      </c>
      <c r="Q3847" t="str">
        <f t="shared" si="542"/>
        <v>technology</v>
      </c>
      <c r="R3847" t="str">
        <f t="shared" si="543"/>
        <v>hardware</v>
      </c>
      <c r="S3847" s="10">
        <f t="shared" si="544"/>
        <v>41563.35665509259</v>
      </c>
      <c r="T3847" s="10">
        <f t="shared" si="545"/>
        <v>41526.35665509259</v>
      </c>
      <c r="U3847">
        <f t="shared" si="546"/>
        <v>2013</v>
      </c>
      <c r="V3847" s="11">
        <f t="shared" si="547"/>
        <v>41563.35665509259</v>
      </c>
      <c r="W3847" s="15">
        <f t="shared" si="548"/>
        <v>37</v>
      </c>
    </row>
    <row r="3848" spans="1:23" ht="43.2" x14ac:dyDescent="0.3">
      <c r="A3848">
        <v>1953</v>
      </c>
      <c r="B3848" s="3" t="s">
        <v>1954</v>
      </c>
      <c r="C3848" s="3" t="s">
        <v>6063</v>
      </c>
      <c r="D3848">
        <v>15000</v>
      </c>
      <c r="E3848">
        <v>33892</v>
      </c>
      <c r="F3848" t="s">
        <v>8219</v>
      </c>
      <c r="G3848" t="s">
        <v>8224</v>
      </c>
      <c r="H3848" t="s">
        <v>8246</v>
      </c>
      <c r="I3848">
        <v>1330657200</v>
      </c>
      <c r="J3848">
        <v>1328158065</v>
      </c>
      <c r="K3848" t="b">
        <v>1</v>
      </c>
      <c r="L3848">
        <v>147</v>
      </c>
      <c r="M3848" t="b">
        <v>1</v>
      </c>
      <c r="N3848" t="s">
        <v>8295</v>
      </c>
      <c r="O3848" s="5">
        <f t="shared" si="540"/>
        <v>0.44258232031157796</v>
      </c>
      <c r="P3848" s="7">
        <f t="shared" si="541"/>
        <v>230.55782312925169</v>
      </c>
      <c r="Q3848" t="str">
        <f t="shared" si="542"/>
        <v>technology</v>
      </c>
      <c r="R3848" t="str">
        <f t="shared" si="543"/>
        <v>hardware</v>
      </c>
      <c r="S3848" s="10">
        <f t="shared" si="544"/>
        <v>40969.875</v>
      </c>
      <c r="T3848" s="10">
        <f t="shared" si="545"/>
        <v>40940.949826388889</v>
      </c>
      <c r="U3848">
        <f t="shared" si="546"/>
        <v>2012</v>
      </c>
      <c r="V3848" s="11">
        <f t="shared" si="547"/>
        <v>40969.875</v>
      </c>
      <c r="W3848" s="15">
        <f t="shared" si="548"/>
        <v>28.925173611110949</v>
      </c>
    </row>
    <row r="3849" spans="1:23" ht="28.8" x14ac:dyDescent="0.3">
      <c r="A3849">
        <v>1954</v>
      </c>
      <c r="B3849" s="3" t="s">
        <v>1955</v>
      </c>
      <c r="C3849" s="3" t="s">
        <v>6064</v>
      </c>
      <c r="D3849">
        <v>50000</v>
      </c>
      <c r="E3849">
        <v>349474</v>
      </c>
      <c r="F3849" t="s">
        <v>8219</v>
      </c>
      <c r="G3849" t="s">
        <v>8224</v>
      </c>
      <c r="H3849" t="s">
        <v>8246</v>
      </c>
      <c r="I3849">
        <v>1457758800</v>
      </c>
      <c r="J3849">
        <v>1453730176</v>
      </c>
      <c r="K3849" t="b">
        <v>1</v>
      </c>
      <c r="L3849">
        <v>415</v>
      </c>
      <c r="M3849" t="b">
        <v>1</v>
      </c>
      <c r="N3849" t="s">
        <v>8295</v>
      </c>
      <c r="O3849" s="5">
        <f t="shared" si="540"/>
        <v>0.14307215987455432</v>
      </c>
      <c r="P3849" s="7">
        <f t="shared" si="541"/>
        <v>842.10602409638557</v>
      </c>
      <c r="Q3849" t="str">
        <f t="shared" si="542"/>
        <v>technology</v>
      </c>
      <c r="R3849" t="str">
        <f t="shared" si="543"/>
        <v>hardware</v>
      </c>
      <c r="S3849" s="10">
        <f t="shared" si="544"/>
        <v>42440.958333333328</v>
      </c>
      <c r="T3849" s="10">
        <f t="shared" si="545"/>
        <v>42394.330740740741</v>
      </c>
      <c r="U3849">
        <f t="shared" si="546"/>
        <v>2016</v>
      </c>
      <c r="V3849" s="11">
        <f t="shared" si="547"/>
        <v>42440.958333333328</v>
      </c>
      <c r="W3849" s="15">
        <f t="shared" si="548"/>
        <v>46.627592592587462</v>
      </c>
    </row>
    <row r="3850" spans="1:23" ht="43.2" x14ac:dyDescent="0.3">
      <c r="A3850">
        <v>1955</v>
      </c>
      <c r="B3850" s="3" t="s">
        <v>1956</v>
      </c>
      <c r="C3850" s="3" t="s">
        <v>6065</v>
      </c>
      <c r="D3850">
        <v>42000</v>
      </c>
      <c r="E3850">
        <v>167410.01999999999</v>
      </c>
      <c r="F3850" t="s">
        <v>8219</v>
      </c>
      <c r="G3850" t="s">
        <v>8224</v>
      </c>
      <c r="H3850" t="s">
        <v>8246</v>
      </c>
      <c r="I3850">
        <v>1337799600</v>
      </c>
      <c r="J3850">
        <v>1334989881</v>
      </c>
      <c r="K3850" t="b">
        <v>1</v>
      </c>
      <c r="L3850">
        <v>290</v>
      </c>
      <c r="M3850" t="b">
        <v>1</v>
      </c>
      <c r="N3850" t="s">
        <v>8295</v>
      </c>
      <c r="O3850" s="5">
        <f t="shared" si="540"/>
        <v>0.25088104045385101</v>
      </c>
      <c r="P3850" s="7">
        <f t="shared" si="541"/>
        <v>577.27593103448271</v>
      </c>
      <c r="Q3850" t="str">
        <f t="shared" si="542"/>
        <v>technology</v>
      </c>
      <c r="R3850" t="str">
        <f t="shared" si="543"/>
        <v>hardware</v>
      </c>
      <c r="S3850" s="10">
        <f t="shared" si="544"/>
        <v>41052.541666666664</v>
      </c>
      <c r="T3850" s="10">
        <f t="shared" si="545"/>
        <v>41020.021770833337</v>
      </c>
      <c r="U3850">
        <f t="shared" si="546"/>
        <v>2012</v>
      </c>
      <c r="V3850" s="11">
        <f t="shared" si="547"/>
        <v>41052.541666666664</v>
      </c>
      <c r="W3850" s="15">
        <f t="shared" si="548"/>
        <v>32.51989583332761</v>
      </c>
    </row>
    <row r="3851" spans="1:23" ht="43.2" x14ac:dyDescent="0.3">
      <c r="A3851">
        <v>1956</v>
      </c>
      <c r="B3851" s="3" t="s">
        <v>1957</v>
      </c>
      <c r="C3851" s="3" t="s">
        <v>6066</v>
      </c>
      <c r="D3851">
        <v>60000</v>
      </c>
      <c r="E3851">
        <v>176420</v>
      </c>
      <c r="F3851" t="s">
        <v>8219</v>
      </c>
      <c r="G3851" t="s">
        <v>8224</v>
      </c>
      <c r="H3851" t="s">
        <v>8246</v>
      </c>
      <c r="I3851">
        <v>1429391405</v>
      </c>
      <c r="J3851">
        <v>1425507005</v>
      </c>
      <c r="K3851" t="b">
        <v>1</v>
      </c>
      <c r="L3851">
        <v>365</v>
      </c>
      <c r="M3851" t="b">
        <v>1</v>
      </c>
      <c r="N3851" t="s">
        <v>8295</v>
      </c>
      <c r="O3851" s="5">
        <f t="shared" si="540"/>
        <v>0.34009749461512301</v>
      </c>
      <c r="P3851" s="7">
        <f t="shared" si="541"/>
        <v>483.34246575342468</v>
      </c>
      <c r="Q3851" t="str">
        <f t="shared" si="542"/>
        <v>technology</v>
      </c>
      <c r="R3851" t="str">
        <f t="shared" si="543"/>
        <v>hardware</v>
      </c>
      <c r="S3851" s="10">
        <f t="shared" si="544"/>
        <v>42112.632002314815</v>
      </c>
      <c r="T3851" s="10">
        <f t="shared" si="545"/>
        <v>42067.673668981486</v>
      </c>
      <c r="U3851">
        <f t="shared" si="546"/>
        <v>2015</v>
      </c>
      <c r="V3851" s="11">
        <f t="shared" si="547"/>
        <v>42112.632002314815</v>
      </c>
      <c r="W3851" s="15">
        <f t="shared" si="548"/>
        <v>44.958333333328483</v>
      </c>
    </row>
    <row r="3852" spans="1:23" ht="28.8" x14ac:dyDescent="0.3">
      <c r="A3852">
        <v>1957</v>
      </c>
      <c r="B3852" s="3" t="s">
        <v>1958</v>
      </c>
      <c r="C3852" s="3" t="s">
        <v>6067</v>
      </c>
      <c r="D3852">
        <v>30000</v>
      </c>
      <c r="E3852">
        <v>50251.41</v>
      </c>
      <c r="F3852" t="s">
        <v>8219</v>
      </c>
      <c r="G3852" t="s">
        <v>8224</v>
      </c>
      <c r="H3852" t="s">
        <v>8246</v>
      </c>
      <c r="I3852">
        <v>1351304513</v>
      </c>
      <c r="J3852">
        <v>1348712513</v>
      </c>
      <c r="K3852" t="b">
        <v>1</v>
      </c>
      <c r="L3852">
        <v>660</v>
      </c>
      <c r="M3852" t="b">
        <v>1</v>
      </c>
      <c r="N3852" t="s">
        <v>8295</v>
      </c>
      <c r="O3852" s="5">
        <f t="shared" si="540"/>
        <v>0.59699817378258635</v>
      </c>
      <c r="P3852" s="7">
        <f t="shared" si="541"/>
        <v>76.138500000000008</v>
      </c>
      <c r="Q3852" t="str">
        <f t="shared" si="542"/>
        <v>technology</v>
      </c>
      <c r="R3852" t="str">
        <f t="shared" si="543"/>
        <v>hardware</v>
      </c>
      <c r="S3852" s="10">
        <f t="shared" si="544"/>
        <v>41208.848530092589</v>
      </c>
      <c r="T3852" s="10">
        <f t="shared" si="545"/>
        <v>41178.848530092589</v>
      </c>
      <c r="U3852">
        <f t="shared" si="546"/>
        <v>2012</v>
      </c>
      <c r="V3852" s="11">
        <f t="shared" si="547"/>
        <v>41208.848530092589</v>
      </c>
      <c r="W3852" s="15">
        <f t="shared" si="548"/>
        <v>30</v>
      </c>
    </row>
    <row r="3853" spans="1:23" ht="43.2" x14ac:dyDescent="0.3">
      <c r="A3853">
        <v>1958</v>
      </c>
      <c r="B3853" s="3" t="s">
        <v>1959</v>
      </c>
      <c r="C3853" s="3" t="s">
        <v>6068</v>
      </c>
      <c r="D3853">
        <v>7000</v>
      </c>
      <c r="E3853">
        <v>100490.02</v>
      </c>
      <c r="F3853" t="s">
        <v>8219</v>
      </c>
      <c r="G3853" t="s">
        <v>8224</v>
      </c>
      <c r="H3853" t="s">
        <v>8246</v>
      </c>
      <c r="I3853">
        <v>1364078561</v>
      </c>
      <c r="J3853">
        <v>1361490161</v>
      </c>
      <c r="K3853" t="b">
        <v>1</v>
      </c>
      <c r="L3853">
        <v>1356</v>
      </c>
      <c r="M3853" t="b">
        <v>1</v>
      </c>
      <c r="N3853" t="s">
        <v>8295</v>
      </c>
      <c r="O3853" s="5">
        <f t="shared" si="540"/>
        <v>6.9658658640927726E-2</v>
      </c>
      <c r="P3853" s="7">
        <f t="shared" si="541"/>
        <v>74.107684365781708</v>
      </c>
      <c r="Q3853" t="str">
        <f t="shared" si="542"/>
        <v>technology</v>
      </c>
      <c r="R3853" t="str">
        <f t="shared" si="543"/>
        <v>hardware</v>
      </c>
      <c r="S3853" s="10">
        <f t="shared" si="544"/>
        <v>41356.69630787037</v>
      </c>
      <c r="T3853" s="10">
        <f t="shared" si="545"/>
        <v>41326.737974537034</v>
      </c>
      <c r="U3853">
        <f t="shared" si="546"/>
        <v>2013</v>
      </c>
      <c r="V3853" s="11">
        <f t="shared" si="547"/>
        <v>41356.69630787037</v>
      </c>
      <c r="W3853" s="15">
        <f t="shared" si="548"/>
        <v>29.958333333335759</v>
      </c>
    </row>
    <row r="3854" spans="1:23" ht="57.6" x14ac:dyDescent="0.3">
      <c r="A3854">
        <v>1959</v>
      </c>
      <c r="B3854" s="3" t="s">
        <v>1960</v>
      </c>
      <c r="C3854" s="3" t="s">
        <v>6069</v>
      </c>
      <c r="D3854">
        <v>10000</v>
      </c>
      <c r="E3854">
        <v>15673.44</v>
      </c>
      <c r="F3854" t="s">
        <v>8219</v>
      </c>
      <c r="G3854" t="s">
        <v>8224</v>
      </c>
      <c r="H3854" t="s">
        <v>8246</v>
      </c>
      <c r="I3854">
        <v>1412121600</v>
      </c>
      <c r="J3854">
        <v>1408565860</v>
      </c>
      <c r="K3854" t="b">
        <v>1</v>
      </c>
      <c r="L3854">
        <v>424</v>
      </c>
      <c r="M3854" t="b">
        <v>1</v>
      </c>
      <c r="N3854" t="s">
        <v>8295</v>
      </c>
      <c r="O3854" s="5">
        <f t="shared" si="540"/>
        <v>0.63802202962463883</v>
      </c>
      <c r="P3854" s="7">
        <f t="shared" si="541"/>
        <v>36.965660377358489</v>
      </c>
      <c r="Q3854" t="str">
        <f t="shared" si="542"/>
        <v>technology</v>
      </c>
      <c r="R3854" t="str">
        <f t="shared" si="543"/>
        <v>hardware</v>
      </c>
      <c r="S3854" s="10">
        <f t="shared" si="544"/>
        <v>41912.75</v>
      </c>
      <c r="T3854" s="10">
        <f t="shared" si="545"/>
        <v>41871.595601851855</v>
      </c>
      <c r="U3854">
        <f t="shared" si="546"/>
        <v>2014</v>
      </c>
      <c r="V3854" s="11">
        <f t="shared" si="547"/>
        <v>41912.75</v>
      </c>
      <c r="W3854" s="15">
        <f t="shared" si="548"/>
        <v>41.154398148144537</v>
      </c>
    </row>
    <row r="3855" spans="1:23" ht="43.2" x14ac:dyDescent="0.3">
      <c r="A3855">
        <v>1960</v>
      </c>
      <c r="B3855" s="3" t="s">
        <v>1961</v>
      </c>
      <c r="C3855" s="3" t="s">
        <v>6070</v>
      </c>
      <c r="D3855">
        <v>70000</v>
      </c>
      <c r="E3855">
        <v>82532</v>
      </c>
      <c r="F3855" t="s">
        <v>8219</v>
      </c>
      <c r="G3855" t="s">
        <v>8235</v>
      </c>
      <c r="H3855" t="s">
        <v>8255</v>
      </c>
      <c r="I3855">
        <v>1419151341</v>
      </c>
      <c r="J3855">
        <v>1416559341</v>
      </c>
      <c r="K3855" t="b">
        <v>1</v>
      </c>
      <c r="L3855">
        <v>33</v>
      </c>
      <c r="M3855" t="b">
        <v>1</v>
      </c>
      <c r="N3855" t="s">
        <v>8295</v>
      </c>
      <c r="O3855" s="5">
        <f t="shared" si="540"/>
        <v>0.84815586681529587</v>
      </c>
      <c r="P3855" s="7">
        <f t="shared" si="541"/>
        <v>2500.969696969697</v>
      </c>
      <c r="Q3855" t="str">
        <f t="shared" si="542"/>
        <v>technology</v>
      </c>
      <c r="R3855" t="str">
        <f t="shared" si="543"/>
        <v>hardware</v>
      </c>
      <c r="S3855" s="10">
        <f t="shared" si="544"/>
        <v>41994.112743055557</v>
      </c>
      <c r="T3855" s="10">
        <f t="shared" si="545"/>
        <v>41964.112743055557</v>
      </c>
      <c r="U3855">
        <f t="shared" si="546"/>
        <v>2014</v>
      </c>
      <c r="V3855" s="11">
        <f t="shared" si="547"/>
        <v>41994.112743055557</v>
      </c>
      <c r="W3855" s="15">
        <f t="shared" si="548"/>
        <v>30</v>
      </c>
    </row>
    <row r="3856" spans="1:23" ht="43.2" x14ac:dyDescent="0.3">
      <c r="A3856">
        <v>1961</v>
      </c>
      <c r="B3856" s="3" t="s">
        <v>1962</v>
      </c>
      <c r="C3856" s="3" t="s">
        <v>6071</v>
      </c>
      <c r="D3856">
        <v>10000</v>
      </c>
      <c r="E3856">
        <v>110538.12</v>
      </c>
      <c r="F3856" t="s">
        <v>8219</v>
      </c>
      <c r="G3856" t="s">
        <v>8224</v>
      </c>
      <c r="H3856" t="s">
        <v>8246</v>
      </c>
      <c r="I3856">
        <v>1349495940</v>
      </c>
      <c r="J3856">
        <v>1346042417</v>
      </c>
      <c r="K3856" t="b">
        <v>1</v>
      </c>
      <c r="L3856">
        <v>1633</v>
      </c>
      <c r="M3856" t="b">
        <v>1</v>
      </c>
      <c r="N3856" t="s">
        <v>8295</v>
      </c>
      <c r="O3856" s="5">
        <f t="shared" si="540"/>
        <v>9.0466528650930564E-2</v>
      </c>
      <c r="P3856" s="7">
        <f t="shared" si="541"/>
        <v>67.690214329454989</v>
      </c>
      <c r="Q3856" t="str">
        <f t="shared" si="542"/>
        <v>technology</v>
      </c>
      <c r="R3856" t="str">
        <f t="shared" si="543"/>
        <v>hardware</v>
      </c>
      <c r="S3856" s="10">
        <f t="shared" si="544"/>
        <v>41187.915972222225</v>
      </c>
      <c r="T3856" s="10">
        <f t="shared" si="545"/>
        <v>41147.944641203707</v>
      </c>
      <c r="U3856">
        <f t="shared" si="546"/>
        <v>2012</v>
      </c>
      <c r="V3856" s="11">
        <f t="shared" si="547"/>
        <v>41187.915972222225</v>
      </c>
      <c r="W3856" s="15">
        <f t="shared" si="548"/>
        <v>39.971331018517958</v>
      </c>
    </row>
    <row r="3857" spans="1:23" ht="43.2" x14ac:dyDescent="0.3">
      <c r="A3857">
        <v>1962</v>
      </c>
      <c r="B3857" s="3" t="s">
        <v>1963</v>
      </c>
      <c r="C3857" s="3" t="s">
        <v>6072</v>
      </c>
      <c r="D3857">
        <v>10000</v>
      </c>
      <c r="E3857">
        <v>19292.5</v>
      </c>
      <c r="F3857" t="s">
        <v>8219</v>
      </c>
      <c r="G3857" t="s">
        <v>8224</v>
      </c>
      <c r="H3857" t="s">
        <v>8246</v>
      </c>
      <c r="I3857">
        <v>1400006636</v>
      </c>
      <c r="J3857">
        <v>1397414636</v>
      </c>
      <c r="K3857" t="b">
        <v>1</v>
      </c>
      <c r="L3857">
        <v>306</v>
      </c>
      <c r="M3857" t="b">
        <v>1</v>
      </c>
      <c r="N3857" t="s">
        <v>8295</v>
      </c>
      <c r="O3857" s="5">
        <f t="shared" si="540"/>
        <v>0.5183361409874303</v>
      </c>
      <c r="P3857" s="7">
        <f t="shared" si="541"/>
        <v>63.04738562091503</v>
      </c>
      <c r="Q3857" t="str">
        <f t="shared" si="542"/>
        <v>technology</v>
      </c>
      <c r="R3857" t="str">
        <f t="shared" si="543"/>
        <v>hardware</v>
      </c>
      <c r="S3857" s="10">
        <f t="shared" si="544"/>
        <v>41772.530509259261</v>
      </c>
      <c r="T3857" s="10">
        <f t="shared" si="545"/>
        <v>41742.530509259261</v>
      </c>
      <c r="U3857">
        <f t="shared" si="546"/>
        <v>2014</v>
      </c>
      <c r="V3857" s="11">
        <f t="shared" si="547"/>
        <v>41772.530509259261</v>
      </c>
      <c r="W3857" s="15">
        <f t="shared" si="548"/>
        <v>30</v>
      </c>
    </row>
    <row r="3858" spans="1:23" ht="43.2" x14ac:dyDescent="0.3">
      <c r="A3858">
        <v>1963</v>
      </c>
      <c r="B3858" s="3" t="s">
        <v>1964</v>
      </c>
      <c r="C3858" s="3" t="s">
        <v>6073</v>
      </c>
      <c r="D3858">
        <v>19000</v>
      </c>
      <c r="E3858">
        <v>24108</v>
      </c>
      <c r="F3858" t="s">
        <v>8219</v>
      </c>
      <c r="G3858" t="s">
        <v>8225</v>
      </c>
      <c r="H3858" t="s">
        <v>8247</v>
      </c>
      <c r="I3858">
        <v>1410862734</v>
      </c>
      <c r="J3858">
        <v>1407838734</v>
      </c>
      <c r="K3858" t="b">
        <v>1</v>
      </c>
      <c r="L3858">
        <v>205</v>
      </c>
      <c r="M3858" t="b">
        <v>1</v>
      </c>
      <c r="N3858" t="s">
        <v>8295</v>
      </c>
      <c r="O3858" s="5">
        <f t="shared" si="540"/>
        <v>0.78812012609922022</v>
      </c>
      <c r="P3858" s="7">
        <f t="shared" si="541"/>
        <v>117.6</v>
      </c>
      <c r="Q3858" t="str">
        <f t="shared" si="542"/>
        <v>technology</v>
      </c>
      <c r="R3858" t="str">
        <f t="shared" si="543"/>
        <v>hardware</v>
      </c>
      <c r="S3858" s="10">
        <f t="shared" si="544"/>
        <v>41898.179791666669</v>
      </c>
      <c r="T3858" s="10">
        <f t="shared" si="545"/>
        <v>41863.179791666669</v>
      </c>
      <c r="U3858">
        <f t="shared" si="546"/>
        <v>2014</v>
      </c>
      <c r="V3858" s="11">
        <f t="shared" si="547"/>
        <v>41898.179791666669</v>
      </c>
      <c r="W3858" s="15">
        <f t="shared" si="548"/>
        <v>35</v>
      </c>
    </row>
    <row r="3859" spans="1:23" ht="43.2" x14ac:dyDescent="0.3">
      <c r="A3859">
        <v>1964</v>
      </c>
      <c r="B3859" s="3" t="s">
        <v>1965</v>
      </c>
      <c r="C3859" s="3" t="s">
        <v>6074</v>
      </c>
      <c r="D3859">
        <v>89200</v>
      </c>
      <c r="E3859">
        <v>231543.12</v>
      </c>
      <c r="F3859" t="s">
        <v>8219</v>
      </c>
      <c r="G3859" t="s">
        <v>8237</v>
      </c>
      <c r="H3859" t="s">
        <v>8249</v>
      </c>
      <c r="I3859">
        <v>1461306772</v>
      </c>
      <c r="J3859">
        <v>1458714772</v>
      </c>
      <c r="K3859" t="b">
        <v>1</v>
      </c>
      <c r="L3859">
        <v>1281</v>
      </c>
      <c r="M3859" t="b">
        <v>1</v>
      </c>
      <c r="N3859" t="s">
        <v>8295</v>
      </c>
      <c r="O3859" s="5">
        <f t="shared" si="540"/>
        <v>0.38524141853145971</v>
      </c>
      <c r="P3859" s="7">
        <f t="shared" si="541"/>
        <v>180.75185011709601</v>
      </c>
      <c r="Q3859" t="str">
        <f t="shared" si="542"/>
        <v>technology</v>
      </c>
      <c r="R3859" t="str">
        <f t="shared" si="543"/>
        <v>hardware</v>
      </c>
      <c r="S3859" s="10">
        <f t="shared" si="544"/>
        <v>42482.022824074069</v>
      </c>
      <c r="T3859" s="10">
        <f t="shared" si="545"/>
        <v>42452.022824074069</v>
      </c>
      <c r="U3859">
        <f t="shared" si="546"/>
        <v>2016</v>
      </c>
      <c r="V3859" s="11">
        <f t="shared" si="547"/>
        <v>42482.022824074069</v>
      </c>
      <c r="W3859" s="15">
        <f t="shared" si="548"/>
        <v>30</v>
      </c>
    </row>
    <row r="3860" spans="1:23" ht="43.2" x14ac:dyDescent="0.3">
      <c r="A3860">
        <v>1965</v>
      </c>
      <c r="B3860" s="3" t="s">
        <v>1966</v>
      </c>
      <c r="C3860" s="3" t="s">
        <v>6075</v>
      </c>
      <c r="D3860">
        <v>5000</v>
      </c>
      <c r="E3860">
        <v>13114</v>
      </c>
      <c r="F3860" t="s">
        <v>8219</v>
      </c>
      <c r="G3860" t="s">
        <v>8224</v>
      </c>
      <c r="H3860" t="s">
        <v>8246</v>
      </c>
      <c r="I3860">
        <v>1326330000</v>
      </c>
      <c r="J3860">
        <v>1324433310</v>
      </c>
      <c r="K3860" t="b">
        <v>1</v>
      </c>
      <c r="L3860">
        <v>103</v>
      </c>
      <c r="M3860" t="b">
        <v>1</v>
      </c>
      <c r="N3860" t="s">
        <v>8295</v>
      </c>
      <c r="O3860" s="5">
        <f t="shared" si="540"/>
        <v>0.38127192313558028</v>
      </c>
      <c r="P3860" s="7">
        <f t="shared" si="541"/>
        <v>127.32038834951456</v>
      </c>
      <c r="Q3860" t="str">
        <f t="shared" si="542"/>
        <v>technology</v>
      </c>
      <c r="R3860" t="str">
        <f t="shared" si="543"/>
        <v>hardware</v>
      </c>
      <c r="S3860" s="10">
        <f t="shared" si="544"/>
        <v>40919.791666666664</v>
      </c>
      <c r="T3860" s="10">
        <f t="shared" si="545"/>
        <v>40897.839236111111</v>
      </c>
      <c r="U3860">
        <f t="shared" si="546"/>
        <v>2012</v>
      </c>
      <c r="V3860" s="11">
        <f t="shared" si="547"/>
        <v>40919.791666666664</v>
      </c>
      <c r="W3860" s="15">
        <f t="shared" si="548"/>
        <v>21.952430555553292</v>
      </c>
    </row>
    <row r="3861" spans="1:23" ht="43.2" x14ac:dyDescent="0.3">
      <c r="A3861">
        <v>1966</v>
      </c>
      <c r="B3861" s="3" t="s">
        <v>1967</v>
      </c>
      <c r="C3861" s="3" t="s">
        <v>6076</v>
      </c>
      <c r="D3861">
        <v>100000</v>
      </c>
      <c r="E3861">
        <v>206743.09</v>
      </c>
      <c r="F3861" t="s">
        <v>8219</v>
      </c>
      <c r="G3861" t="s">
        <v>8224</v>
      </c>
      <c r="H3861" t="s">
        <v>8246</v>
      </c>
      <c r="I3861">
        <v>1408021098</v>
      </c>
      <c r="J3861">
        <v>1405429098</v>
      </c>
      <c r="K3861" t="b">
        <v>1</v>
      </c>
      <c r="L3861">
        <v>1513</v>
      </c>
      <c r="M3861" t="b">
        <v>1</v>
      </c>
      <c r="N3861" t="s">
        <v>8295</v>
      </c>
      <c r="O3861" s="5">
        <f t="shared" si="540"/>
        <v>0.48369210308310667</v>
      </c>
      <c r="P3861" s="7">
        <f t="shared" si="541"/>
        <v>136.6444745538665</v>
      </c>
      <c r="Q3861" t="str">
        <f t="shared" si="542"/>
        <v>technology</v>
      </c>
      <c r="R3861" t="str">
        <f t="shared" si="543"/>
        <v>hardware</v>
      </c>
      <c r="S3861" s="10">
        <f t="shared" si="544"/>
        <v>41865.290486111109</v>
      </c>
      <c r="T3861" s="10">
        <f t="shared" si="545"/>
        <v>41835.290486111109</v>
      </c>
      <c r="U3861">
        <f t="shared" si="546"/>
        <v>2014</v>
      </c>
      <c r="V3861" s="11">
        <f t="shared" si="547"/>
        <v>41865.290486111109</v>
      </c>
      <c r="W3861" s="15">
        <f t="shared" si="548"/>
        <v>30</v>
      </c>
    </row>
    <row r="3862" spans="1:23" ht="43.2" x14ac:dyDescent="0.3">
      <c r="A3862">
        <v>1967</v>
      </c>
      <c r="B3862" s="3" t="s">
        <v>1968</v>
      </c>
      <c r="C3862" s="3" t="s">
        <v>6077</v>
      </c>
      <c r="D3862">
        <v>20000</v>
      </c>
      <c r="E3862">
        <v>74026</v>
      </c>
      <c r="F3862" t="s">
        <v>8219</v>
      </c>
      <c r="G3862" t="s">
        <v>8224</v>
      </c>
      <c r="H3862" t="s">
        <v>8246</v>
      </c>
      <c r="I3862">
        <v>1398959729</v>
      </c>
      <c r="J3862">
        <v>1396367729</v>
      </c>
      <c r="K3862" t="b">
        <v>1</v>
      </c>
      <c r="L3862">
        <v>405</v>
      </c>
      <c r="M3862" t="b">
        <v>1</v>
      </c>
      <c r="N3862" t="s">
        <v>8295</v>
      </c>
      <c r="O3862" s="5">
        <f t="shared" si="540"/>
        <v>0.27017534379812497</v>
      </c>
      <c r="P3862" s="7">
        <f t="shared" si="541"/>
        <v>182.78024691358024</v>
      </c>
      <c r="Q3862" t="str">
        <f t="shared" si="542"/>
        <v>technology</v>
      </c>
      <c r="R3862" t="str">
        <f t="shared" si="543"/>
        <v>hardware</v>
      </c>
      <c r="S3862" s="10">
        <f t="shared" si="544"/>
        <v>41760.413530092592</v>
      </c>
      <c r="T3862" s="10">
        <f t="shared" si="545"/>
        <v>41730.413530092592</v>
      </c>
      <c r="U3862">
        <f t="shared" si="546"/>
        <v>2014</v>
      </c>
      <c r="V3862" s="11">
        <f t="shared" si="547"/>
        <v>41760.413530092592</v>
      </c>
      <c r="W3862" s="15">
        <f t="shared" si="548"/>
        <v>30</v>
      </c>
    </row>
    <row r="3863" spans="1:23" ht="28.8" x14ac:dyDescent="0.3">
      <c r="A3863">
        <v>1968</v>
      </c>
      <c r="B3863" s="3" t="s">
        <v>1969</v>
      </c>
      <c r="C3863" s="3" t="s">
        <v>6078</v>
      </c>
      <c r="D3863">
        <v>50000</v>
      </c>
      <c r="E3863">
        <v>142483</v>
      </c>
      <c r="F3863" t="s">
        <v>8219</v>
      </c>
      <c r="G3863" t="s">
        <v>8224</v>
      </c>
      <c r="H3863" t="s">
        <v>8246</v>
      </c>
      <c r="I3863">
        <v>1480777515</v>
      </c>
      <c r="J3863">
        <v>1478095515</v>
      </c>
      <c r="K3863" t="b">
        <v>1</v>
      </c>
      <c r="L3863">
        <v>510</v>
      </c>
      <c r="M3863" t="b">
        <v>1</v>
      </c>
      <c r="N3863" t="s">
        <v>8295</v>
      </c>
      <c r="O3863" s="5">
        <f t="shared" si="540"/>
        <v>0.35091905701031001</v>
      </c>
      <c r="P3863" s="7">
        <f t="shared" si="541"/>
        <v>279.37843137254902</v>
      </c>
      <c r="Q3863" t="str">
        <f t="shared" si="542"/>
        <v>technology</v>
      </c>
      <c r="R3863" t="str">
        <f t="shared" si="543"/>
        <v>hardware</v>
      </c>
      <c r="S3863" s="10">
        <f t="shared" si="544"/>
        <v>42707.378645833334</v>
      </c>
      <c r="T3863" s="10">
        <f t="shared" si="545"/>
        <v>42676.336979166663</v>
      </c>
      <c r="U3863">
        <f t="shared" si="546"/>
        <v>2016</v>
      </c>
      <c r="V3863" s="11">
        <f t="shared" si="547"/>
        <v>42707.378645833334</v>
      </c>
      <c r="W3863" s="15">
        <f t="shared" si="548"/>
        <v>31.041666666671517</v>
      </c>
    </row>
    <row r="3864" spans="1:23" ht="43.2" x14ac:dyDescent="0.3">
      <c r="A3864">
        <v>1969</v>
      </c>
      <c r="B3864" s="3" t="s">
        <v>1970</v>
      </c>
      <c r="C3864" s="3" t="s">
        <v>6079</v>
      </c>
      <c r="D3864">
        <v>20000</v>
      </c>
      <c r="E3864">
        <v>115816</v>
      </c>
      <c r="F3864" t="s">
        <v>8219</v>
      </c>
      <c r="G3864" t="s">
        <v>8225</v>
      </c>
      <c r="H3864" t="s">
        <v>8247</v>
      </c>
      <c r="I3864">
        <v>1470423668</v>
      </c>
      <c r="J3864">
        <v>1467831668</v>
      </c>
      <c r="K3864" t="b">
        <v>1</v>
      </c>
      <c r="L3864">
        <v>1887</v>
      </c>
      <c r="M3864" t="b">
        <v>1</v>
      </c>
      <c r="N3864" t="s">
        <v>8295</v>
      </c>
      <c r="O3864" s="5">
        <f t="shared" si="540"/>
        <v>0.17268771154244664</v>
      </c>
      <c r="P3864" s="7">
        <f t="shared" si="541"/>
        <v>61.375728669846318</v>
      </c>
      <c r="Q3864" t="str">
        <f t="shared" si="542"/>
        <v>technology</v>
      </c>
      <c r="R3864" t="str">
        <f t="shared" si="543"/>
        <v>hardware</v>
      </c>
      <c r="S3864" s="10">
        <f t="shared" si="544"/>
        <v>42587.542453703703</v>
      </c>
      <c r="T3864" s="10">
        <f t="shared" si="545"/>
        <v>42557.542453703703</v>
      </c>
      <c r="U3864">
        <f t="shared" si="546"/>
        <v>2016</v>
      </c>
      <c r="V3864" s="11">
        <f t="shared" si="547"/>
        <v>42587.542453703703</v>
      </c>
      <c r="W3864" s="15">
        <f t="shared" si="548"/>
        <v>30</v>
      </c>
    </row>
    <row r="3865" spans="1:23" ht="43.2" x14ac:dyDescent="0.3">
      <c r="A3865">
        <v>1970</v>
      </c>
      <c r="B3865" s="3" t="s">
        <v>1971</v>
      </c>
      <c r="C3865" s="3" t="s">
        <v>6080</v>
      </c>
      <c r="D3865">
        <v>5000</v>
      </c>
      <c r="E3865">
        <v>56590</v>
      </c>
      <c r="F3865" t="s">
        <v>8219</v>
      </c>
      <c r="G3865" t="s">
        <v>8224</v>
      </c>
      <c r="H3865" t="s">
        <v>8246</v>
      </c>
      <c r="I3865">
        <v>1366429101</v>
      </c>
      <c r="J3865">
        <v>1361248701</v>
      </c>
      <c r="K3865" t="b">
        <v>1</v>
      </c>
      <c r="L3865">
        <v>701</v>
      </c>
      <c r="M3865" t="b">
        <v>1</v>
      </c>
      <c r="N3865" t="s">
        <v>8295</v>
      </c>
      <c r="O3865" s="5">
        <f t="shared" si="540"/>
        <v>8.8354833009365613E-2</v>
      </c>
      <c r="P3865" s="7">
        <f t="shared" si="541"/>
        <v>80.727532097004286</v>
      </c>
      <c r="Q3865" t="str">
        <f t="shared" si="542"/>
        <v>technology</v>
      </c>
      <c r="R3865" t="str">
        <f t="shared" si="543"/>
        <v>hardware</v>
      </c>
      <c r="S3865" s="10">
        <f t="shared" si="544"/>
        <v>41383.901631944449</v>
      </c>
      <c r="T3865" s="10">
        <f t="shared" si="545"/>
        <v>41323.943298611113</v>
      </c>
      <c r="U3865">
        <f t="shared" si="546"/>
        <v>2013</v>
      </c>
      <c r="V3865" s="11">
        <f t="shared" si="547"/>
        <v>41383.901631944449</v>
      </c>
      <c r="W3865" s="15">
        <f t="shared" si="548"/>
        <v>59.958333333335759</v>
      </c>
    </row>
    <row r="3866" spans="1:23" ht="43.2" x14ac:dyDescent="0.3">
      <c r="A3866">
        <v>1971</v>
      </c>
      <c r="B3866" s="3" t="s">
        <v>1972</v>
      </c>
      <c r="C3866" s="3" t="s">
        <v>6081</v>
      </c>
      <c r="D3866">
        <v>400000</v>
      </c>
      <c r="E3866">
        <v>1052110.8700000001</v>
      </c>
      <c r="F3866" t="s">
        <v>8219</v>
      </c>
      <c r="G3866" t="s">
        <v>8224</v>
      </c>
      <c r="H3866" t="s">
        <v>8246</v>
      </c>
      <c r="I3866">
        <v>1384488000</v>
      </c>
      <c r="J3866">
        <v>1381752061</v>
      </c>
      <c r="K3866" t="b">
        <v>1</v>
      </c>
      <c r="L3866">
        <v>3863</v>
      </c>
      <c r="M3866" t="b">
        <v>1</v>
      </c>
      <c r="N3866" t="s">
        <v>8295</v>
      </c>
      <c r="O3866" s="5">
        <f t="shared" si="540"/>
        <v>0.380188068962732</v>
      </c>
      <c r="P3866" s="7">
        <f t="shared" si="541"/>
        <v>272.35590732591254</v>
      </c>
      <c r="Q3866" t="str">
        <f t="shared" si="542"/>
        <v>technology</v>
      </c>
      <c r="R3866" t="str">
        <f t="shared" si="543"/>
        <v>hardware</v>
      </c>
      <c r="S3866" s="10">
        <f t="shared" si="544"/>
        <v>41592.916666666664</v>
      </c>
      <c r="T3866" s="10">
        <f t="shared" si="545"/>
        <v>41561.250706018516</v>
      </c>
      <c r="U3866">
        <f t="shared" si="546"/>
        <v>2013</v>
      </c>
      <c r="V3866" s="11">
        <f t="shared" si="547"/>
        <v>41592.916666666664</v>
      </c>
      <c r="W3866" s="15">
        <f t="shared" si="548"/>
        <v>31.66596064814803</v>
      </c>
    </row>
    <row r="3867" spans="1:23" ht="43.2" x14ac:dyDescent="0.3">
      <c r="A3867">
        <v>1972</v>
      </c>
      <c r="B3867" s="3" t="s">
        <v>1973</v>
      </c>
      <c r="C3867" s="3" t="s">
        <v>6082</v>
      </c>
      <c r="D3867">
        <v>2500</v>
      </c>
      <c r="E3867">
        <v>16862</v>
      </c>
      <c r="F3867" t="s">
        <v>8219</v>
      </c>
      <c r="G3867" t="s">
        <v>8224</v>
      </c>
      <c r="H3867" t="s">
        <v>8246</v>
      </c>
      <c r="I3867">
        <v>1353201444</v>
      </c>
      <c r="J3867">
        <v>1350605844</v>
      </c>
      <c r="K3867" t="b">
        <v>1</v>
      </c>
      <c r="L3867">
        <v>238</v>
      </c>
      <c r="M3867" t="b">
        <v>1</v>
      </c>
      <c r="N3867" t="s">
        <v>8295</v>
      </c>
      <c r="O3867" s="5">
        <f t="shared" si="540"/>
        <v>0.14826236508124777</v>
      </c>
      <c r="P3867" s="7">
        <f t="shared" si="541"/>
        <v>70.848739495798313</v>
      </c>
      <c r="Q3867" t="str">
        <f t="shared" si="542"/>
        <v>technology</v>
      </c>
      <c r="R3867" t="str">
        <f t="shared" si="543"/>
        <v>hardware</v>
      </c>
      <c r="S3867" s="10">
        <f t="shared" si="544"/>
        <v>41230.803749999999</v>
      </c>
      <c r="T3867" s="10">
        <f t="shared" si="545"/>
        <v>41200.762083333335</v>
      </c>
      <c r="U3867">
        <f t="shared" si="546"/>
        <v>2012</v>
      </c>
      <c r="V3867" s="11">
        <f t="shared" si="547"/>
        <v>41230.803749999999</v>
      </c>
      <c r="W3867" s="15">
        <f t="shared" si="548"/>
        <v>30.041666666664241</v>
      </c>
    </row>
    <row r="3868" spans="1:23" ht="43.2" x14ac:dyDescent="0.3">
      <c r="A3868">
        <v>1973</v>
      </c>
      <c r="B3868" s="3" t="s">
        <v>1974</v>
      </c>
      <c r="C3868" s="3" t="s">
        <v>6083</v>
      </c>
      <c r="D3868">
        <v>198000</v>
      </c>
      <c r="E3868">
        <v>508525.01</v>
      </c>
      <c r="F3868" t="s">
        <v>8219</v>
      </c>
      <c r="G3868" t="s">
        <v>8224</v>
      </c>
      <c r="H3868" t="s">
        <v>8246</v>
      </c>
      <c r="I3868">
        <v>1470466800</v>
      </c>
      <c r="J3868">
        <v>1467134464</v>
      </c>
      <c r="K3868" t="b">
        <v>1</v>
      </c>
      <c r="L3868">
        <v>2051</v>
      </c>
      <c r="M3868" t="b">
        <v>1</v>
      </c>
      <c r="N3868" t="s">
        <v>8295</v>
      </c>
      <c r="O3868" s="5">
        <f t="shared" si="540"/>
        <v>0.38936138067230952</v>
      </c>
      <c r="P3868" s="7">
        <f t="shared" si="541"/>
        <v>247.94003412969283</v>
      </c>
      <c r="Q3868" t="str">
        <f t="shared" si="542"/>
        <v>technology</v>
      </c>
      <c r="R3868" t="str">
        <f t="shared" si="543"/>
        <v>hardware</v>
      </c>
      <c r="S3868" s="10">
        <f t="shared" si="544"/>
        <v>42588.041666666672</v>
      </c>
      <c r="T3868" s="10">
        <f t="shared" si="545"/>
        <v>42549.472962962958</v>
      </c>
      <c r="U3868">
        <f t="shared" si="546"/>
        <v>2016</v>
      </c>
      <c r="V3868" s="11">
        <f t="shared" si="547"/>
        <v>42588.041666666672</v>
      </c>
      <c r="W3868" s="15">
        <f t="shared" si="548"/>
        <v>38.568703703713254</v>
      </c>
    </row>
    <row r="3869" spans="1:23" ht="43.2" x14ac:dyDescent="0.3">
      <c r="A3869">
        <v>1974</v>
      </c>
      <c r="B3869" s="3" t="s">
        <v>1975</v>
      </c>
      <c r="C3869" s="3" t="s">
        <v>6084</v>
      </c>
      <c r="D3869">
        <v>20000</v>
      </c>
      <c r="E3869">
        <v>75099.199999999997</v>
      </c>
      <c r="F3869" t="s">
        <v>8219</v>
      </c>
      <c r="G3869" t="s">
        <v>8225</v>
      </c>
      <c r="H3869" t="s">
        <v>8247</v>
      </c>
      <c r="I3869">
        <v>1376899269</v>
      </c>
      <c r="J3869">
        <v>1371715269</v>
      </c>
      <c r="K3869" t="b">
        <v>1</v>
      </c>
      <c r="L3869">
        <v>402</v>
      </c>
      <c r="M3869" t="b">
        <v>1</v>
      </c>
      <c r="N3869" t="s">
        <v>8295</v>
      </c>
      <c r="O3869" s="5">
        <f t="shared" si="540"/>
        <v>0.26631442145855083</v>
      </c>
      <c r="P3869" s="7">
        <f t="shared" si="541"/>
        <v>186.81393034825871</v>
      </c>
      <c r="Q3869" t="str">
        <f t="shared" si="542"/>
        <v>technology</v>
      </c>
      <c r="R3869" t="str">
        <f t="shared" si="543"/>
        <v>hardware</v>
      </c>
      <c r="S3869" s="10">
        <f t="shared" si="544"/>
        <v>41505.084131944444</v>
      </c>
      <c r="T3869" s="10">
        <f t="shared" si="545"/>
        <v>41445.084131944444</v>
      </c>
      <c r="U3869">
        <f t="shared" si="546"/>
        <v>2013</v>
      </c>
      <c r="V3869" s="11">
        <f t="shared" si="547"/>
        <v>41505.084131944444</v>
      </c>
      <c r="W3869" s="15">
        <f t="shared" si="548"/>
        <v>60</v>
      </c>
    </row>
    <row r="3870" spans="1:23" ht="28.8" x14ac:dyDescent="0.3">
      <c r="A3870">
        <v>1975</v>
      </c>
      <c r="B3870" s="3" t="s">
        <v>1976</v>
      </c>
      <c r="C3870" s="3" t="s">
        <v>6085</v>
      </c>
      <c r="D3870">
        <v>16000</v>
      </c>
      <c r="E3870">
        <v>33393.339999999997</v>
      </c>
      <c r="F3870" t="s">
        <v>8219</v>
      </c>
      <c r="G3870" t="s">
        <v>8224</v>
      </c>
      <c r="H3870" t="s">
        <v>8246</v>
      </c>
      <c r="I3870">
        <v>1362938851</v>
      </c>
      <c r="J3870">
        <v>1360346851</v>
      </c>
      <c r="K3870" t="b">
        <v>1</v>
      </c>
      <c r="L3870">
        <v>253</v>
      </c>
      <c r="M3870" t="b">
        <v>1</v>
      </c>
      <c r="N3870" t="s">
        <v>8295</v>
      </c>
      <c r="O3870" s="5">
        <f t="shared" si="540"/>
        <v>0.47913745675035807</v>
      </c>
      <c r="P3870" s="7">
        <f t="shared" si="541"/>
        <v>131.98948616600788</v>
      </c>
      <c r="Q3870" t="str">
        <f t="shared" si="542"/>
        <v>technology</v>
      </c>
      <c r="R3870" t="str">
        <f t="shared" si="543"/>
        <v>hardware</v>
      </c>
      <c r="S3870" s="10">
        <f t="shared" si="544"/>
        <v>41343.505219907405</v>
      </c>
      <c r="T3870" s="10">
        <f t="shared" si="545"/>
        <v>41313.505219907405</v>
      </c>
      <c r="U3870">
        <f t="shared" si="546"/>
        <v>2013</v>
      </c>
      <c r="V3870" s="11">
        <f t="shared" si="547"/>
        <v>41343.505219907405</v>
      </c>
      <c r="W3870" s="15">
        <f t="shared" si="548"/>
        <v>30</v>
      </c>
    </row>
    <row r="3871" spans="1:23" ht="28.8" x14ac:dyDescent="0.3">
      <c r="A3871">
        <v>1976</v>
      </c>
      <c r="B3871" s="3" t="s">
        <v>1977</v>
      </c>
      <c r="C3871" s="3" t="s">
        <v>6086</v>
      </c>
      <c r="D3871">
        <v>4000</v>
      </c>
      <c r="E3871">
        <v>13864</v>
      </c>
      <c r="F3871" t="s">
        <v>8219</v>
      </c>
      <c r="G3871" t="s">
        <v>8225</v>
      </c>
      <c r="H3871" t="s">
        <v>8247</v>
      </c>
      <c r="I3871">
        <v>1373751325</v>
      </c>
      <c r="J3871">
        <v>1371159325</v>
      </c>
      <c r="K3871" t="b">
        <v>1</v>
      </c>
      <c r="L3871">
        <v>473</v>
      </c>
      <c r="M3871" t="b">
        <v>1</v>
      </c>
      <c r="N3871" t="s">
        <v>8295</v>
      </c>
      <c r="O3871" s="5">
        <f t="shared" si="540"/>
        <v>0.28851702250432776</v>
      </c>
      <c r="P3871" s="7">
        <f t="shared" si="541"/>
        <v>29.310782241014799</v>
      </c>
      <c r="Q3871" t="str">
        <f t="shared" si="542"/>
        <v>technology</v>
      </c>
      <c r="R3871" t="str">
        <f t="shared" si="543"/>
        <v>hardware</v>
      </c>
      <c r="S3871" s="10">
        <f t="shared" si="544"/>
        <v>41468.649594907409</v>
      </c>
      <c r="T3871" s="10">
        <f t="shared" si="545"/>
        <v>41438.649594907409</v>
      </c>
      <c r="U3871">
        <f t="shared" si="546"/>
        <v>2013</v>
      </c>
      <c r="V3871" s="11">
        <f t="shared" si="547"/>
        <v>41468.649594907409</v>
      </c>
      <c r="W3871" s="15">
        <f t="shared" si="548"/>
        <v>30</v>
      </c>
    </row>
    <row r="3872" spans="1:23" ht="43.2" x14ac:dyDescent="0.3">
      <c r="A3872">
        <v>1977</v>
      </c>
      <c r="B3872" s="3" t="s">
        <v>1978</v>
      </c>
      <c r="C3872" s="3" t="s">
        <v>6087</v>
      </c>
      <c r="D3872">
        <v>50000</v>
      </c>
      <c r="E3872">
        <v>201165</v>
      </c>
      <c r="F3872" t="s">
        <v>8219</v>
      </c>
      <c r="G3872" t="s">
        <v>8224</v>
      </c>
      <c r="H3872" t="s">
        <v>8246</v>
      </c>
      <c r="I3872">
        <v>1450511940</v>
      </c>
      <c r="J3872">
        <v>1446527540</v>
      </c>
      <c r="K3872" t="b">
        <v>1</v>
      </c>
      <c r="L3872">
        <v>821</v>
      </c>
      <c r="M3872" t="b">
        <v>1</v>
      </c>
      <c r="N3872" t="s">
        <v>8295</v>
      </c>
      <c r="O3872" s="5">
        <f t="shared" si="540"/>
        <v>0.24855218353093231</v>
      </c>
      <c r="P3872" s="7">
        <f t="shared" si="541"/>
        <v>245.02436053593178</v>
      </c>
      <c r="Q3872" t="str">
        <f t="shared" si="542"/>
        <v>technology</v>
      </c>
      <c r="R3872" t="str">
        <f t="shared" si="543"/>
        <v>hardware</v>
      </c>
      <c r="S3872" s="10">
        <f t="shared" si="544"/>
        <v>42357.082638888889</v>
      </c>
      <c r="T3872" s="10">
        <f t="shared" si="545"/>
        <v>42310.966898148152</v>
      </c>
      <c r="U3872">
        <f t="shared" si="546"/>
        <v>2015</v>
      </c>
      <c r="V3872" s="11">
        <f t="shared" si="547"/>
        <v>42357.082638888889</v>
      </c>
      <c r="W3872" s="15">
        <f t="shared" si="548"/>
        <v>46.115740740737238</v>
      </c>
    </row>
    <row r="3873" spans="1:23" ht="43.2" x14ac:dyDescent="0.3">
      <c r="A3873">
        <v>1978</v>
      </c>
      <c r="B3873" s="3" t="s">
        <v>1979</v>
      </c>
      <c r="C3873" s="3" t="s">
        <v>6088</v>
      </c>
      <c r="D3873">
        <v>50000</v>
      </c>
      <c r="E3873">
        <v>513422.57</v>
      </c>
      <c r="F3873" t="s">
        <v>8219</v>
      </c>
      <c r="G3873" t="s">
        <v>8224</v>
      </c>
      <c r="H3873" t="s">
        <v>8246</v>
      </c>
      <c r="I3873">
        <v>1339484400</v>
      </c>
      <c r="J3873">
        <v>1336627492</v>
      </c>
      <c r="K3873" t="b">
        <v>1</v>
      </c>
      <c r="L3873">
        <v>388</v>
      </c>
      <c r="M3873" t="b">
        <v>1</v>
      </c>
      <c r="N3873" t="s">
        <v>8295</v>
      </c>
      <c r="O3873" s="5">
        <f t="shared" si="540"/>
        <v>9.7385668105708714E-2</v>
      </c>
      <c r="P3873" s="7">
        <f t="shared" si="541"/>
        <v>1323.2540463917526</v>
      </c>
      <c r="Q3873" t="str">
        <f t="shared" si="542"/>
        <v>technology</v>
      </c>
      <c r="R3873" t="str">
        <f t="shared" si="543"/>
        <v>hardware</v>
      </c>
      <c r="S3873" s="10">
        <f t="shared" si="544"/>
        <v>41072.041666666664</v>
      </c>
      <c r="T3873" s="10">
        <f t="shared" si="545"/>
        <v>41038.975601851853</v>
      </c>
      <c r="U3873">
        <f t="shared" si="546"/>
        <v>2012</v>
      </c>
      <c r="V3873" s="11">
        <f t="shared" si="547"/>
        <v>41072.041666666664</v>
      </c>
      <c r="W3873" s="15">
        <f t="shared" si="548"/>
        <v>33.066064814811398</v>
      </c>
    </row>
    <row r="3874" spans="1:23" ht="43.2" x14ac:dyDescent="0.3">
      <c r="A3874">
        <v>1979</v>
      </c>
      <c r="B3874" s="3" t="s">
        <v>1980</v>
      </c>
      <c r="C3874" s="3" t="s">
        <v>6089</v>
      </c>
      <c r="D3874">
        <v>200000</v>
      </c>
      <c r="E3874">
        <v>229802.31</v>
      </c>
      <c r="F3874" t="s">
        <v>8219</v>
      </c>
      <c r="G3874" t="s">
        <v>8224</v>
      </c>
      <c r="H3874" t="s">
        <v>8246</v>
      </c>
      <c r="I3874">
        <v>1447909140</v>
      </c>
      <c r="J3874">
        <v>1444734146</v>
      </c>
      <c r="K3874" t="b">
        <v>1</v>
      </c>
      <c r="L3874">
        <v>813</v>
      </c>
      <c r="M3874" t="b">
        <v>1</v>
      </c>
      <c r="N3874" t="s">
        <v>8295</v>
      </c>
      <c r="O3874" s="5">
        <f t="shared" si="540"/>
        <v>0.87031327056721053</v>
      </c>
      <c r="P3874" s="7">
        <f t="shared" si="541"/>
        <v>282.65966789667897</v>
      </c>
      <c r="Q3874" t="str">
        <f t="shared" si="542"/>
        <v>technology</v>
      </c>
      <c r="R3874" t="str">
        <f t="shared" si="543"/>
        <v>hardware</v>
      </c>
      <c r="S3874" s="10">
        <f t="shared" si="544"/>
        <v>42326.957638888889</v>
      </c>
      <c r="T3874" s="10">
        <f t="shared" si="545"/>
        <v>42290.210023148145</v>
      </c>
      <c r="U3874">
        <f t="shared" si="546"/>
        <v>2015</v>
      </c>
      <c r="V3874" s="11">
        <f t="shared" si="547"/>
        <v>42326.957638888889</v>
      </c>
      <c r="W3874" s="15">
        <f t="shared" si="548"/>
        <v>36.74761574074364</v>
      </c>
    </row>
    <row r="3875" spans="1:23" ht="28.8" x14ac:dyDescent="0.3">
      <c r="A3875">
        <v>1980</v>
      </c>
      <c r="B3875" s="3" t="s">
        <v>1981</v>
      </c>
      <c r="C3875" s="3" t="s">
        <v>6090</v>
      </c>
      <c r="D3875">
        <v>50000</v>
      </c>
      <c r="E3875">
        <v>177412.01</v>
      </c>
      <c r="F3875" t="s">
        <v>8219</v>
      </c>
      <c r="G3875" t="s">
        <v>8236</v>
      </c>
      <c r="H3875" t="s">
        <v>8249</v>
      </c>
      <c r="I3875">
        <v>1459684862</v>
      </c>
      <c r="J3875">
        <v>1456232462</v>
      </c>
      <c r="K3875" t="b">
        <v>1</v>
      </c>
      <c r="L3875">
        <v>1945</v>
      </c>
      <c r="M3875" t="b">
        <v>1</v>
      </c>
      <c r="N3875" t="s">
        <v>8295</v>
      </c>
      <c r="O3875" s="5">
        <f t="shared" si="540"/>
        <v>0.28182984906151504</v>
      </c>
      <c r="P3875" s="7">
        <f t="shared" si="541"/>
        <v>91.214401028277635</v>
      </c>
      <c r="Q3875" t="str">
        <f t="shared" si="542"/>
        <v>technology</v>
      </c>
      <c r="R3875" t="str">
        <f t="shared" si="543"/>
        <v>hardware</v>
      </c>
      <c r="S3875" s="10">
        <f t="shared" si="544"/>
        <v>42463.250717592593</v>
      </c>
      <c r="T3875" s="10">
        <f t="shared" si="545"/>
        <v>42423.292384259257</v>
      </c>
      <c r="U3875">
        <f t="shared" si="546"/>
        <v>2016</v>
      </c>
      <c r="V3875" s="11">
        <f t="shared" si="547"/>
        <v>42463.250717592593</v>
      </c>
      <c r="W3875" s="15">
        <f t="shared" si="548"/>
        <v>39.958333333335759</v>
      </c>
    </row>
    <row r="3876" spans="1:23" ht="43.2" x14ac:dyDescent="0.3">
      <c r="A3876">
        <v>2001</v>
      </c>
      <c r="B3876" s="3" t="s">
        <v>2002</v>
      </c>
      <c r="C3876" s="3" t="s">
        <v>6111</v>
      </c>
      <c r="D3876">
        <v>55000</v>
      </c>
      <c r="E3876">
        <v>210171</v>
      </c>
      <c r="F3876" t="s">
        <v>8219</v>
      </c>
      <c r="G3876" t="s">
        <v>8236</v>
      </c>
      <c r="H3876" t="s">
        <v>8249</v>
      </c>
      <c r="I3876">
        <v>1434139200</v>
      </c>
      <c r="J3876">
        <v>1431406916</v>
      </c>
      <c r="K3876" t="b">
        <v>1</v>
      </c>
      <c r="L3876">
        <v>1637</v>
      </c>
      <c r="M3876" t="b">
        <v>1</v>
      </c>
      <c r="N3876" t="s">
        <v>8295</v>
      </c>
      <c r="O3876" s="5">
        <f t="shared" si="540"/>
        <v>0.26169167011623867</v>
      </c>
      <c r="P3876" s="7">
        <f t="shared" si="541"/>
        <v>128.38790470372632</v>
      </c>
      <c r="Q3876" t="str">
        <f t="shared" si="542"/>
        <v>technology</v>
      </c>
      <c r="R3876" t="str">
        <f t="shared" si="543"/>
        <v>hardware</v>
      </c>
      <c r="S3876" s="10">
        <f t="shared" si="544"/>
        <v>42167.583333333328</v>
      </c>
      <c r="T3876" s="10">
        <f t="shared" si="545"/>
        <v>42135.959675925929</v>
      </c>
      <c r="U3876">
        <f t="shared" si="546"/>
        <v>2015</v>
      </c>
      <c r="V3876" s="11">
        <f t="shared" si="547"/>
        <v>42167.583333333328</v>
      </c>
      <c r="W3876" s="15">
        <f t="shared" si="548"/>
        <v>31.623657407399151</v>
      </c>
    </row>
    <row r="3877" spans="1:23" ht="43.2" x14ac:dyDescent="0.3">
      <c r="A3877">
        <v>2002</v>
      </c>
      <c r="B3877" s="3" t="s">
        <v>2003</v>
      </c>
      <c r="C3877" s="3" t="s">
        <v>6112</v>
      </c>
      <c r="D3877">
        <v>50000</v>
      </c>
      <c r="E3877">
        <v>108397.11</v>
      </c>
      <c r="F3877" t="s">
        <v>8219</v>
      </c>
      <c r="G3877" t="s">
        <v>8224</v>
      </c>
      <c r="H3877" t="s">
        <v>8246</v>
      </c>
      <c r="I3877">
        <v>1485191143</v>
      </c>
      <c r="J3877">
        <v>1482599143</v>
      </c>
      <c r="K3877" t="b">
        <v>1</v>
      </c>
      <c r="L3877">
        <v>1375</v>
      </c>
      <c r="M3877" t="b">
        <v>1</v>
      </c>
      <c r="N3877" t="s">
        <v>8295</v>
      </c>
      <c r="O3877" s="5">
        <f t="shared" si="540"/>
        <v>0.46126691016024318</v>
      </c>
      <c r="P3877" s="7">
        <f t="shared" si="541"/>
        <v>78.834261818181815</v>
      </c>
      <c r="Q3877" t="str">
        <f t="shared" si="542"/>
        <v>technology</v>
      </c>
      <c r="R3877" t="str">
        <f t="shared" si="543"/>
        <v>hardware</v>
      </c>
      <c r="S3877" s="10">
        <f t="shared" si="544"/>
        <v>42758.46230324074</v>
      </c>
      <c r="T3877" s="10">
        <f t="shared" si="545"/>
        <v>42728.46230324074</v>
      </c>
      <c r="U3877">
        <f t="shared" si="546"/>
        <v>2017</v>
      </c>
      <c r="V3877" s="11">
        <f t="shared" si="547"/>
        <v>42758.46230324074</v>
      </c>
      <c r="W3877" s="15">
        <f t="shared" si="548"/>
        <v>30</v>
      </c>
    </row>
    <row r="3878" spans="1:23" ht="57.6" x14ac:dyDescent="0.3">
      <c r="A3878">
        <v>2003</v>
      </c>
      <c r="B3878" s="3" t="s">
        <v>2004</v>
      </c>
      <c r="C3878" s="3" t="s">
        <v>6113</v>
      </c>
      <c r="D3878">
        <v>500</v>
      </c>
      <c r="E3878">
        <v>1560</v>
      </c>
      <c r="F3878" t="s">
        <v>8219</v>
      </c>
      <c r="G3878" t="s">
        <v>8224</v>
      </c>
      <c r="H3878" t="s">
        <v>8246</v>
      </c>
      <c r="I3878">
        <v>1278111600</v>
      </c>
      <c r="J3878">
        <v>1276830052</v>
      </c>
      <c r="K3878" t="b">
        <v>1</v>
      </c>
      <c r="L3878">
        <v>17</v>
      </c>
      <c r="M3878" t="b">
        <v>1</v>
      </c>
      <c r="N3878" t="s">
        <v>8295</v>
      </c>
      <c r="O3878" s="5">
        <f t="shared" si="540"/>
        <v>0.32051282051282054</v>
      </c>
      <c r="P3878" s="7">
        <f t="shared" si="541"/>
        <v>91.764705882352942</v>
      </c>
      <c r="Q3878" t="str">
        <f t="shared" si="542"/>
        <v>technology</v>
      </c>
      <c r="R3878" t="str">
        <f t="shared" si="543"/>
        <v>hardware</v>
      </c>
      <c r="S3878" s="10">
        <f t="shared" si="544"/>
        <v>40361.708333333336</v>
      </c>
      <c r="T3878" s="10">
        <f t="shared" si="545"/>
        <v>40346.875601851854</v>
      </c>
      <c r="U3878">
        <f t="shared" si="546"/>
        <v>2010</v>
      </c>
      <c r="V3878" s="11">
        <f t="shared" si="547"/>
        <v>40361.708333333336</v>
      </c>
      <c r="W3878" s="15">
        <f t="shared" si="548"/>
        <v>14.83273148148146</v>
      </c>
    </row>
    <row r="3879" spans="1:23" ht="43.2" x14ac:dyDescent="0.3">
      <c r="A3879">
        <v>2004</v>
      </c>
      <c r="B3879" s="3" t="s">
        <v>2005</v>
      </c>
      <c r="C3879" s="3" t="s">
        <v>6114</v>
      </c>
      <c r="D3879">
        <v>50000</v>
      </c>
      <c r="E3879">
        <v>117210.24000000001</v>
      </c>
      <c r="F3879" t="s">
        <v>8219</v>
      </c>
      <c r="G3879" t="s">
        <v>8224</v>
      </c>
      <c r="H3879" t="s">
        <v>8246</v>
      </c>
      <c r="I3879">
        <v>1405002663</v>
      </c>
      <c r="J3879">
        <v>1402410663</v>
      </c>
      <c r="K3879" t="b">
        <v>1</v>
      </c>
      <c r="L3879">
        <v>354</v>
      </c>
      <c r="M3879" t="b">
        <v>1</v>
      </c>
      <c r="N3879" t="s">
        <v>8295</v>
      </c>
      <c r="O3879" s="5">
        <f t="shared" si="540"/>
        <v>0.42658388891619026</v>
      </c>
      <c r="P3879" s="7">
        <f t="shared" si="541"/>
        <v>331.10237288135596</v>
      </c>
      <c r="Q3879" t="str">
        <f t="shared" si="542"/>
        <v>technology</v>
      </c>
      <c r="R3879" t="str">
        <f t="shared" si="543"/>
        <v>hardware</v>
      </c>
      <c r="S3879" s="10">
        <f t="shared" si="544"/>
        <v>41830.354895833334</v>
      </c>
      <c r="T3879" s="10">
        <f t="shared" si="545"/>
        <v>41800.354895833334</v>
      </c>
      <c r="U3879">
        <f t="shared" si="546"/>
        <v>2014</v>
      </c>
      <c r="V3879" s="11">
        <f t="shared" si="547"/>
        <v>41830.354895833334</v>
      </c>
      <c r="W3879" s="15">
        <f t="shared" si="548"/>
        <v>30</v>
      </c>
    </row>
    <row r="3880" spans="1:23" ht="43.2" x14ac:dyDescent="0.3">
      <c r="A3880">
        <v>2005</v>
      </c>
      <c r="B3880" s="3" t="s">
        <v>2006</v>
      </c>
      <c r="C3880" s="3" t="s">
        <v>6115</v>
      </c>
      <c r="D3880">
        <v>30000</v>
      </c>
      <c r="E3880">
        <v>37104.03</v>
      </c>
      <c r="F3880" t="s">
        <v>8219</v>
      </c>
      <c r="G3880" t="s">
        <v>8224</v>
      </c>
      <c r="H3880" t="s">
        <v>8246</v>
      </c>
      <c r="I3880">
        <v>1381895940</v>
      </c>
      <c r="J3880">
        <v>1379532618</v>
      </c>
      <c r="K3880" t="b">
        <v>1</v>
      </c>
      <c r="L3880">
        <v>191</v>
      </c>
      <c r="M3880" t="b">
        <v>1</v>
      </c>
      <c r="N3880" t="s">
        <v>8295</v>
      </c>
      <c r="O3880" s="5">
        <f t="shared" si="540"/>
        <v>0.80853750926786128</v>
      </c>
      <c r="P3880" s="7">
        <f t="shared" si="541"/>
        <v>194.26193717277485</v>
      </c>
      <c r="Q3880" t="str">
        <f t="shared" si="542"/>
        <v>technology</v>
      </c>
      <c r="R3880" t="str">
        <f t="shared" si="543"/>
        <v>hardware</v>
      </c>
      <c r="S3880" s="10">
        <f t="shared" si="544"/>
        <v>41562.915972222225</v>
      </c>
      <c r="T3880" s="10">
        <f t="shared" si="545"/>
        <v>41535.562708333331</v>
      </c>
      <c r="U3880">
        <f t="shared" si="546"/>
        <v>2013</v>
      </c>
      <c r="V3880" s="11">
        <f t="shared" si="547"/>
        <v>41562.915972222225</v>
      </c>
      <c r="W3880" s="15">
        <f t="shared" si="548"/>
        <v>27.353263888893707</v>
      </c>
    </row>
    <row r="3881" spans="1:23" ht="57.6" x14ac:dyDescent="0.3">
      <c r="A3881">
        <v>2006</v>
      </c>
      <c r="B3881" s="3" t="s">
        <v>2007</v>
      </c>
      <c r="C3881" s="3" t="s">
        <v>6116</v>
      </c>
      <c r="D3881">
        <v>50000</v>
      </c>
      <c r="E3881">
        <v>123920</v>
      </c>
      <c r="F3881" t="s">
        <v>8219</v>
      </c>
      <c r="G3881" t="s">
        <v>8224</v>
      </c>
      <c r="H3881" t="s">
        <v>8246</v>
      </c>
      <c r="I3881">
        <v>1417611645</v>
      </c>
      <c r="J3881">
        <v>1414584045</v>
      </c>
      <c r="K3881" t="b">
        <v>1</v>
      </c>
      <c r="L3881">
        <v>303</v>
      </c>
      <c r="M3881" t="b">
        <v>1</v>
      </c>
      <c r="N3881" t="s">
        <v>8295</v>
      </c>
      <c r="O3881" s="5">
        <f t="shared" si="540"/>
        <v>0.40348612007746931</v>
      </c>
      <c r="P3881" s="7">
        <f t="shared" si="541"/>
        <v>408.97689768976898</v>
      </c>
      <c r="Q3881" t="str">
        <f t="shared" si="542"/>
        <v>technology</v>
      </c>
      <c r="R3881" t="str">
        <f t="shared" si="543"/>
        <v>hardware</v>
      </c>
      <c r="S3881" s="10">
        <f t="shared" si="544"/>
        <v>41976.292187500003</v>
      </c>
      <c r="T3881" s="10">
        <f t="shared" si="545"/>
        <v>41941.250520833331</v>
      </c>
      <c r="U3881">
        <f t="shared" si="546"/>
        <v>2014</v>
      </c>
      <c r="V3881" s="11">
        <f t="shared" si="547"/>
        <v>41976.292187500003</v>
      </c>
      <c r="W3881" s="15">
        <f t="shared" si="548"/>
        <v>35.041666666671517</v>
      </c>
    </row>
    <row r="3882" spans="1:23" ht="57.6" x14ac:dyDescent="0.3">
      <c r="A3882">
        <v>2007</v>
      </c>
      <c r="B3882" s="3" t="s">
        <v>2008</v>
      </c>
      <c r="C3882" s="3" t="s">
        <v>6117</v>
      </c>
      <c r="D3882">
        <v>10000</v>
      </c>
      <c r="E3882">
        <v>11570.92</v>
      </c>
      <c r="F3882" t="s">
        <v>8219</v>
      </c>
      <c r="G3882" t="s">
        <v>8224</v>
      </c>
      <c r="H3882" t="s">
        <v>8246</v>
      </c>
      <c r="I3882">
        <v>1282622400</v>
      </c>
      <c r="J3882">
        <v>1276891586</v>
      </c>
      <c r="K3882" t="b">
        <v>1</v>
      </c>
      <c r="L3882">
        <v>137</v>
      </c>
      <c r="M3882" t="b">
        <v>1</v>
      </c>
      <c r="N3882" t="s">
        <v>8295</v>
      </c>
      <c r="O3882" s="5">
        <f t="shared" si="540"/>
        <v>0.86423551454854064</v>
      </c>
      <c r="P3882" s="7">
        <f t="shared" si="541"/>
        <v>84.459270072992695</v>
      </c>
      <c r="Q3882" t="str">
        <f t="shared" si="542"/>
        <v>technology</v>
      </c>
      <c r="R3882" t="str">
        <f t="shared" si="543"/>
        <v>hardware</v>
      </c>
      <c r="S3882" s="10">
        <f t="shared" si="544"/>
        <v>40413.916666666664</v>
      </c>
      <c r="T3882" s="10">
        <f t="shared" si="545"/>
        <v>40347.587800925925</v>
      </c>
      <c r="U3882">
        <f t="shared" si="546"/>
        <v>2010</v>
      </c>
      <c r="V3882" s="11">
        <f t="shared" si="547"/>
        <v>40413.916666666664</v>
      </c>
      <c r="W3882" s="15">
        <f t="shared" si="548"/>
        <v>66.328865740739275</v>
      </c>
    </row>
    <row r="3883" spans="1:23" ht="43.2" x14ac:dyDescent="0.3">
      <c r="A3883">
        <v>2008</v>
      </c>
      <c r="B3883" s="3" t="s">
        <v>2009</v>
      </c>
      <c r="C3883" s="3" t="s">
        <v>6118</v>
      </c>
      <c r="D3883">
        <v>1570.79</v>
      </c>
      <c r="E3883">
        <v>1839</v>
      </c>
      <c r="F3883" t="s">
        <v>8219</v>
      </c>
      <c r="G3883" t="s">
        <v>8224</v>
      </c>
      <c r="H3883" t="s">
        <v>8246</v>
      </c>
      <c r="I3883">
        <v>1316442622</v>
      </c>
      <c r="J3883">
        <v>1312641022</v>
      </c>
      <c r="K3883" t="b">
        <v>1</v>
      </c>
      <c r="L3883">
        <v>41</v>
      </c>
      <c r="M3883" t="b">
        <v>1</v>
      </c>
      <c r="N3883" t="s">
        <v>8295</v>
      </c>
      <c r="O3883" s="5">
        <f t="shared" si="540"/>
        <v>0.85415443175638928</v>
      </c>
      <c r="P3883" s="7">
        <f t="shared" si="541"/>
        <v>44.853658536585364</v>
      </c>
      <c r="Q3883" t="str">
        <f t="shared" si="542"/>
        <v>technology</v>
      </c>
      <c r="R3883" t="str">
        <f t="shared" si="543"/>
        <v>hardware</v>
      </c>
      <c r="S3883" s="10">
        <f t="shared" si="544"/>
        <v>40805.354421296295</v>
      </c>
      <c r="T3883" s="10">
        <f t="shared" si="545"/>
        <v>40761.354421296295</v>
      </c>
      <c r="U3883">
        <f t="shared" si="546"/>
        <v>2011</v>
      </c>
      <c r="V3883" s="11">
        <f t="shared" si="547"/>
        <v>40805.354421296295</v>
      </c>
      <c r="W3883" s="15">
        <f t="shared" si="548"/>
        <v>44</v>
      </c>
    </row>
    <row r="3884" spans="1:23" ht="43.2" x14ac:dyDescent="0.3">
      <c r="A3884">
        <v>2009</v>
      </c>
      <c r="B3884" s="3" t="s">
        <v>2010</v>
      </c>
      <c r="C3884" s="3" t="s">
        <v>6119</v>
      </c>
      <c r="D3884">
        <v>50000</v>
      </c>
      <c r="E3884">
        <v>152579</v>
      </c>
      <c r="F3884" t="s">
        <v>8219</v>
      </c>
      <c r="G3884" t="s">
        <v>8236</v>
      </c>
      <c r="H3884" t="s">
        <v>8249</v>
      </c>
      <c r="I3884">
        <v>1479890743</v>
      </c>
      <c r="J3884">
        <v>1476776743</v>
      </c>
      <c r="K3884" t="b">
        <v>1</v>
      </c>
      <c r="L3884">
        <v>398</v>
      </c>
      <c r="M3884" t="b">
        <v>1</v>
      </c>
      <c r="N3884" t="s">
        <v>8295</v>
      </c>
      <c r="O3884" s="5">
        <f t="shared" si="540"/>
        <v>0.32769909358430716</v>
      </c>
      <c r="P3884" s="7">
        <f t="shared" si="541"/>
        <v>383.3643216080402</v>
      </c>
      <c r="Q3884" t="str">
        <f t="shared" si="542"/>
        <v>technology</v>
      </c>
      <c r="R3884" t="str">
        <f t="shared" si="543"/>
        <v>hardware</v>
      </c>
      <c r="S3884" s="10">
        <f t="shared" si="544"/>
        <v>42697.115081018521</v>
      </c>
      <c r="T3884" s="10">
        <f t="shared" si="545"/>
        <v>42661.073414351849</v>
      </c>
      <c r="U3884">
        <f t="shared" si="546"/>
        <v>2016</v>
      </c>
      <c r="V3884" s="11">
        <f t="shared" si="547"/>
        <v>42697.115081018521</v>
      </c>
      <c r="W3884" s="15">
        <f t="shared" si="548"/>
        <v>36.041666666671517</v>
      </c>
    </row>
    <row r="3885" spans="1:23" ht="28.8" x14ac:dyDescent="0.3">
      <c r="A3885">
        <v>2010</v>
      </c>
      <c r="B3885" s="3" t="s">
        <v>2011</v>
      </c>
      <c r="C3885" s="3" t="s">
        <v>6120</v>
      </c>
      <c r="D3885">
        <v>30000</v>
      </c>
      <c r="E3885">
        <v>96015.9</v>
      </c>
      <c r="F3885" t="s">
        <v>8219</v>
      </c>
      <c r="G3885" t="s">
        <v>8224</v>
      </c>
      <c r="H3885" t="s">
        <v>8246</v>
      </c>
      <c r="I3885">
        <v>1471564491</v>
      </c>
      <c r="J3885">
        <v>1468972491</v>
      </c>
      <c r="K3885" t="b">
        <v>1</v>
      </c>
      <c r="L3885">
        <v>1737</v>
      </c>
      <c r="M3885" t="b">
        <v>1</v>
      </c>
      <c r="N3885" t="s">
        <v>8295</v>
      </c>
      <c r="O3885" s="5">
        <f t="shared" si="540"/>
        <v>0.31244825075846816</v>
      </c>
      <c r="P3885" s="7">
        <f t="shared" si="541"/>
        <v>55.276856649395505</v>
      </c>
      <c r="Q3885" t="str">
        <f t="shared" si="542"/>
        <v>technology</v>
      </c>
      <c r="R3885" t="str">
        <f t="shared" si="543"/>
        <v>hardware</v>
      </c>
      <c r="S3885" s="10">
        <f t="shared" si="544"/>
        <v>42600.746423611112</v>
      </c>
      <c r="T3885" s="10">
        <f t="shared" si="545"/>
        <v>42570.746423611112</v>
      </c>
      <c r="U3885">
        <f t="shared" si="546"/>
        <v>2016</v>
      </c>
      <c r="V3885" s="11">
        <f t="shared" si="547"/>
        <v>42600.746423611112</v>
      </c>
      <c r="W3885" s="15">
        <f t="shared" si="548"/>
        <v>30</v>
      </c>
    </row>
    <row r="3886" spans="1:23" ht="43.2" x14ac:dyDescent="0.3">
      <c r="A3886">
        <v>2011</v>
      </c>
      <c r="B3886" s="3" t="s">
        <v>2012</v>
      </c>
      <c r="C3886" s="3" t="s">
        <v>6121</v>
      </c>
      <c r="D3886">
        <v>50000</v>
      </c>
      <c r="E3886">
        <v>409782</v>
      </c>
      <c r="F3886" t="s">
        <v>8219</v>
      </c>
      <c r="G3886" t="s">
        <v>8239</v>
      </c>
      <c r="H3886" t="s">
        <v>8249</v>
      </c>
      <c r="I3886">
        <v>1452553200</v>
      </c>
      <c r="J3886">
        <v>1449650173</v>
      </c>
      <c r="K3886" t="b">
        <v>1</v>
      </c>
      <c r="L3886">
        <v>971</v>
      </c>
      <c r="M3886" t="b">
        <v>1</v>
      </c>
      <c r="N3886" t="s">
        <v>8295</v>
      </c>
      <c r="O3886" s="5">
        <f t="shared" si="540"/>
        <v>0.12201609636343226</v>
      </c>
      <c r="P3886" s="7">
        <f t="shared" si="541"/>
        <v>422.02059732234807</v>
      </c>
      <c r="Q3886" t="str">
        <f t="shared" si="542"/>
        <v>technology</v>
      </c>
      <c r="R3886" t="str">
        <f t="shared" si="543"/>
        <v>hardware</v>
      </c>
      <c r="S3886" s="10">
        <f t="shared" si="544"/>
        <v>42380.708333333328</v>
      </c>
      <c r="T3886" s="10">
        <f t="shared" si="545"/>
        <v>42347.108483796299</v>
      </c>
      <c r="U3886">
        <f t="shared" si="546"/>
        <v>2016</v>
      </c>
      <c r="V3886" s="11">
        <f t="shared" si="547"/>
        <v>42380.708333333328</v>
      </c>
      <c r="W3886" s="15">
        <f t="shared" si="548"/>
        <v>33.599849537029513</v>
      </c>
    </row>
    <row r="3887" spans="1:23" ht="43.2" x14ac:dyDescent="0.3">
      <c r="A3887">
        <v>2012</v>
      </c>
      <c r="B3887" s="3" t="s">
        <v>2013</v>
      </c>
      <c r="C3887" s="3" t="s">
        <v>6122</v>
      </c>
      <c r="D3887">
        <v>5000</v>
      </c>
      <c r="E3887">
        <v>11745</v>
      </c>
      <c r="F3887" t="s">
        <v>8219</v>
      </c>
      <c r="G3887" t="s">
        <v>8224</v>
      </c>
      <c r="H3887" t="s">
        <v>8246</v>
      </c>
      <c r="I3887">
        <v>1423165441</v>
      </c>
      <c r="J3887">
        <v>1420573441</v>
      </c>
      <c r="K3887" t="b">
        <v>1</v>
      </c>
      <c r="L3887">
        <v>183</v>
      </c>
      <c r="M3887" t="b">
        <v>1</v>
      </c>
      <c r="N3887" t="s">
        <v>8295</v>
      </c>
      <c r="O3887" s="5">
        <f t="shared" si="540"/>
        <v>0.42571306939123033</v>
      </c>
      <c r="P3887" s="7">
        <f t="shared" si="541"/>
        <v>64.180327868852459</v>
      </c>
      <c r="Q3887" t="str">
        <f t="shared" si="542"/>
        <v>technology</v>
      </c>
      <c r="R3887" t="str">
        <f t="shared" si="543"/>
        <v>hardware</v>
      </c>
      <c r="S3887" s="10">
        <f t="shared" si="544"/>
        <v>42040.572233796294</v>
      </c>
      <c r="T3887" s="10">
        <f t="shared" si="545"/>
        <v>42010.572233796294</v>
      </c>
      <c r="U3887">
        <f t="shared" si="546"/>
        <v>2015</v>
      </c>
      <c r="V3887" s="11">
        <f t="shared" si="547"/>
        <v>42040.572233796294</v>
      </c>
      <c r="W3887" s="15">
        <f t="shared" si="548"/>
        <v>30</v>
      </c>
    </row>
    <row r="3888" spans="1:23" ht="43.2" x14ac:dyDescent="0.3">
      <c r="A3888">
        <v>2013</v>
      </c>
      <c r="B3888" s="3" t="s">
        <v>2014</v>
      </c>
      <c r="C3888" s="3" t="s">
        <v>6123</v>
      </c>
      <c r="D3888">
        <v>160000</v>
      </c>
      <c r="E3888">
        <v>791862</v>
      </c>
      <c r="F3888" t="s">
        <v>8219</v>
      </c>
      <c r="G3888" t="s">
        <v>8224</v>
      </c>
      <c r="H3888" t="s">
        <v>8246</v>
      </c>
      <c r="I3888">
        <v>1468019014</v>
      </c>
      <c r="J3888">
        <v>1462835014</v>
      </c>
      <c r="K3888" t="b">
        <v>1</v>
      </c>
      <c r="L3888">
        <v>4562</v>
      </c>
      <c r="M3888" t="b">
        <v>1</v>
      </c>
      <c r="N3888" t="s">
        <v>8295</v>
      </c>
      <c r="O3888" s="5">
        <f t="shared" si="540"/>
        <v>0.20205540864443552</v>
      </c>
      <c r="P3888" s="7">
        <f t="shared" si="541"/>
        <v>173.57781674704077</v>
      </c>
      <c r="Q3888" t="str">
        <f t="shared" si="542"/>
        <v>technology</v>
      </c>
      <c r="R3888" t="str">
        <f t="shared" si="543"/>
        <v>hardware</v>
      </c>
      <c r="S3888" s="10">
        <f t="shared" si="544"/>
        <v>42559.710810185185</v>
      </c>
      <c r="T3888" s="10">
        <f t="shared" si="545"/>
        <v>42499.710810185185</v>
      </c>
      <c r="U3888">
        <f t="shared" si="546"/>
        <v>2016</v>
      </c>
      <c r="V3888" s="11">
        <f t="shared" si="547"/>
        <v>42559.710810185185</v>
      </c>
      <c r="W3888" s="15">
        <f t="shared" si="548"/>
        <v>60</v>
      </c>
    </row>
    <row r="3889" spans="1:23" ht="43.2" x14ac:dyDescent="0.3">
      <c r="A3889">
        <v>2014</v>
      </c>
      <c r="B3889" s="3" t="s">
        <v>2015</v>
      </c>
      <c r="C3889" s="3" t="s">
        <v>6124</v>
      </c>
      <c r="D3889">
        <v>30000</v>
      </c>
      <c r="E3889">
        <v>2344134.67</v>
      </c>
      <c r="F3889" t="s">
        <v>8219</v>
      </c>
      <c r="G3889" t="s">
        <v>8224</v>
      </c>
      <c r="H3889" t="s">
        <v>8246</v>
      </c>
      <c r="I3889">
        <v>1364184539</v>
      </c>
      <c r="J3889">
        <v>1361250539</v>
      </c>
      <c r="K3889" t="b">
        <v>1</v>
      </c>
      <c r="L3889">
        <v>26457</v>
      </c>
      <c r="M3889" t="b">
        <v>1</v>
      </c>
      <c r="N3889" t="s">
        <v>8295</v>
      </c>
      <c r="O3889" s="5">
        <f t="shared" si="540"/>
        <v>1.2797899533647527E-2</v>
      </c>
      <c r="P3889" s="7">
        <f t="shared" si="541"/>
        <v>88.601680840609291</v>
      </c>
      <c r="Q3889" t="str">
        <f t="shared" si="542"/>
        <v>technology</v>
      </c>
      <c r="R3889" t="str">
        <f t="shared" si="543"/>
        <v>hardware</v>
      </c>
      <c r="S3889" s="10">
        <f t="shared" si="544"/>
        <v>41357.922905092593</v>
      </c>
      <c r="T3889" s="10">
        <f t="shared" si="545"/>
        <v>41323.964571759258</v>
      </c>
      <c r="U3889">
        <f t="shared" si="546"/>
        <v>2013</v>
      </c>
      <c r="V3889" s="11">
        <f t="shared" si="547"/>
        <v>41357.922905092593</v>
      </c>
      <c r="W3889" s="15">
        <f t="shared" si="548"/>
        <v>33.958333333335759</v>
      </c>
    </row>
    <row r="3890" spans="1:23" ht="43.2" x14ac:dyDescent="0.3">
      <c r="A3890">
        <v>2015</v>
      </c>
      <c r="B3890" s="3" t="s">
        <v>2016</v>
      </c>
      <c r="C3890" s="3" t="s">
        <v>6125</v>
      </c>
      <c r="D3890">
        <v>7200</v>
      </c>
      <c r="E3890">
        <v>8136.01</v>
      </c>
      <c r="F3890" t="s">
        <v>8219</v>
      </c>
      <c r="G3890" t="s">
        <v>8224</v>
      </c>
      <c r="H3890" t="s">
        <v>8246</v>
      </c>
      <c r="I3890">
        <v>1315602163</v>
      </c>
      <c r="J3890">
        <v>1313010163</v>
      </c>
      <c r="K3890" t="b">
        <v>1</v>
      </c>
      <c r="L3890">
        <v>162</v>
      </c>
      <c r="M3890" t="b">
        <v>1</v>
      </c>
      <c r="N3890" t="s">
        <v>8295</v>
      </c>
      <c r="O3890" s="5">
        <f t="shared" si="540"/>
        <v>0.88495466450999938</v>
      </c>
      <c r="P3890" s="7">
        <f t="shared" si="541"/>
        <v>50.222283950617282</v>
      </c>
      <c r="Q3890" t="str">
        <f t="shared" si="542"/>
        <v>technology</v>
      </c>
      <c r="R3890" t="str">
        <f t="shared" si="543"/>
        <v>hardware</v>
      </c>
      <c r="S3890" s="10">
        <f t="shared" si="544"/>
        <v>40795.626886574071</v>
      </c>
      <c r="T3890" s="10">
        <f t="shared" si="545"/>
        <v>40765.626886574071</v>
      </c>
      <c r="U3890">
        <f t="shared" si="546"/>
        <v>2011</v>
      </c>
      <c r="V3890" s="11">
        <f t="shared" si="547"/>
        <v>40795.626886574071</v>
      </c>
      <c r="W3890" s="15">
        <f t="shared" si="548"/>
        <v>30</v>
      </c>
    </row>
    <row r="3891" spans="1:23" ht="28.8" x14ac:dyDescent="0.3">
      <c r="A3891">
        <v>2016</v>
      </c>
      <c r="B3891" s="3" t="s">
        <v>2017</v>
      </c>
      <c r="C3891" s="3" t="s">
        <v>6126</v>
      </c>
      <c r="D3891">
        <v>10000</v>
      </c>
      <c r="E3891">
        <v>92154.22</v>
      </c>
      <c r="F3891" t="s">
        <v>8219</v>
      </c>
      <c r="G3891" t="s">
        <v>8224</v>
      </c>
      <c r="H3891" t="s">
        <v>8246</v>
      </c>
      <c r="I3891">
        <v>1362863299</v>
      </c>
      <c r="J3891">
        <v>1360271299</v>
      </c>
      <c r="K3891" t="b">
        <v>1</v>
      </c>
      <c r="L3891">
        <v>479</v>
      </c>
      <c r="M3891" t="b">
        <v>1</v>
      </c>
      <c r="N3891" t="s">
        <v>8295</v>
      </c>
      <c r="O3891" s="5">
        <f t="shared" si="540"/>
        <v>0.10851375010281678</v>
      </c>
      <c r="P3891" s="7">
        <f t="shared" si="541"/>
        <v>192.38876826722338</v>
      </c>
      <c r="Q3891" t="str">
        <f t="shared" si="542"/>
        <v>technology</v>
      </c>
      <c r="R3891" t="str">
        <f t="shared" si="543"/>
        <v>hardware</v>
      </c>
      <c r="S3891" s="10">
        <f t="shared" si="544"/>
        <v>41342.63077546296</v>
      </c>
      <c r="T3891" s="10">
        <f t="shared" si="545"/>
        <v>41312.63077546296</v>
      </c>
      <c r="U3891">
        <f t="shared" si="546"/>
        <v>2013</v>
      </c>
      <c r="V3891" s="11">
        <f t="shared" si="547"/>
        <v>41342.63077546296</v>
      </c>
      <c r="W3891" s="15">
        <f t="shared" si="548"/>
        <v>30</v>
      </c>
    </row>
    <row r="3892" spans="1:23" ht="43.2" x14ac:dyDescent="0.3">
      <c r="A3892">
        <v>2017</v>
      </c>
      <c r="B3892" s="3" t="s">
        <v>2018</v>
      </c>
      <c r="C3892" s="3" t="s">
        <v>6127</v>
      </c>
      <c r="D3892">
        <v>25000</v>
      </c>
      <c r="E3892">
        <v>31275.599999999999</v>
      </c>
      <c r="F3892" t="s">
        <v>8219</v>
      </c>
      <c r="G3892" t="s">
        <v>8224</v>
      </c>
      <c r="H3892" t="s">
        <v>8246</v>
      </c>
      <c r="I3892">
        <v>1332561600</v>
      </c>
      <c r="J3892">
        <v>1329873755</v>
      </c>
      <c r="K3892" t="b">
        <v>1</v>
      </c>
      <c r="L3892">
        <v>426</v>
      </c>
      <c r="M3892" t="b">
        <v>1</v>
      </c>
      <c r="N3892" t="s">
        <v>8295</v>
      </c>
      <c r="O3892" s="5">
        <f t="shared" si="540"/>
        <v>0.79934517643146741</v>
      </c>
      <c r="P3892" s="7">
        <f t="shared" si="541"/>
        <v>73.416901408450698</v>
      </c>
      <c r="Q3892" t="str">
        <f t="shared" si="542"/>
        <v>technology</v>
      </c>
      <c r="R3892" t="str">
        <f t="shared" si="543"/>
        <v>hardware</v>
      </c>
      <c r="S3892" s="10">
        <f t="shared" si="544"/>
        <v>40991.916666666664</v>
      </c>
      <c r="T3892" s="10">
        <f t="shared" si="545"/>
        <v>40960.807349537034</v>
      </c>
      <c r="U3892">
        <f t="shared" si="546"/>
        <v>2012</v>
      </c>
      <c r="V3892" s="11">
        <f t="shared" si="547"/>
        <v>40991.916666666664</v>
      </c>
      <c r="W3892" s="15">
        <f t="shared" si="548"/>
        <v>31.109317129630654</v>
      </c>
    </row>
    <row r="3893" spans="1:23" ht="43.2" x14ac:dyDescent="0.3">
      <c r="A3893">
        <v>2018</v>
      </c>
      <c r="B3893" s="3" t="s">
        <v>2019</v>
      </c>
      <c r="C3893" s="3" t="s">
        <v>6128</v>
      </c>
      <c r="D3893">
        <v>65000</v>
      </c>
      <c r="E3893">
        <v>66458.23</v>
      </c>
      <c r="F3893" t="s">
        <v>8219</v>
      </c>
      <c r="G3893" t="s">
        <v>8241</v>
      </c>
      <c r="H3893" t="s">
        <v>8249</v>
      </c>
      <c r="I3893">
        <v>1439455609</v>
      </c>
      <c r="J3893">
        <v>1436863609</v>
      </c>
      <c r="K3893" t="b">
        <v>1</v>
      </c>
      <c r="L3893">
        <v>450</v>
      </c>
      <c r="M3893" t="b">
        <v>1</v>
      </c>
      <c r="N3893" t="s">
        <v>8295</v>
      </c>
      <c r="O3893" s="5">
        <f t="shared" si="540"/>
        <v>0.97805794707442562</v>
      </c>
      <c r="P3893" s="7">
        <f t="shared" si="541"/>
        <v>147.68495555555555</v>
      </c>
      <c r="Q3893" t="str">
        <f t="shared" si="542"/>
        <v>technology</v>
      </c>
      <c r="R3893" t="str">
        <f t="shared" si="543"/>
        <v>hardware</v>
      </c>
      <c r="S3893" s="10">
        <f t="shared" si="544"/>
        <v>42229.115844907406</v>
      </c>
      <c r="T3893" s="10">
        <f t="shared" si="545"/>
        <v>42199.115844907406</v>
      </c>
      <c r="U3893">
        <f t="shared" si="546"/>
        <v>2015</v>
      </c>
      <c r="V3893" s="11">
        <f t="shared" si="547"/>
        <v>42229.115844907406</v>
      </c>
      <c r="W3893" s="15">
        <f t="shared" si="548"/>
        <v>30</v>
      </c>
    </row>
    <row r="3894" spans="1:23" ht="57.6" x14ac:dyDescent="0.3">
      <c r="A3894">
        <v>2019</v>
      </c>
      <c r="B3894" s="3" t="s">
        <v>2020</v>
      </c>
      <c r="C3894" s="3" t="s">
        <v>6129</v>
      </c>
      <c r="D3894">
        <v>40000</v>
      </c>
      <c r="E3894">
        <v>193963.9</v>
      </c>
      <c r="F3894" t="s">
        <v>8219</v>
      </c>
      <c r="G3894" t="s">
        <v>8224</v>
      </c>
      <c r="H3894" t="s">
        <v>8246</v>
      </c>
      <c r="I3894">
        <v>1474563621</v>
      </c>
      <c r="J3894">
        <v>1471971621</v>
      </c>
      <c r="K3894" t="b">
        <v>1</v>
      </c>
      <c r="L3894">
        <v>1780</v>
      </c>
      <c r="M3894" t="b">
        <v>1</v>
      </c>
      <c r="N3894" t="s">
        <v>8295</v>
      </c>
      <c r="O3894" s="5">
        <f t="shared" si="540"/>
        <v>0.20622394167162034</v>
      </c>
      <c r="P3894" s="7">
        <f t="shared" si="541"/>
        <v>108.96848314606741</v>
      </c>
      <c r="Q3894" t="str">
        <f t="shared" si="542"/>
        <v>technology</v>
      </c>
      <c r="R3894" t="str">
        <f t="shared" si="543"/>
        <v>hardware</v>
      </c>
      <c r="S3894" s="10">
        <f t="shared" si="544"/>
        <v>42635.45857638889</v>
      </c>
      <c r="T3894" s="10">
        <f t="shared" si="545"/>
        <v>42605.45857638889</v>
      </c>
      <c r="U3894">
        <f t="shared" si="546"/>
        <v>2016</v>
      </c>
      <c r="V3894" s="11">
        <f t="shared" si="547"/>
        <v>42635.45857638889</v>
      </c>
      <c r="W3894" s="15">
        <f t="shared" si="548"/>
        <v>30</v>
      </c>
    </row>
    <row r="3895" spans="1:23" ht="43.2" x14ac:dyDescent="0.3">
      <c r="A3895">
        <v>2020</v>
      </c>
      <c r="B3895" s="3" t="s">
        <v>2021</v>
      </c>
      <c r="C3895" s="3" t="s">
        <v>6130</v>
      </c>
      <c r="D3895">
        <v>1500</v>
      </c>
      <c r="E3895">
        <v>2885</v>
      </c>
      <c r="F3895" t="s">
        <v>8219</v>
      </c>
      <c r="G3895" t="s">
        <v>8224</v>
      </c>
      <c r="H3895" t="s">
        <v>8246</v>
      </c>
      <c r="I3895">
        <v>1400108640</v>
      </c>
      <c r="J3895">
        <v>1396923624</v>
      </c>
      <c r="K3895" t="b">
        <v>1</v>
      </c>
      <c r="L3895">
        <v>122</v>
      </c>
      <c r="M3895" t="b">
        <v>1</v>
      </c>
      <c r="N3895" t="s">
        <v>8295</v>
      </c>
      <c r="O3895" s="5">
        <f t="shared" si="540"/>
        <v>0.51993067590987874</v>
      </c>
      <c r="P3895" s="7">
        <f t="shared" si="541"/>
        <v>23.647540983606557</v>
      </c>
      <c r="Q3895" t="str">
        <f t="shared" si="542"/>
        <v>technology</v>
      </c>
      <c r="R3895" t="str">
        <f t="shared" si="543"/>
        <v>hardware</v>
      </c>
      <c r="S3895" s="10">
        <f t="shared" si="544"/>
        <v>41773.711111111108</v>
      </c>
      <c r="T3895" s="10">
        <f t="shared" si="545"/>
        <v>41736.847499999996</v>
      </c>
      <c r="U3895">
        <f t="shared" si="546"/>
        <v>2014</v>
      </c>
      <c r="V3895" s="11">
        <f t="shared" si="547"/>
        <v>41773.711111111108</v>
      </c>
      <c r="W3895" s="15">
        <f t="shared" si="548"/>
        <v>36.863611111111823</v>
      </c>
    </row>
    <row r="3896" spans="1:23" ht="43.2" x14ac:dyDescent="0.3">
      <c r="A3896">
        <v>2021</v>
      </c>
      <c r="B3896" s="3" t="s">
        <v>2022</v>
      </c>
      <c r="C3896" s="3" t="s">
        <v>6131</v>
      </c>
      <c r="D3896">
        <v>5000</v>
      </c>
      <c r="E3896">
        <v>14055</v>
      </c>
      <c r="F3896" t="s">
        <v>8219</v>
      </c>
      <c r="G3896" t="s">
        <v>8224</v>
      </c>
      <c r="H3896" t="s">
        <v>8246</v>
      </c>
      <c r="I3896">
        <v>1411522897</v>
      </c>
      <c r="J3896">
        <v>1407634897</v>
      </c>
      <c r="K3896" t="b">
        <v>1</v>
      </c>
      <c r="L3896">
        <v>95</v>
      </c>
      <c r="M3896" t="b">
        <v>1</v>
      </c>
      <c r="N3896" t="s">
        <v>8295</v>
      </c>
      <c r="O3896" s="5">
        <f t="shared" si="540"/>
        <v>0.3557452863749555</v>
      </c>
      <c r="P3896" s="7">
        <f t="shared" si="541"/>
        <v>147.94736842105263</v>
      </c>
      <c r="Q3896" t="str">
        <f t="shared" si="542"/>
        <v>technology</v>
      </c>
      <c r="R3896" t="str">
        <f t="shared" si="543"/>
        <v>hardware</v>
      </c>
      <c r="S3896" s="10">
        <f t="shared" si="544"/>
        <v>41905.820567129631</v>
      </c>
      <c r="T3896" s="10">
        <f t="shared" si="545"/>
        <v>41860.820567129631</v>
      </c>
      <c r="U3896">
        <f t="shared" si="546"/>
        <v>2014</v>
      </c>
      <c r="V3896" s="11">
        <f t="shared" si="547"/>
        <v>41905.820567129631</v>
      </c>
      <c r="W3896" s="15">
        <f t="shared" si="548"/>
        <v>45</v>
      </c>
    </row>
    <row r="3897" spans="1:23" ht="43.2" x14ac:dyDescent="0.3">
      <c r="A3897">
        <v>2022</v>
      </c>
      <c r="B3897" s="3" t="s">
        <v>2023</v>
      </c>
      <c r="C3897" s="3" t="s">
        <v>6132</v>
      </c>
      <c r="D3897">
        <v>100000</v>
      </c>
      <c r="E3897">
        <v>125137</v>
      </c>
      <c r="F3897" t="s">
        <v>8219</v>
      </c>
      <c r="G3897" t="s">
        <v>8224</v>
      </c>
      <c r="H3897" t="s">
        <v>8246</v>
      </c>
      <c r="I3897">
        <v>1465652372</v>
      </c>
      <c r="J3897">
        <v>1463060372</v>
      </c>
      <c r="K3897" t="b">
        <v>1</v>
      </c>
      <c r="L3897">
        <v>325</v>
      </c>
      <c r="M3897" t="b">
        <v>1</v>
      </c>
      <c r="N3897" t="s">
        <v>8295</v>
      </c>
      <c r="O3897" s="5">
        <f t="shared" si="540"/>
        <v>0.79912415992072683</v>
      </c>
      <c r="P3897" s="7">
        <f t="shared" si="541"/>
        <v>385.03692307692307</v>
      </c>
      <c r="Q3897" t="str">
        <f t="shared" si="542"/>
        <v>technology</v>
      </c>
      <c r="R3897" t="str">
        <f t="shared" si="543"/>
        <v>hardware</v>
      </c>
      <c r="S3897" s="10">
        <f t="shared" si="544"/>
        <v>42532.319120370375</v>
      </c>
      <c r="T3897" s="10">
        <f t="shared" si="545"/>
        <v>42502.319120370375</v>
      </c>
      <c r="U3897">
        <f t="shared" si="546"/>
        <v>2016</v>
      </c>
      <c r="V3897" s="11">
        <f t="shared" si="547"/>
        <v>42532.319120370375</v>
      </c>
      <c r="W3897" s="15">
        <f t="shared" si="548"/>
        <v>30</v>
      </c>
    </row>
    <row r="3898" spans="1:23" ht="57.6" x14ac:dyDescent="0.3">
      <c r="A3898">
        <v>2023</v>
      </c>
      <c r="B3898" s="3" t="s">
        <v>2024</v>
      </c>
      <c r="C3898" s="3" t="s">
        <v>6133</v>
      </c>
      <c r="D3898">
        <v>100000</v>
      </c>
      <c r="E3898">
        <v>161459</v>
      </c>
      <c r="F3898" t="s">
        <v>8219</v>
      </c>
      <c r="G3898" t="s">
        <v>8224</v>
      </c>
      <c r="H3898" t="s">
        <v>8246</v>
      </c>
      <c r="I3898">
        <v>1434017153</v>
      </c>
      <c r="J3898">
        <v>1431425153</v>
      </c>
      <c r="K3898" t="b">
        <v>1</v>
      </c>
      <c r="L3898">
        <v>353</v>
      </c>
      <c r="M3898" t="b">
        <v>1</v>
      </c>
      <c r="N3898" t="s">
        <v>8295</v>
      </c>
      <c r="O3898" s="5">
        <f t="shared" si="540"/>
        <v>0.61935228138412846</v>
      </c>
      <c r="P3898" s="7">
        <f t="shared" si="541"/>
        <v>457.39093484419266</v>
      </c>
      <c r="Q3898" t="str">
        <f t="shared" si="542"/>
        <v>technology</v>
      </c>
      <c r="R3898" t="str">
        <f t="shared" si="543"/>
        <v>hardware</v>
      </c>
      <c r="S3898" s="10">
        <f t="shared" si="544"/>
        <v>42166.170752314814</v>
      </c>
      <c r="T3898" s="10">
        <f t="shared" si="545"/>
        <v>42136.170752314814</v>
      </c>
      <c r="U3898">
        <f t="shared" si="546"/>
        <v>2015</v>
      </c>
      <c r="V3898" s="11">
        <f t="shared" si="547"/>
        <v>42166.170752314814</v>
      </c>
      <c r="W3898" s="15">
        <f t="shared" si="548"/>
        <v>30</v>
      </c>
    </row>
    <row r="3899" spans="1:23" ht="43.2" x14ac:dyDescent="0.3">
      <c r="A3899">
        <v>2024</v>
      </c>
      <c r="B3899" s="3" t="s">
        <v>2025</v>
      </c>
      <c r="C3899" s="3" t="s">
        <v>6134</v>
      </c>
      <c r="D3899">
        <v>4000</v>
      </c>
      <c r="E3899">
        <v>23414</v>
      </c>
      <c r="F3899" t="s">
        <v>8219</v>
      </c>
      <c r="G3899" t="s">
        <v>8224</v>
      </c>
      <c r="H3899" t="s">
        <v>8246</v>
      </c>
      <c r="I3899">
        <v>1344826800</v>
      </c>
      <c r="J3899">
        <v>1341875544</v>
      </c>
      <c r="K3899" t="b">
        <v>1</v>
      </c>
      <c r="L3899">
        <v>105</v>
      </c>
      <c r="M3899" t="b">
        <v>1</v>
      </c>
      <c r="N3899" t="s">
        <v>8295</v>
      </c>
      <c r="O3899" s="5">
        <f t="shared" si="540"/>
        <v>0.17083796019475528</v>
      </c>
      <c r="P3899" s="7">
        <f t="shared" si="541"/>
        <v>222.99047619047619</v>
      </c>
      <c r="Q3899" t="str">
        <f t="shared" si="542"/>
        <v>technology</v>
      </c>
      <c r="R3899" t="str">
        <f t="shared" si="543"/>
        <v>hardware</v>
      </c>
      <c r="S3899" s="10">
        <f t="shared" si="544"/>
        <v>41133.875</v>
      </c>
      <c r="T3899" s="10">
        <f t="shared" si="545"/>
        <v>41099.716944444444</v>
      </c>
      <c r="U3899">
        <f t="shared" si="546"/>
        <v>2012</v>
      </c>
      <c r="V3899" s="11">
        <f t="shared" si="547"/>
        <v>41133.875</v>
      </c>
      <c r="W3899" s="15">
        <f t="shared" si="548"/>
        <v>34.15805555555562</v>
      </c>
    </row>
    <row r="3900" spans="1:23" ht="43.2" x14ac:dyDescent="0.3">
      <c r="A3900">
        <v>2025</v>
      </c>
      <c r="B3900" s="3" t="s">
        <v>2026</v>
      </c>
      <c r="C3900" s="3" t="s">
        <v>6135</v>
      </c>
      <c r="D3900">
        <v>80000</v>
      </c>
      <c r="E3900">
        <v>160920</v>
      </c>
      <c r="F3900" t="s">
        <v>8219</v>
      </c>
      <c r="G3900" t="s">
        <v>8236</v>
      </c>
      <c r="H3900" t="s">
        <v>8249</v>
      </c>
      <c r="I3900">
        <v>1433996746</v>
      </c>
      <c r="J3900">
        <v>1431404746</v>
      </c>
      <c r="K3900" t="b">
        <v>1</v>
      </c>
      <c r="L3900">
        <v>729</v>
      </c>
      <c r="M3900" t="b">
        <v>1</v>
      </c>
      <c r="N3900" t="s">
        <v>8295</v>
      </c>
      <c r="O3900" s="5">
        <f t="shared" si="540"/>
        <v>0.49714143673875216</v>
      </c>
      <c r="P3900" s="7">
        <f t="shared" si="541"/>
        <v>220.74074074074073</v>
      </c>
      <c r="Q3900" t="str">
        <f t="shared" si="542"/>
        <v>technology</v>
      </c>
      <c r="R3900" t="str">
        <f t="shared" si="543"/>
        <v>hardware</v>
      </c>
      <c r="S3900" s="10">
        <f t="shared" si="544"/>
        <v>42165.934560185182</v>
      </c>
      <c r="T3900" s="10">
        <f t="shared" si="545"/>
        <v>42135.934560185182</v>
      </c>
      <c r="U3900">
        <f t="shared" si="546"/>
        <v>2015</v>
      </c>
      <c r="V3900" s="11">
        <f t="shared" si="547"/>
        <v>42165.934560185182</v>
      </c>
      <c r="W3900" s="15">
        <f t="shared" si="548"/>
        <v>30</v>
      </c>
    </row>
    <row r="3901" spans="1:23" ht="28.8" x14ac:dyDescent="0.3">
      <c r="A3901">
        <v>2026</v>
      </c>
      <c r="B3901" s="3" t="s">
        <v>2027</v>
      </c>
      <c r="C3901" s="3" t="s">
        <v>6136</v>
      </c>
      <c r="D3901">
        <v>25000</v>
      </c>
      <c r="E3901">
        <v>33370.769999999997</v>
      </c>
      <c r="F3901" t="s">
        <v>8219</v>
      </c>
      <c r="G3901" t="s">
        <v>8224</v>
      </c>
      <c r="H3901" t="s">
        <v>8246</v>
      </c>
      <c r="I3901">
        <v>1398052740</v>
      </c>
      <c r="J3901">
        <v>1394127585</v>
      </c>
      <c r="K3901" t="b">
        <v>1</v>
      </c>
      <c r="L3901">
        <v>454</v>
      </c>
      <c r="M3901" t="b">
        <v>1</v>
      </c>
      <c r="N3901" t="s">
        <v>8295</v>
      </c>
      <c r="O3901" s="5">
        <f t="shared" si="540"/>
        <v>0.74915861995392985</v>
      </c>
      <c r="P3901" s="7">
        <f t="shared" si="541"/>
        <v>73.503898678414089</v>
      </c>
      <c r="Q3901" t="str">
        <f t="shared" si="542"/>
        <v>technology</v>
      </c>
      <c r="R3901" t="str">
        <f t="shared" si="543"/>
        <v>hardware</v>
      </c>
      <c r="S3901" s="10">
        <f t="shared" si="544"/>
        <v>41749.915972222225</v>
      </c>
      <c r="T3901" s="10">
        <f t="shared" si="545"/>
        <v>41704.485937500001</v>
      </c>
      <c r="U3901">
        <f t="shared" si="546"/>
        <v>2014</v>
      </c>
      <c r="V3901" s="11">
        <f t="shared" si="547"/>
        <v>41749.915972222225</v>
      </c>
      <c r="W3901" s="15">
        <f t="shared" si="548"/>
        <v>45.430034722223354</v>
      </c>
    </row>
    <row r="3902" spans="1:23" ht="43.2" x14ac:dyDescent="0.3">
      <c r="A3902">
        <v>2027</v>
      </c>
      <c r="B3902" s="3" t="s">
        <v>2028</v>
      </c>
      <c r="C3902" s="3" t="s">
        <v>6137</v>
      </c>
      <c r="D3902">
        <v>100000</v>
      </c>
      <c r="E3902">
        <v>120249</v>
      </c>
      <c r="F3902" t="s">
        <v>8219</v>
      </c>
      <c r="G3902" t="s">
        <v>8224</v>
      </c>
      <c r="H3902" t="s">
        <v>8246</v>
      </c>
      <c r="I3902">
        <v>1427740319</v>
      </c>
      <c r="J3902">
        <v>1423855919</v>
      </c>
      <c r="K3902" t="b">
        <v>1</v>
      </c>
      <c r="L3902">
        <v>539</v>
      </c>
      <c r="M3902" t="b">
        <v>1</v>
      </c>
      <c r="N3902" t="s">
        <v>8295</v>
      </c>
      <c r="O3902" s="5">
        <f t="shared" si="540"/>
        <v>0.83160774725777342</v>
      </c>
      <c r="P3902" s="7">
        <f t="shared" si="541"/>
        <v>223.09647495361781</v>
      </c>
      <c r="Q3902" t="str">
        <f t="shared" si="542"/>
        <v>technology</v>
      </c>
      <c r="R3902" t="str">
        <f t="shared" si="543"/>
        <v>hardware</v>
      </c>
      <c r="S3902" s="10">
        <f t="shared" si="544"/>
        <v>42093.522210648152</v>
      </c>
      <c r="T3902" s="10">
        <f t="shared" si="545"/>
        <v>42048.563877314817</v>
      </c>
      <c r="U3902">
        <f t="shared" si="546"/>
        <v>2015</v>
      </c>
      <c r="V3902" s="11">
        <f t="shared" si="547"/>
        <v>42093.522210648152</v>
      </c>
      <c r="W3902" s="15">
        <f t="shared" si="548"/>
        <v>44.958333333335759</v>
      </c>
    </row>
    <row r="3903" spans="1:23" ht="28.8" x14ac:dyDescent="0.3">
      <c r="A3903">
        <v>2028</v>
      </c>
      <c r="B3903" s="3" t="s">
        <v>2029</v>
      </c>
      <c r="C3903" s="3" t="s">
        <v>6138</v>
      </c>
      <c r="D3903">
        <v>3000</v>
      </c>
      <c r="E3903">
        <v>3785</v>
      </c>
      <c r="F3903" t="s">
        <v>8219</v>
      </c>
      <c r="G3903" t="s">
        <v>8224</v>
      </c>
      <c r="H3903" t="s">
        <v>8246</v>
      </c>
      <c r="I3903">
        <v>1268690100</v>
      </c>
      <c r="J3903">
        <v>1265493806</v>
      </c>
      <c r="K3903" t="b">
        <v>1</v>
      </c>
      <c r="L3903">
        <v>79</v>
      </c>
      <c r="M3903" t="b">
        <v>1</v>
      </c>
      <c r="N3903" t="s">
        <v>8295</v>
      </c>
      <c r="O3903" s="5">
        <f t="shared" si="540"/>
        <v>0.79260237780713338</v>
      </c>
      <c r="P3903" s="7">
        <f t="shared" si="541"/>
        <v>47.911392405063289</v>
      </c>
      <c r="Q3903" t="str">
        <f t="shared" si="542"/>
        <v>technology</v>
      </c>
      <c r="R3903" t="str">
        <f t="shared" si="543"/>
        <v>hardware</v>
      </c>
      <c r="S3903" s="10">
        <f t="shared" si="544"/>
        <v>40252.663194444445</v>
      </c>
      <c r="T3903" s="10">
        <f t="shared" si="545"/>
        <v>40215.669050925928</v>
      </c>
      <c r="U3903">
        <f t="shared" si="546"/>
        <v>2010</v>
      </c>
      <c r="V3903" s="11">
        <f t="shared" si="547"/>
        <v>40252.663194444445</v>
      </c>
      <c r="W3903" s="15">
        <f t="shared" si="548"/>
        <v>36.994143518517376</v>
      </c>
    </row>
    <row r="3904" spans="1:23" ht="43.2" x14ac:dyDescent="0.3">
      <c r="A3904">
        <v>2029</v>
      </c>
      <c r="B3904" s="3" t="s">
        <v>2030</v>
      </c>
      <c r="C3904" s="3" t="s">
        <v>6139</v>
      </c>
      <c r="D3904">
        <v>2500</v>
      </c>
      <c r="E3904">
        <v>9030</v>
      </c>
      <c r="F3904" t="s">
        <v>8219</v>
      </c>
      <c r="G3904" t="s">
        <v>8224</v>
      </c>
      <c r="H3904" t="s">
        <v>8246</v>
      </c>
      <c r="I3904">
        <v>1409099481</v>
      </c>
      <c r="J3904">
        <v>1406507481</v>
      </c>
      <c r="K3904" t="b">
        <v>1</v>
      </c>
      <c r="L3904">
        <v>94</v>
      </c>
      <c r="M3904" t="b">
        <v>1</v>
      </c>
      <c r="N3904" t="s">
        <v>8295</v>
      </c>
      <c r="O3904" s="5">
        <f t="shared" si="540"/>
        <v>0.27685492801771872</v>
      </c>
      <c r="P3904" s="7">
        <f t="shared" si="541"/>
        <v>96.063829787234042</v>
      </c>
      <c r="Q3904" t="str">
        <f t="shared" si="542"/>
        <v>technology</v>
      </c>
      <c r="R3904" t="str">
        <f t="shared" si="543"/>
        <v>hardware</v>
      </c>
      <c r="S3904" s="10">
        <f t="shared" si="544"/>
        <v>41877.771770833337</v>
      </c>
      <c r="T3904" s="10">
        <f t="shared" si="545"/>
        <v>41847.771770833337</v>
      </c>
      <c r="U3904">
        <f t="shared" si="546"/>
        <v>2014</v>
      </c>
      <c r="V3904" s="11">
        <f t="shared" si="547"/>
        <v>41877.771770833337</v>
      </c>
      <c r="W3904" s="15">
        <f t="shared" si="548"/>
        <v>30</v>
      </c>
    </row>
    <row r="3905" spans="1:23" ht="43.2" x14ac:dyDescent="0.3">
      <c r="A3905">
        <v>2030</v>
      </c>
      <c r="B3905" s="3" t="s">
        <v>2031</v>
      </c>
      <c r="C3905" s="3" t="s">
        <v>6140</v>
      </c>
      <c r="D3905">
        <v>32768</v>
      </c>
      <c r="E3905">
        <v>74134</v>
      </c>
      <c r="F3905" t="s">
        <v>8219</v>
      </c>
      <c r="G3905" t="s">
        <v>8225</v>
      </c>
      <c r="H3905" t="s">
        <v>8247</v>
      </c>
      <c r="I3905">
        <v>1354233296</v>
      </c>
      <c r="J3905">
        <v>1351641296</v>
      </c>
      <c r="K3905" t="b">
        <v>1</v>
      </c>
      <c r="L3905">
        <v>625</v>
      </c>
      <c r="M3905" t="b">
        <v>1</v>
      </c>
      <c r="N3905" t="s">
        <v>8295</v>
      </c>
      <c r="O3905" s="5">
        <f t="shared" si="540"/>
        <v>0.44201041357541748</v>
      </c>
      <c r="P3905" s="7">
        <f t="shared" si="541"/>
        <v>118.6144</v>
      </c>
      <c r="Q3905" t="str">
        <f t="shared" si="542"/>
        <v>technology</v>
      </c>
      <c r="R3905" t="str">
        <f t="shared" si="543"/>
        <v>hardware</v>
      </c>
      <c r="S3905" s="10">
        <f t="shared" si="544"/>
        <v>41242.746481481481</v>
      </c>
      <c r="T3905" s="10">
        <f t="shared" si="545"/>
        <v>41212.746481481481</v>
      </c>
      <c r="U3905">
        <f t="shared" si="546"/>
        <v>2012</v>
      </c>
      <c r="V3905" s="11">
        <f t="shared" si="547"/>
        <v>41242.746481481481</v>
      </c>
      <c r="W3905" s="15">
        <f t="shared" si="548"/>
        <v>30</v>
      </c>
    </row>
    <row r="3906" spans="1:23" ht="43.2" x14ac:dyDescent="0.3">
      <c r="A3906">
        <v>2031</v>
      </c>
      <c r="B3906" s="3" t="s">
        <v>2032</v>
      </c>
      <c r="C3906" s="3" t="s">
        <v>6141</v>
      </c>
      <c r="D3906">
        <v>50000</v>
      </c>
      <c r="E3906">
        <v>60175</v>
      </c>
      <c r="F3906" t="s">
        <v>8219</v>
      </c>
      <c r="G3906" t="s">
        <v>8233</v>
      </c>
      <c r="H3906" t="s">
        <v>8249</v>
      </c>
      <c r="I3906">
        <v>1420765200</v>
      </c>
      <c r="J3906">
        <v>1417506853</v>
      </c>
      <c r="K3906" t="b">
        <v>1</v>
      </c>
      <c r="L3906">
        <v>508</v>
      </c>
      <c r="M3906" t="b">
        <v>1</v>
      </c>
      <c r="N3906" t="s">
        <v>8295</v>
      </c>
      <c r="O3906" s="5">
        <f t="shared" ref="O3906:O3969" si="549">$D3906/$E3906</f>
        <v>0.83090984628167841</v>
      </c>
      <c r="P3906" s="7">
        <f t="shared" ref="P3906:P3969" si="550">$E3906/$L3906</f>
        <v>118.45472440944881</v>
      </c>
      <c r="Q3906" t="str">
        <f t="shared" ref="Q3906:Q3969" si="551">LEFT($N3906,SEARCH("/",$N3906,1)-1)</f>
        <v>technology</v>
      </c>
      <c r="R3906" t="str">
        <f t="shared" ref="R3906:R3969" si="552">MID($N3906,FIND("/",$N3906)+1,256)</f>
        <v>hardware</v>
      </c>
      <c r="S3906" s="10">
        <f t="shared" ref="S3906:S3969" si="553">((($I3906/60)/60)/24)+DATE(1970,1,1)+(-6/24)</f>
        <v>42012.791666666672</v>
      </c>
      <c r="T3906" s="10">
        <f t="shared" ref="T3906:T3969" si="554">((($J3906/60)/60)/24)+DATE(1970,1,1)+(-6/24)</f>
        <v>41975.079317129625</v>
      </c>
      <c r="U3906">
        <f t="shared" ref="U3906:U3969" si="555">YEAR(S3906)</f>
        <v>2015</v>
      </c>
      <c r="V3906" s="11">
        <f t="shared" ref="V3906:V3969" si="556">S3906</f>
        <v>42012.791666666672</v>
      </c>
      <c r="W3906" s="15">
        <f t="shared" si="548"/>
        <v>37.712349537046975</v>
      </c>
    </row>
    <row r="3907" spans="1:23" ht="43.2" x14ac:dyDescent="0.3">
      <c r="A3907">
        <v>2032</v>
      </c>
      <c r="B3907" s="3" t="s">
        <v>2033</v>
      </c>
      <c r="C3907" s="3" t="s">
        <v>6142</v>
      </c>
      <c r="D3907">
        <v>25000</v>
      </c>
      <c r="E3907">
        <v>76047</v>
      </c>
      <c r="F3907" t="s">
        <v>8219</v>
      </c>
      <c r="G3907" t="s">
        <v>8224</v>
      </c>
      <c r="H3907" t="s">
        <v>8246</v>
      </c>
      <c r="I3907">
        <v>1481778000</v>
      </c>
      <c r="J3907">
        <v>1479216874</v>
      </c>
      <c r="K3907" t="b">
        <v>1</v>
      </c>
      <c r="L3907">
        <v>531</v>
      </c>
      <c r="M3907" t="b">
        <v>1</v>
      </c>
      <c r="N3907" t="s">
        <v>8295</v>
      </c>
      <c r="O3907" s="5">
        <f t="shared" si="549"/>
        <v>0.32874406616960566</v>
      </c>
      <c r="P3907" s="7">
        <f t="shared" si="550"/>
        <v>143.21468926553672</v>
      </c>
      <c r="Q3907" t="str">
        <f t="shared" si="551"/>
        <v>technology</v>
      </c>
      <c r="R3907" t="str">
        <f t="shared" si="552"/>
        <v>hardware</v>
      </c>
      <c r="S3907" s="10">
        <f t="shared" si="553"/>
        <v>42718.958333333328</v>
      </c>
      <c r="T3907" s="10">
        <f t="shared" si="554"/>
        <v>42689.315671296295</v>
      </c>
      <c r="U3907">
        <f t="shared" si="555"/>
        <v>2016</v>
      </c>
      <c r="V3907" s="11">
        <f t="shared" si="556"/>
        <v>42718.958333333328</v>
      </c>
      <c r="W3907" s="15">
        <f t="shared" ref="W3907:W3970" si="557">S3907-T3907</f>
        <v>29.642662037033006</v>
      </c>
    </row>
    <row r="3908" spans="1:23" ht="43.2" x14ac:dyDescent="0.3">
      <c r="A3908">
        <v>2033</v>
      </c>
      <c r="B3908" s="3" t="s">
        <v>2034</v>
      </c>
      <c r="C3908" s="3" t="s">
        <v>6143</v>
      </c>
      <c r="D3908">
        <v>25000</v>
      </c>
      <c r="E3908">
        <v>44669</v>
      </c>
      <c r="F3908" t="s">
        <v>8219</v>
      </c>
      <c r="G3908" t="s">
        <v>8224</v>
      </c>
      <c r="H3908" t="s">
        <v>8246</v>
      </c>
      <c r="I3908">
        <v>1398477518</v>
      </c>
      <c r="J3908">
        <v>1395885518</v>
      </c>
      <c r="K3908" t="b">
        <v>1</v>
      </c>
      <c r="L3908">
        <v>158</v>
      </c>
      <c r="M3908" t="b">
        <v>1</v>
      </c>
      <c r="N3908" t="s">
        <v>8295</v>
      </c>
      <c r="O3908" s="5">
        <f t="shared" si="549"/>
        <v>0.55967225592692915</v>
      </c>
      <c r="P3908" s="7">
        <f t="shared" si="550"/>
        <v>282.71518987341773</v>
      </c>
      <c r="Q3908" t="str">
        <f t="shared" si="551"/>
        <v>technology</v>
      </c>
      <c r="R3908" t="str">
        <f t="shared" si="552"/>
        <v>hardware</v>
      </c>
      <c r="S3908" s="10">
        <f t="shared" si="553"/>
        <v>41754.832384259258</v>
      </c>
      <c r="T3908" s="10">
        <f t="shared" si="554"/>
        <v>41724.832384259258</v>
      </c>
      <c r="U3908">
        <f t="shared" si="555"/>
        <v>2014</v>
      </c>
      <c r="V3908" s="11">
        <f t="shared" si="556"/>
        <v>41754.832384259258</v>
      </c>
      <c r="W3908" s="15">
        <f t="shared" si="557"/>
        <v>30</v>
      </c>
    </row>
    <row r="3909" spans="1:23" ht="57.6" x14ac:dyDescent="0.3">
      <c r="A3909">
        <v>2034</v>
      </c>
      <c r="B3909" s="3" t="s">
        <v>2035</v>
      </c>
      <c r="C3909" s="3" t="s">
        <v>6144</v>
      </c>
      <c r="D3909">
        <v>78000</v>
      </c>
      <c r="E3909">
        <v>301719.59000000003</v>
      </c>
      <c r="F3909" t="s">
        <v>8219</v>
      </c>
      <c r="G3909" t="s">
        <v>8224</v>
      </c>
      <c r="H3909" t="s">
        <v>8246</v>
      </c>
      <c r="I3909">
        <v>1430981880</v>
      </c>
      <c r="J3909">
        <v>1426216033</v>
      </c>
      <c r="K3909" t="b">
        <v>1</v>
      </c>
      <c r="L3909">
        <v>508</v>
      </c>
      <c r="M3909" t="b">
        <v>1</v>
      </c>
      <c r="N3909" t="s">
        <v>8295</v>
      </c>
      <c r="O3909" s="5">
        <f t="shared" si="549"/>
        <v>0.25851818239578012</v>
      </c>
      <c r="P3909" s="7">
        <f t="shared" si="550"/>
        <v>593.93620078740162</v>
      </c>
      <c r="Q3909" t="str">
        <f t="shared" si="551"/>
        <v>technology</v>
      </c>
      <c r="R3909" t="str">
        <f t="shared" si="552"/>
        <v>hardware</v>
      </c>
      <c r="S3909" s="10">
        <f t="shared" si="553"/>
        <v>42131.040277777778</v>
      </c>
      <c r="T3909" s="10">
        <f t="shared" si="554"/>
        <v>42075.880011574074</v>
      </c>
      <c r="U3909">
        <f t="shared" si="555"/>
        <v>2015</v>
      </c>
      <c r="V3909" s="11">
        <f t="shared" si="556"/>
        <v>42131.040277777778</v>
      </c>
      <c r="W3909" s="15">
        <f t="shared" si="557"/>
        <v>55.160266203703941</v>
      </c>
    </row>
    <row r="3910" spans="1:23" ht="43.2" x14ac:dyDescent="0.3">
      <c r="A3910">
        <v>2035</v>
      </c>
      <c r="B3910" s="3" t="s">
        <v>2036</v>
      </c>
      <c r="C3910" s="3" t="s">
        <v>6145</v>
      </c>
      <c r="D3910">
        <v>80000</v>
      </c>
      <c r="E3910">
        <v>168829.14</v>
      </c>
      <c r="F3910" t="s">
        <v>8219</v>
      </c>
      <c r="G3910" t="s">
        <v>8224</v>
      </c>
      <c r="H3910" t="s">
        <v>8246</v>
      </c>
      <c r="I3910">
        <v>1450486800</v>
      </c>
      <c r="J3910">
        <v>1446562807</v>
      </c>
      <c r="K3910" t="b">
        <v>1</v>
      </c>
      <c r="L3910">
        <v>644</v>
      </c>
      <c r="M3910" t="b">
        <v>1</v>
      </c>
      <c r="N3910" t="s">
        <v>8295</v>
      </c>
      <c r="O3910" s="5">
        <f t="shared" si="549"/>
        <v>0.47385184808736214</v>
      </c>
      <c r="P3910" s="7">
        <f t="shared" si="550"/>
        <v>262.15704968944101</v>
      </c>
      <c r="Q3910" t="str">
        <f t="shared" si="551"/>
        <v>technology</v>
      </c>
      <c r="R3910" t="str">
        <f t="shared" si="552"/>
        <v>hardware</v>
      </c>
      <c r="S3910" s="10">
        <f t="shared" si="553"/>
        <v>42356.791666666672</v>
      </c>
      <c r="T3910" s="10">
        <f t="shared" si="554"/>
        <v>42311.375081018516</v>
      </c>
      <c r="U3910">
        <f t="shared" si="555"/>
        <v>2015</v>
      </c>
      <c r="V3910" s="11">
        <f t="shared" si="556"/>
        <v>42356.791666666672</v>
      </c>
      <c r="W3910" s="15">
        <f t="shared" si="557"/>
        <v>45.416585648155888</v>
      </c>
    </row>
    <row r="3911" spans="1:23" ht="43.2" x14ac:dyDescent="0.3">
      <c r="A3911">
        <v>2036</v>
      </c>
      <c r="B3911" s="3" t="s">
        <v>2037</v>
      </c>
      <c r="C3911" s="3" t="s">
        <v>6146</v>
      </c>
      <c r="D3911">
        <v>30000</v>
      </c>
      <c r="E3911">
        <v>39500.5</v>
      </c>
      <c r="F3911" t="s">
        <v>8219</v>
      </c>
      <c r="G3911" t="s">
        <v>8224</v>
      </c>
      <c r="H3911" t="s">
        <v>8246</v>
      </c>
      <c r="I3911">
        <v>1399668319</v>
      </c>
      <c r="J3911">
        <v>1397076319</v>
      </c>
      <c r="K3911" t="b">
        <v>1</v>
      </c>
      <c r="L3911">
        <v>848</v>
      </c>
      <c r="M3911" t="b">
        <v>1</v>
      </c>
      <c r="N3911" t="s">
        <v>8295</v>
      </c>
      <c r="O3911" s="5">
        <f t="shared" si="549"/>
        <v>0.75948405716383338</v>
      </c>
      <c r="P3911" s="7">
        <f t="shared" si="550"/>
        <v>46.580778301886795</v>
      </c>
      <c r="Q3911" t="str">
        <f t="shared" si="551"/>
        <v>technology</v>
      </c>
      <c r="R3911" t="str">
        <f t="shared" si="552"/>
        <v>hardware</v>
      </c>
      <c r="S3911" s="10">
        <f t="shared" si="553"/>
        <v>41768.614803240744</v>
      </c>
      <c r="T3911" s="10">
        <f t="shared" si="554"/>
        <v>41738.614803240744</v>
      </c>
      <c r="U3911">
        <f t="shared" si="555"/>
        <v>2014</v>
      </c>
      <c r="V3911" s="11">
        <f t="shared" si="556"/>
        <v>41768.614803240744</v>
      </c>
      <c r="W3911" s="15">
        <f t="shared" si="557"/>
        <v>30</v>
      </c>
    </row>
    <row r="3912" spans="1:23" ht="43.2" x14ac:dyDescent="0.3">
      <c r="A3912">
        <v>2037</v>
      </c>
      <c r="B3912" s="3" t="s">
        <v>2038</v>
      </c>
      <c r="C3912" s="3" t="s">
        <v>6147</v>
      </c>
      <c r="D3912">
        <v>10000</v>
      </c>
      <c r="E3912">
        <v>30047.64</v>
      </c>
      <c r="F3912" t="s">
        <v>8219</v>
      </c>
      <c r="G3912" t="s">
        <v>8224</v>
      </c>
      <c r="H3912" t="s">
        <v>8246</v>
      </c>
      <c r="I3912">
        <v>1388383353</v>
      </c>
      <c r="J3912">
        <v>1383195753</v>
      </c>
      <c r="K3912" t="b">
        <v>1</v>
      </c>
      <c r="L3912">
        <v>429</v>
      </c>
      <c r="M3912" t="b">
        <v>1</v>
      </c>
      <c r="N3912" t="s">
        <v>8295</v>
      </c>
      <c r="O3912" s="5">
        <f t="shared" si="549"/>
        <v>0.33280483924860654</v>
      </c>
      <c r="P3912" s="7">
        <f t="shared" si="550"/>
        <v>70.041118881118877</v>
      </c>
      <c r="Q3912" t="str">
        <f t="shared" si="551"/>
        <v>technology</v>
      </c>
      <c r="R3912" t="str">
        <f t="shared" si="552"/>
        <v>hardware</v>
      </c>
      <c r="S3912" s="10">
        <f t="shared" si="553"/>
        <v>41638.001770833333</v>
      </c>
      <c r="T3912" s="10">
        <f t="shared" si="554"/>
        <v>41577.960104166668</v>
      </c>
      <c r="U3912">
        <f t="shared" si="555"/>
        <v>2013</v>
      </c>
      <c r="V3912" s="11">
        <f t="shared" si="556"/>
        <v>41638.001770833333</v>
      </c>
      <c r="W3912" s="15">
        <f t="shared" si="557"/>
        <v>60.041666666664241</v>
      </c>
    </row>
    <row r="3913" spans="1:23" ht="43.2" x14ac:dyDescent="0.3">
      <c r="A3913">
        <v>2038</v>
      </c>
      <c r="B3913" s="3" t="s">
        <v>2039</v>
      </c>
      <c r="C3913" s="3" t="s">
        <v>6148</v>
      </c>
      <c r="D3913">
        <v>8000</v>
      </c>
      <c r="E3913">
        <v>33641</v>
      </c>
      <c r="F3913" t="s">
        <v>8219</v>
      </c>
      <c r="G3913" t="s">
        <v>8225</v>
      </c>
      <c r="H3913" t="s">
        <v>8247</v>
      </c>
      <c r="I3913">
        <v>1372701600</v>
      </c>
      <c r="J3913">
        <v>1369895421</v>
      </c>
      <c r="K3913" t="b">
        <v>1</v>
      </c>
      <c r="L3913">
        <v>204</v>
      </c>
      <c r="M3913" t="b">
        <v>1</v>
      </c>
      <c r="N3913" t="s">
        <v>8295</v>
      </c>
      <c r="O3913" s="5">
        <f t="shared" si="549"/>
        <v>0.23780505930263665</v>
      </c>
      <c r="P3913" s="7">
        <f t="shared" si="550"/>
        <v>164.90686274509804</v>
      </c>
      <c r="Q3913" t="str">
        <f t="shared" si="551"/>
        <v>technology</v>
      </c>
      <c r="R3913" t="str">
        <f t="shared" si="552"/>
        <v>hardware</v>
      </c>
      <c r="S3913" s="10">
        <f t="shared" si="553"/>
        <v>41456.5</v>
      </c>
      <c r="T3913" s="10">
        <f t="shared" si="554"/>
        <v>41424.02107638889</v>
      </c>
      <c r="U3913">
        <f t="shared" si="555"/>
        <v>2013</v>
      </c>
      <c r="V3913" s="11">
        <f t="shared" si="556"/>
        <v>41456.5</v>
      </c>
      <c r="W3913" s="15">
        <f t="shared" si="557"/>
        <v>32.478923611110076</v>
      </c>
    </row>
    <row r="3914" spans="1:23" ht="28.8" x14ac:dyDescent="0.3">
      <c r="A3914">
        <v>2039</v>
      </c>
      <c r="B3914" s="3" t="s">
        <v>2040</v>
      </c>
      <c r="C3914" s="3" t="s">
        <v>6149</v>
      </c>
      <c r="D3914">
        <v>125000</v>
      </c>
      <c r="E3914">
        <v>170271</v>
      </c>
      <c r="F3914" t="s">
        <v>8219</v>
      </c>
      <c r="G3914" t="s">
        <v>8224</v>
      </c>
      <c r="H3914" t="s">
        <v>8246</v>
      </c>
      <c r="I3914">
        <v>1480568340</v>
      </c>
      <c r="J3914">
        <v>1477996325</v>
      </c>
      <c r="K3914" t="b">
        <v>1</v>
      </c>
      <c r="L3914">
        <v>379</v>
      </c>
      <c r="M3914" t="b">
        <v>1</v>
      </c>
      <c r="N3914" t="s">
        <v>8295</v>
      </c>
      <c r="O3914" s="5">
        <f t="shared" si="549"/>
        <v>0.73412383788196467</v>
      </c>
      <c r="P3914" s="7">
        <f t="shared" si="550"/>
        <v>449.26385224274406</v>
      </c>
      <c r="Q3914" t="str">
        <f t="shared" si="551"/>
        <v>technology</v>
      </c>
      <c r="R3914" t="str">
        <f t="shared" si="552"/>
        <v>hardware</v>
      </c>
      <c r="S3914" s="10">
        <f t="shared" si="553"/>
        <v>42704.957638888889</v>
      </c>
      <c r="T3914" s="10">
        <f t="shared" si="554"/>
        <v>42675.188946759255</v>
      </c>
      <c r="U3914">
        <f t="shared" si="555"/>
        <v>2016</v>
      </c>
      <c r="V3914" s="11">
        <f t="shared" si="556"/>
        <v>42704.957638888889</v>
      </c>
      <c r="W3914" s="15">
        <f t="shared" si="557"/>
        <v>29.768692129633564</v>
      </c>
    </row>
    <row r="3915" spans="1:23" ht="28.8" x14ac:dyDescent="0.3">
      <c r="A3915">
        <v>2040</v>
      </c>
      <c r="B3915" s="3" t="s">
        <v>2041</v>
      </c>
      <c r="C3915" s="3" t="s">
        <v>6150</v>
      </c>
      <c r="D3915">
        <v>3000</v>
      </c>
      <c r="E3915">
        <v>7445.14</v>
      </c>
      <c r="F3915" t="s">
        <v>8219</v>
      </c>
      <c r="G3915" t="s">
        <v>8224</v>
      </c>
      <c r="H3915" t="s">
        <v>8246</v>
      </c>
      <c r="I3915">
        <v>1384557303</v>
      </c>
      <c r="J3915">
        <v>1383257703</v>
      </c>
      <c r="K3915" t="b">
        <v>1</v>
      </c>
      <c r="L3915">
        <v>271</v>
      </c>
      <c r="M3915" t="b">
        <v>1</v>
      </c>
      <c r="N3915" t="s">
        <v>8295</v>
      </c>
      <c r="O3915" s="5">
        <f t="shared" si="549"/>
        <v>0.4029474261061578</v>
      </c>
      <c r="P3915" s="7">
        <f t="shared" si="550"/>
        <v>27.472841328413285</v>
      </c>
      <c r="Q3915" t="str">
        <f t="shared" si="551"/>
        <v>technology</v>
      </c>
      <c r="R3915" t="str">
        <f t="shared" si="552"/>
        <v>hardware</v>
      </c>
      <c r="S3915" s="10">
        <f t="shared" si="553"/>
        <v>41593.718784722223</v>
      </c>
      <c r="T3915" s="10">
        <f t="shared" si="554"/>
        <v>41578.677118055559</v>
      </c>
      <c r="U3915">
        <f t="shared" si="555"/>
        <v>2013</v>
      </c>
      <c r="V3915" s="11">
        <f t="shared" si="556"/>
        <v>41593.718784722223</v>
      </c>
      <c r="W3915" s="15">
        <f t="shared" si="557"/>
        <v>15.041666666664241</v>
      </c>
    </row>
    <row r="3916" spans="1:23" ht="57.6" x14ac:dyDescent="0.3">
      <c r="A3916">
        <v>2184</v>
      </c>
      <c r="B3916" s="3" t="s">
        <v>2185</v>
      </c>
      <c r="C3916" s="3" t="s">
        <v>6294</v>
      </c>
      <c r="D3916">
        <v>10000</v>
      </c>
      <c r="E3916">
        <v>28474</v>
      </c>
      <c r="F3916" t="s">
        <v>8219</v>
      </c>
      <c r="G3916" t="s">
        <v>8224</v>
      </c>
      <c r="H3916" t="s">
        <v>8246</v>
      </c>
      <c r="I3916">
        <v>1453737600</v>
      </c>
      <c r="J3916">
        <v>1452530041</v>
      </c>
      <c r="K3916" t="b">
        <v>1</v>
      </c>
      <c r="L3916">
        <v>266</v>
      </c>
      <c r="M3916" t="b">
        <v>1</v>
      </c>
      <c r="N3916" t="s">
        <v>8297</v>
      </c>
      <c r="O3916" s="5">
        <f t="shared" si="549"/>
        <v>0.35119758376062371</v>
      </c>
      <c r="P3916" s="7">
        <f t="shared" si="550"/>
        <v>107.04511278195488</v>
      </c>
      <c r="Q3916" t="str">
        <f t="shared" si="551"/>
        <v>games</v>
      </c>
      <c r="R3916" t="str">
        <f t="shared" si="552"/>
        <v>tabletop games</v>
      </c>
      <c r="S3916" s="10">
        <f t="shared" si="553"/>
        <v>42394.416666666672</v>
      </c>
      <c r="T3916" s="10">
        <f t="shared" si="554"/>
        <v>42380.440289351856</v>
      </c>
      <c r="U3916">
        <f t="shared" si="555"/>
        <v>2016</v>
      </c>
      <c r="V3916" s="11">
        <f t="shared" si="556"/>
        <v>42394.416666666672</v>
      </c>
      <c r="W3916" s="15">
        <f t="shared" si="557"/>
        <v>13.976377314815181</v>
      </c>
    </row>
    <row r="3917" spans="1:23" ht="43.2" x14ac:dyDescent="0.3">
      <c r="A3917">
        <v>2187</v>
      </c>
      <c r="B3917" s="3" t="s">
        <v>2188</v>
      </c>
      <c r="C3917" s="3" t="s">
        <v>6297</v>
      </c>
      <c r="D3917">
        <v>20000</v>
      </c>
      <c r="E3917">
        <v>202928.5</v>
      </c>
      <c r="F3917" t="s">
        <v>8219</v>
      </c>
      <c r="G3917" t="s">
        <v>8224</v>
      </c>
      <c r="H3917" t="s">
        <v>8246</v>
      </c>
      <c r="I3917">
        <v>1428033540</v>
      </c>
      <c r="J3917">
        <v>1425531666</v>
      </c>
      <c r="K3917" t="b">
        <v>1</v>
      </c>
      <c r="L3917">
        <v>3562</v>
      </c>
      <c r="M3917" t="b">
        <v>1</v>
      </c>
      <c r="N3917" t="s">
        <v>8297</v>
      </c>
      <c r="O3917" s="5">
        <f t="shared" si="549"/>
        <v>9.8556880871834174E-2</v>
      </c>
      <c r="P3917" s="7">
        <f t="shared" si="550"/>
        <v>56.970381807973048</v>
      </c>
      <c r="Q3917" t="str">
        <f t="shared" si="551"/>
        <v>games</v>
      </c>
      <c r="R3917" t="str">
        <f t="shared" si="552"/>
        <v>tabletop games</v>
      </c>
      <c r="S3917" s="10">
        <f t="shared" si="553"/>
        <v>42096.915972222225</v>
      </c>
      <c r="T3917" s="10">
        <f t="shared" si="554"/>
        <v>42067.959097222221</v>
      </c>
      <c r="U3917">
        <f t="shared" si="555"/>
        <v>2015</v>
      </c>
      <c r="V3917" s="11">
        <f t="shared" si="556"/>
        <v>42096.915972222225</v>
      </c>
      <c r="W3917" s="15">
        <f t="shared" si="557"/>
        <v>28.956875000003492</v>
      </c>
    </row>
    <row r="3918" spans="1:23" ht="28.8" x14ac:dyDescent="0.3">
      <c r="A3918">
        <v>2199</v>
      </c>
      <c r="B3918" s="3" t="s">
        <v>2200</v>
      </c>
      <c r="C3918" s="3" t="s">
        <v>6309</v>
      </c>
      <c r="D3918">
        <v>9000</v>
      </c>
      <c r="E3918">
        <v>13228</v>
      </c>
      <c r="F3918" t="s">
        <v>8219</v>
      </c>
      <c r="G3918" t="s">
        <v>8241</v>
      </c>
      <c r="H3918" t="s">
        <v>8249</v>
      </c>
      <c r="I3918">
        <v>1444903198</v>
      </c>
      <c r="J3918">
        <v>1442311198</v>
      </c>
      <c r="K3918" t="b">
        <v>1</v>
      </c>
      <c r="L3918">
        <v>251</v>
      </c>
      <c r="M3918" t="b">
        <v>1</v>
      </c>
      <c r="N3918" t="s">
        <v>8297</v>
      </c>
      <c r="O3918" s="5">
        <f t="shared" si="549"/>
        <v>0.68037496220139104</v>
      </c>
      <c r="P3918" s="7">
        <f t="shared" si="550"/>
        <v>52.701195219123505</v>
      </c>
      <c r="Q3918" t="str">
        <f t="shared" si="551"/>
        <v>games</v>
      </c>
      <c r="R3918" t="str">
        <f t="shared" si="552"/>
        <v>tabletop games</v>
      </c>
      <c r="S3918" s="10">
        <f t="shared" si="553"/>
        <v>42292.166643518518</v>
      </c>
      <c r="T3918" s="10">
        <f t="shared" si="554"/>
        <v>42262.166643518518</v>
      </c>
      <c r="U3918">
        <f t="shared" si="555"/>
        <v>2015</v>
      </c>
      <c r="V3918" s="11">
        <f t="shared" si="556"/>
        <v>42292.166643518518</v>
      </c>
      <c r="W3918" s="15">
        <f t="shared" si="557"/>
        <v>30</v>
      </c>
    </row>
    <row r="3919" spans="1:23" ht="28.8" x14ac:dyDescent="0.3">
      <c r="A3919">
        <v>2301</v>
      </c>
      <c r="B3919" s="3" t="s">
        <v>2302</v>
      </c>
      <c r="C3919" s="3" t="s">
        <v>6411</v>
      </c>
      <c r="D3919">
        <v>5000</v>
      </c>
      <c r="E3919">
        <v>6680.22</v>
      </c>
      <c r="F3919" t="s">
        <v>8219</v>
      </c>
      <c r="G3919" t="s">
        <v>8224</v>
      </c>
      <c r="H3919" t="s">
        <v>8246</v>
      </c>
      <c r="I3919">
        <v>1371785496</v>
      </c>
      <c r="J3919">
        <v>1369193496</v>
      </c>
      <c r="K3919" t="b">
        <v>1</v>
      </c>
      <c r="L3919">
        <v>211</v>
      </c>
      <c r="M3919" t="b">
        <v>1</v>
      </c>
      <c r="N3919" t="s">
        <v>8279</v>
      </c>
      <c r="O3919" s="5">
        <f t="shared" si="549"/>
        <v>0.74847834352760834</v>
      </c>
      <c r="P3919" s="7">
        <f t="shared" si="550"/>
        <v>31.659810426540286</v>
      </c>
      <c r="Q3919" t="str">
        <f t="shared" si="551"/>
        <v>music</v>
      </c>
      <c r="R3919" t="str">
        <f t="shared" si="552"/>
        <v>indie rock</v>
      </c>
      <c r="S3919" s="10">
        <f t="shared" si="553"/>
        <v>41445.896944444445</v>
      </c>
      <c r="T3919" s="10">
        <f t="shared" si="554"/>
        <v>41415.896944444445</v>
      </c>
      <c r="U3919">
        <f t="shared" si="555"/>
        <v>2013</v>
      </c>
      <c r="V3919" s="11">
        <f t="shared" si="556"/>
        <v>41445.896944444445</v>
      </c>
      <c r="W3919" s="15">
        <f t="shared" si="557"/>
        <v>30</v>
      </c>
    </row>
    <row r="3920" spans="1:23" ht="43.2" x14ac:dyDescent="0.3">
      <c r="A3920">
        <v>2302</v>
      </c>
      <c r="B3920" s="3" t="s">
        <v>2303</v>
      </c>
      <c r="C3920" s="3" t="s">
        <v>6412</v>
      </c>
      <c r="D3920">
        <v>2300</v>
      </c>
      <c r="E3920">
        <v>3925</v>
      </c>
      <c r="F3920" t="s">
        <v>8219</v>
      </c>
      <c r="G3920" t="s">
        <v>8224</v>
      </c>
      <c r="H3920" t="s">
        <v>8246</v>
      </c>
      <c r="I3920">
        <v>1388473200</v>
      </c>
      <c r="J3920">
        <v>1385585434</v>
      </c>
      <c r="K3920" t="b">
        <v>1</v>
      </c>
      <c r="L3920">
        <v>85</v>
      </c>
      <c r="M3920" t="b">
        <v>1</v>
      </c>
      <c r="N3920" t="s">
        <v>8279</v>
      </c>
      <c r="O3920" s="5">
        <f t="shared" si="549"/>
        <v>0.5859872611464968</v>
      </c>
      <c r="P3920" s="7">
        <f t="shared" si="550"/>
        <v>46.176470588235297</v>
      </c>
      <c r="Q3920" t="str">
        <f t="shared" si="551"/>
        <v>music</v>
      </c>
      <c r="R3920" t="str">
        <f t="shared" si="552"/>
        <v>indie rock</v>
      </c>
      <c r="S3920" s="10">
        <f t="shared" si="553"/>
        <v>41639.041666666664</v>
      </c>
      <c r="T3920" s="10">
        <f t="shared" si="554"/>
        <v>41605.618449074071</v>
      </c>
      <c r="U3920">
        <f t="shared" si="555"/>
        <v>2013</v>
      </c>
      <c r="V3920" s="11">
        <f t="shared" si="556"/>
        <v>41639.041666666664</v>
      </c>
      <c r="W3920" s="15">
        <f t="shared" si="557"/>
        <v>33.423217592593573</v>
      </c>
    </row>
    <row r="3921" spans="1:23" ht="57.6" x14ac:dyDescent="0.3">
      <c r="A3921">
        <v>2303</v>
      </c>
      <c r="B3921" s="3" t="s">
        <v>2304</v>
      </c>
      <c r="C3921" s="3" t="s">
        <v>6413</v>
      </c>
      <c r="D3921">
        <v>6450</v>
      </c>
      <c r="E3921">
        <v>7053.61</v>
      </c>
      <c r="F3921" t="s">
        <v>8219</v>
      </c>
      <c r="G3921" t="s">
        <v>8224</v>
      </c>
      <c r="H3921" t="s">
        <v>8246</v>
      </c>
      <c r="I3921">
        <v>1323747596</v>
      </c>
      <c r="J3921">
        <v>1320287996</v>
      </c>
      <c r="K3921" t="b">
        <v>1</v>
      </c>
      <c r="L3921">
        <v>103</v>
      </c>
      <c r="M3921" t="b">
        <v>1</v>
      </c>
      <c r="N3921" t="s">
        <v>8279</v>
      </c>
      <c r="O3921" s="5">
        <f t="shared" si="549"/>
        <v>0.91442537934476109</v>
      </c>
      <c r="P3921" s="7">
        <f t="shared" si="550"/>
        <v>68.481650485436887</v>
      </c>
      <c r="Q3921" t="str">
        <f t="shared" si="551"/>
        <v>music</v>
      </c>
      <c r="R3921" t="str">
        <f t="shared" si="552"/>
        <v>indie rock</v>
      </c>
      <c r="S3921" s="10">
        <f t="shared" si="553"/>
        <v>40889.902731481481</v>
      </c>
      <c r="T3921" s="10">
        <f t="shared" si="554"/>
        <v>40849.861064814817</v>
      </c>
      <c r="U3921">
        <f t="shared" si="555"/>
        <v>2011</v>
      </c>
      <c r="V3921" s="11">
        <f t="shared" si="556"/>
        <v>40889.902731481481</v>
      </c>
      <c r="W3921" s="15">
        <f t="shared" si="557"/>
        <v>40.041666666664241</v>
      </c>
    </row>
    <row r="3922" spans="1:23" ht="43.2" x14ac:dyDescent="0.3">
      <c r="A3922">
        <v>2304</v>
      </c>
      <c r="B3922" s="3" t="s">
        <v>2305</v>
      </c>
      <c r="C3922" s="3" t="s">
        <v>6414</v>
      </c>
      <c r="D3922">
        <v>6000</v>
      </c>
      <c r="E3922">
        <v>6042.02</v>
      </c>
      <c r="F3922" t="s">
        <v>8219</v>
      </c>
      <c r="G3922" t="s">
        <v>8224</v>
      </c>
      <c r="H3922" t="s">
        <v>8246</v>
      </c>
      <c r="I3922">
        <v>1293857940</v>
      </c>
      <c r="J3922">
        <v>1290281691</v>
      </c>
      <c r="K3922" t="b">
        <v>1</v>
      </c>
      <c r="L3922">
        <v>113</v>
      </c>
      <c r="M3922" t="b">
        <v>1</v>
      </c>
      <c r="N3922" t="s">
        <v>8279</v>
      </c>
      <c r="O3922" s="5">
        <f t="shared" si="549"/>
        <v>0.99304537224305767</v>
      </c>
      <c r="P3922" s="7">
        <f t="shared" si="550"/>
        <v>53.469203539823013</v>
      </c>
      <c r="Q3922" t="str">
        <f t="shared" si="551"/>
        <v>music</v>
      </c>
      <c r="R3922" t="str">
        <f t="shared" si="552"/>
        <v>indie rock</v>
      </c>
      <c r="S3922" s="10">
        <f t="shared" si="553"/>
        <v>40543.957638888889</v>
      </c>
      <c r="T3922" s="10">
        <f t="shared" si="554"/>
        <v>40502.565868055557</v>
      </c>
      <c r="U3922">
        <f t="shared" si="555"/>
        <v>2010</v>
      </c>
      <c r="V3922" s="11">
        <f t="shared" si="556"/>
        <v>40543.957638888889</v>
      </c>
      <c r="W3922" s="15">
        <f t="shared" si="557"/>
        <v>41.391770833331975</v>
      </c>
    </row>
    <row r="3923" spans="1:23" ht="43.2" x14ac:dyDescent="0.3">
      <c r="A3923">
        <v>2305</v>
      </c>
      <c r="B3923" s="3" t="s">
        <v>2306</v>
      </c>
      <c r="C3923" s="3" t="s">
        <v>6415</v>
      </c>
      <c r="D3923">
        <v>18000</v>
      </c>
      <c r="E3923">
        <v>18221</v>
      </c>
      <c r="F3923" t="s">
        <v>8219</v>
      </c>
      <c r="G3923" t="s">
        <v>8224</v>
      </c>
      <c r="H3923" t="s">
        <v>8246</v>
      </c>
      <c r="I3923">
        <v>1407520800</v>
      </c>
      <c r="J3923">
        <v>1405356072</v>
      </c>
      <c r="K3923" t="b">
        <v>1</v>
      </c>
      <c r="L3923">
        <v>167</v>
      </c>
      <c r="M3923" t="b">
        <v>1</v>
      </c>
      <c r="N3923" t="s">
        <v>8279</v>
      </c>
      <c r="O3923" s="5">
        <f t="shared" si="549"/>
        <v>0.98787113769826029</v>
      </c>
      <c r="P3923" s="7">
        <f t="shared" si="550"/>
        <v>109.10778443113773</v>
      </c>
      <c r="Q3923" t="str">
        <f t="shared" si="551"/>
        <v>music</v>
      </c>
      <c r="R3923" t="str">
        <f t="shared" si="552"/>
        <v>indie rock</v>
      </c>
      <c r="S3923" s="10">
        <f t="shared" si="553"/>
        <v>41859.5</v>
      </c>
      <c r="T3923" s="10">
        <f t="shared" si="554"/>
        <v>41834.445277777777</v>
      </c>
      <c r="U3923">
        <f t="shared" si="555"/>
        <v>2014</v>
      </c>
      <c r="V3923" s="11">
        <f t="shared" si="556"/>
        <v>41859.5</v>
      </c>
      <c r="W3923" s="15">
        <f t="shared" si="557"/>
        <v>25.054722222223063</v>
      </c>
    </row>
    <row r="3924" spans="1:23" ht="43.2" x14ac:dyDescent="0.3">
      <c r="A3924">
        <v>2306</v>
      </c>
      <c r="B3924" s="3" t="s">
        <v>2307</v>
      </c>
      <c r="C3924" s="3" t="s">
        <v>6416</v>
      </c>
      <c r="D3924">
        <v>3500</v>
      </c>
      <c r="E3924">
        <v>3736.55</v>
      </c>
      <c r="F3924" t="s">
        <v>8219</v>
      </c>
      <c r="G3924" t="s">
        <v>8224</v>
      </c>
      <c r="H3924" t="s">
        <v>8246</v>
      </c>
      <c r="I3924">
        <v>1331352129</v>
      </c>
      <c r="J3924">
        <v>1328760129</v>
      </c>
      <c r="K3924" t="b">
        <v>1</v>
      </c>
      <c r="L3924">
        <v>73</v>
      </c>
      <c r="M3924" t="b">
        <v>1</v>
      </c>
      <c r="N3924" t="s">
        <v>8279</v>
      </c>
      <c r="O3924" s="5">
        <f t="shared" si="549"/>
        <v>0.93669293867337511</v>
      </c>
      <c r="P3924" s="7">
        <f t="shared" si="550"/>
        <v>51.185616438356163</v>
      </c>
      <c r="Q3924" t="str">
        <f t="shared" si="551"/>
        <v>music</v>
      </c>
      <c r="R3924" t="str">
        <f t="shared" si="552"/>
        <v>indie rock</v>
      </c>
      <c r="S3924" s="10">
        <f t="shared" si="553"/>
        <v>40977.91815972222</v>
      </c>
      <c r="T3924" s="10">
        <f t="shared" si="554"/>
        <v>40947.91815972222</v>
      </c>
      <c r="U3924">
        <f t="shared" si="555"/>
        <v>2012</v>
      </c>
      <c r="V3924" s="11">
        <f t="shared" si="556"/>
        <v>40977.91815972222</v>
      </c>
      <c r="W3924" s="15">
        <f t="shared" si="557"/>
        <v>30</v>
      </c>
    </row>
    <row r="3925" spans="1:23" ht="43.2" x14ac:dyDescent="0.3">
      <c r="A3925">
        <v>2307</v>
      </c>
      <c r="B3925" s="3" t="s">
        <v>2308</v>
      </c>
      <c r="C3925" s="3" t="s">
        <v>6417</v>
      </c>
      <c r="D3925">
        <v>1964.47</v>
      </c>
      <c r="E3925">
        <v>2095.2600000000002</v>
      </c>
      <c r="F3925" t="s">
        <v>8219</v>
      </c>
      <c r="G3925" t="s">
        <v>8224</v>
      </c>
      <c r="H3925" t="s">
        <v>8246</v>
      </c>
      <c r="I3925">
        <v>1336245328</v>
      </c>
      <c r="J3925">
        <v>1333653333</v>
      </c>
      <c r="K3925" t="b">
        <v>1</v>
      </c>
      <c r="L3925">
        <v>75</v>
      </c>
      <c r="M3925" t="b">
        <v>1</v>
      </c>
      <c r="N3925" t="s">
        <v>8279</v>
      </c>
      <c r="O3925" s="5">
        <f t="shared" si="549"/>
        <v>0.93757815259204103</v>
      </c>
      <c r="P3925" s="7">
        <f t="shared" si="550"/>
        <v>27.936800000000002</v>
      </c>
      <c r="Q3925" t="str">
        <f t="shared" si="551"/>
        <v>music</v>
      </c>
      <c r="R3925" t="str">
        <f t="shared" si="552"/>
        <v>indie rock</v>
      </c>
      <c r="S3925" s="10">
        <f t="shared" si="553"/>
        <v>41034.552407407406</v>
      </c>
      <c r="T3925" s="10">
        <f t="shared" si="554"/>
        <v>41004.552465277775</v>
      </c>
      <c r="U3925">
        <f t="shared" si="555"/>
        <v>2012</v>
      </c>
      <c r="V3925" s="11">
        <f t="shared" si="556"/>
        <v>41034.552407407406</v>
      </c>
      <c r="W3925" s="15">
        <f t="shared" si="557"/>
        <v>29.999942129630654</v>
      </c>
    </row>
    <row r="3926" spans="1:23" ht="43.2" x14ac:dyDescent="0.3">
      <c r="A3926">
        <v>2308</v>
      </c>
      <c r="B3926" s="3" t="s">
        <v>2309</v>
      </c>
      <c r="C3926" s="3" t="s">
        <v>6418</v>
      </c>
      <c r="D3926">
        <v>50000</v>
      </c>
      <c r="E3926">
        <v>50653.11</v>
      </c>
      <c r="F3926" t="s">
        <v>8219</v>
      </c>
      <c r="G3926" t="s">
        <v>8224</v>
      </c>
      <c r="H3926" t="s">
        <v>8246</v>
      </c>
      <c r="I3926">
        <v>1409274000</v>
      </c>
      <c r="J3926">
        <v>1406847996</v>
      </c>
      <c r="K3926" t="b">
        <v>1</v>
      </c>
      <c r="L3926">
        <v>614</v>
      </c>
      <c r="M3926" t="b">
        <v>1</v>
      </c>
      <c r="N3926" t="s">
        <v>8279</v>
      </c>
      <c r="O3926" s="5">
        <f t="shared" si="549"/>
        <v>0.98710622111850588</v>
      </c>
      <c r="P3926" s="7">
        <f t="shared" si="550"/>
        <v>82.496921824104234</v>
      </c>
      <c r="Q3926" t="str">
        <f t="shared" si="551"/>
        <v>music</v>
      </c>
      <c r="R3926" t="str">
        <f t="shared" si="552"/>
        <v>indie rock</v>
      </c>
      <c r="S3926" s="10">
        <f t="shared" si="553"/>
        <v>41879.791666666664</v>
      </c>
      <c r="T3926" s="10">
        <f t="shared" si="554"/>
        <v>41851.712916666671</v>
      </c>
      <c r="U3926">
        <f t="shared" si="555"/>
        <v>2014</v>
      </c>
      <c r="V3926" s="11">
        <f t="shared" si="556"/>
        <v>41879.791666666664</v>
      </c>
      <c r="W3926" s="15">
        <f t="shared" si="557"/>
        <v>28.078749999993306</v>
      </c>
    </row>
    <row r="3927" spans="1:23" ht="43.2" x14ac:dyDescent="0.3">
      <c r="A3927">
        <v>2309</v>
      </c>
      <c r="B3927" s="3" t="s">
        <v>2310</v>
      </c>
      <c r="C3927" s="3" t="s">
        <v>6419</v>
      </c>
      <c r="D3927">
        <v>6000</v>
      </c>
      <c r="E3927">
        <v>6400.47</v>
      </c>
      <c r="F3927" t="s">
        <v>8219</v>
      </c>
      <c r="G3927" t="s">
        <v>8224</v>
      </c>
      <c r="H3927" t="s">
        <v>8246</v>
      </c>
      <c r="I3927">
        <v>1362872537</v>
      </c>
      <c r="J3927">
        <v>1359848537</v>
      </c>
      <c r="K3927" t="b">
        <v>1</v>
      </c>
      <c r="L3927">
        <v>107</v>
      </c>
      <c r="M3927" t="b">
        <v>1</v>
      </c>
      <c r="N3927" t="s">
        <v>8279</v>
      </c>
      <c r="O3927" s="5">
        <f t="shared" si="549"/>
        <v>0.93743115739937843</v>
      </c>
      <c r="P3927" s="7">
        <f t="shared" si="550"/>
        <v>59.817476635514019</v>
      </c>
      <c r="Q3927" t="str">
        <f t="shared" si="551"/>
        <v>music</v>
      </c>
      <c r="R3927" t="str">
        <f t="shared" si="552"/>
        <v>indie rock</v>
      </c>
      <c r="S3927" s="10">
        <f t="shared" si="553"/>
        <v>41342.737696759257</v>
      </c>
      <c r="T3927" s="10">
        <f t="shared" si="554"/>
        <v>41307.737696759257</v>
      </c>
      <c r="U3927">
        <f t="shared" si="555"/>
        <v>2013</v>
      </c>
      <c r="V3927" s="11">
        <f t="shared" si="556"/>
        <v>41342.737696759257</v>
      </c>
      <c r="W3927" s="15">
        <f t="shared" si="557"/>
        <v>35</v>
      </c>
    </row>
    <row r="3928" spans="1:23" ht="57.6" x14ac:dyDescent="0.3">
      <c r="A3928">
        <v>2310</v>
      </c>
      <c r="B3928" s="3" t="s">
        <v>2311</v>
      </c>
      <c r="C3928" s="3" t="s">
        <v>6420</v>
      </c>
      <c r="D3928">
        <v>18500</v>
      </c>
      <c r="E3928">
        <v>79335.360000000001</v>
      </c>
      <c r="F3928" t="s">
        <v>8219</v>
      </c>
      <c r="G3928" t="s">
        <v>8224</v>
      </c>
      <c r="H3928" t="s">
        <v>8246</v>
      </c>
      <c r="I3928">
        <v>1363889015</v>
      </c>
      <c r="J3928">
        <v>1361300615</v>
      </c>
      <c r="K3928" t="b">
        <v>1</v>
      </c>
      <c r="L3928">
        <v>1224</v>
      </c>
      <c r="M3928" t="b">
        <v>1</v>
      </c>
      <c r="N3928" t="s">
        <v>8279</v>
      </c>
      <c r="O3928" s="5">
        <f t="shared" si="549"/>
        <v>0.23318732025669259</v>
      </c>
      <c r="P3928" s="7">
        <f t="shared" si="550"/>
        <v>64.816470588235291</v>
      </c>
      <c r="Q3928" t="str">
        <f t="shared" si="551"/>
        <v>music</v>
      </c>
      <c r="R3928" t="str">
        <f t="shared" si="552"/>
        <v>indie rock</v>
      </c>
      <c r="S3928" s="10">
        <f t="shared" si="553"/>
        <v>41354.502488425926</v>
      </c>
      <c r="T3928" s="10">
        <f t="shared" si="554"/>
        <v>41324.54415509259</v>
      </c>
      <c r="U3928">
        <f t="shared" si="555"/>
        <v>2013</v>
      </c>
      <c r="V3928" s="11">
        <f t="shared" si="556"/>
        <v>41354.502488425926</v>
      </c>
      <c r="W3928" s="15">
        <f t="shared" si="557"/>
        <v>29.958333333335759</v>
      </c>
    </row>
    <row r="3929" spans="1:23" ht="43.2" x14ac:dyDescent="0.3">
      <c r="A3929">
        <v>2311</v>
      </c>
      <c r="B3929" s="3" t="s">
        <v>2312</v>
      </c>
      <c r="C3929" s="3" t="s">
        <v>6421</v>
      </c>
      <c r="D3929">
        <v>9000</v>
      </c>
      <c r="E3929">
        <v>9370</v>
      </c>
      <c r="F3929" t="s">
        <v>8219</v>
      </c>
      <c r="G3929" t="s">
        <v>8224</v>
      </c>
      <c r="H3929" t="s">
        <v>8246</v>
      </c>
      <c r="I3929">
        <v>1399421189</v>
      </c>
      <c r="J3929">
        <v>1396829189</v>
      </c>
      <c r="K3929" t="b">
        <v>1</v>
      </c>
      <c r="L3929">
        <v>104</v>
      </c>
      <c r="M3929" t="b">
        <v>1</v>
      </c>
      <c r="N3929" t="s">
        <v>8279</v>
      </c>
      <c r="O3929" s="5">
        <f t="shared" si="549"/>
        <v>0.96051227321237997</v>
      </c>
      <c r="P3929" s="7">
        <f t="shared" si="550"/>
        <v>90.09615384615384</v>
      </c>
      <c r="Q3929" t="str">
        <f t="shared" si="551"/>
        <v>music</v>
      </c>
      <c r="R3929" t="str">
        <f t="shared" si="552"/>
        <v>indie rock</v>
      </c>
      <c r="S3929" s="10">
        <f t="shared" si="553"/>
        <v>41765.754502314812</v>
      </c>
      <c r="T3929" s="10">
        <f t="shared" si="554"/>
        <v>41735.754502314812</v>
      </c>
      <c r="U3929">
        <f t="shared" si="555"/>
        <v>2014</v>
      </c>
      <c r="V3929" s="11">
        <f t="shared" si="556"/>
        <v>41765.754502314812</v>
      </c>
      <c r="W3929" s="15">
        <f t="shared" si="557"/>
        <v>30</v>
      </c>
    </row>
    <row r="3930" spans="1:23" ht="43.2" x14ac:dyDescent="0.3">
      <c r="A3930">
        <v>2312</v>
      </c>
      <c r="B3930" s="3" t="s">
        <v>2313</v>
      </c>
      <c r="C3930" s="3" t="s">
        <v>6422</v>
      </c>
      <c r="D3930">
        <v>3000</v>
      </c>
      <c r="E3930">
        <v>3236</v>
      </c>
      <c r="F3930" t="s">
        <v>8219</v>
      </c>
      <c r="G3930" t="s">
        <v>8224</v>
      </c>
      <c r="H3930" t="s">
        <v>8246</v>
      </c>
      <c r="I3930">
        <v>1397862000</v>
      </c>
      <c r="J3930">
        <v>1395155478</v>
      </c>
      <c r="K3930" t="b">
        <v>1</v>
      </c>
      <c r="L3930">
        <v>79</v>
      </c>
      <c r="M3930" t="b">
        <v>1</v>
      </c>
      <c r="N3930" t="s">
        <v>8279</v>
      </c>
      <c r="O3930" s="5">
        <f t="shared" si="549"/>
        <v>0.92707045735475901</v>
      </c>
      <c r="P3930" s="7">
        <f t="shared" si="550"/>
        <v>40.962025316455694</v>
      </c>
      <c r="Q3930" t="str">
        <f t="shared" si="551"/>
        <v>music</v>
      </c>
      <c r="R3930" t="str">
        <f t="shared" si="552"/>
        <v>indie rock</v>
      </c>
      <c r="S3930" s="10">
        <f t="shared" si="553"/>
        <v>41747.708333333336</v>
      </c>
      <c r="T3930" s="10">
        <f t="shared" si="554"/>
        <v>41716.382847222223</v>
      </c>
      <c r="U3930">
        <f t="shared" si="555"/>
        <v>2014</v>
      </c>
      <c r="V3930" s="11">
        <f t="shared" si="556"/>
        <v>41747.708333333336</v>
      </c>
      <c r="W3930" s="15">
        <f t="shared" si="557"/>
        <v>31.325486111112696</v>
      </c>
    </row>
    <row r="3931" spans="1:23" ht="28.8" x14ac:dyDescent="0.3">
      <c r="A3931">
        <v>2313</v>
      </c>
      <c r="B3931" s="3" t="s">
        <v>2314</v>
      </c>
      <c r="C3931" s="3" t="s">
        <v>6423</v>
      </c>
      <c r="D3931">
        <v>5000</v>
      </c>
      <c r="E3931">
        <v>8792.02</v>
      </c>
      <c r="F3931" t="s">
        <v>8219</v>
      </c>
      <c r="G3931" t="s">
        <v>8224</v>
      </c>
      <c r="H3931" t="s">
        <v>8246</v>
      </c>
      <c r="I3931">
        <v>1336086026</v>
      </c>
      <c r="J3931">
        <v>1333494026</v>
      </c>
      <c r="K3931" t="b">
        <v>1</v>
      </c>
      <c r="L3931">
        <v>157</v>
      </c>
      <c r="M3931" t="b">
        <v>1</v>
      </c>
      <c r="N3931" t="s">
        <v>8279</v>
      </c>
      <c r="O3931" s="5">
        <f t="shared" si="549"/>
        <v>0.56869752343602487</v>
      </c>
      <c r="P3931" s="7">
        <f t="shared" si="550"/>
        <v>56.000127388535034</v>
      </c>
      <c r="Q3931" t="str">
        <f t="shared" si="551"/>
        <v>music</v>
      </c>
      <c r="R3931" t="str">
        <f t="shared" si="552"/>
        <v>indie rock</v>
      </c>
      <c r="S3931" s="10">
        <f t="shared" si="553"/>
        <v>41032.708634259259</v>
      </c>
      <c r="T3931" s="10">
        <f t="shared" si="554"/>
        <v>41002.708634259259</v>
      </c>
      <c r="U3931">
        <f t="shared" si="555"/>
        <v>2012</v>
      </c>
      <c r="V3931" s="11">
        <f t="shared" si="556"/>
        <v>41032.708634259259</v>
      </c>
      <c r="W3931" s="15">
        <f t="shared" si="557"/>
        <v>30</v>
      </c>
    </row>
    <row r="3932" spans="1:23" ht="43.2" x14ac:dyDescent="0.3">
      <c r="A3932">
        <v>2314</v>
      </c>
      <c r="B3932" s="3" t="s">
        <v>2315</v>
      </c>
      <c r="C3932" s="3" t="s">
        <v>6424</v>
      </c>
      <c r="D3932">
        <v>1200</v>
      </c>
      <c r="E3932">
        <v>1883.64</v>
      </c>
      <c r="F3932" t="s">
        <v>8219</v>
      </c>
      <c r="G3932" t="s">
        <v>8224</v>
      </c>
      <c r="H3932" t="s">
        <v>8246</v>
      </c>
      <c r="I3932">
        <v>1339074857</v>
      </c>
      <c r="J3932">
        <v>1336482857</v>
      </c>
      <c r="K3932" t="b">
        <v>1</v>
      </c>
      <c r="L3932">
        <v>50</v>
      </c>
      <c r="M3932" t="b">
        <v>1</v>
      </c>
      <c r="N3932" t="s">
        <v>8279</v>
      </c>
      <c r="O3932" s="5">
        <f t="shared" si="549"/>
        <v>0.63706440721156909</v>
      </c>
      <c r="P3932" s="7">
        <f t="shared" si="550"/>
        <v>37.672800000000002</v>
      </c>
      <c r="Q3932" t="str">
        <f t="shared" si="551"/>
        <v>music</v>
      </c>
      <c r="R3932" t="str">
        <f t="shared" si="552"/>
        <v>indie rock</v>
      </c>
      <c r="S3932" s="10">
        <f t="shared" si="553"/>
        <v>41067.301585648151</v>
      </c>
      <c r="T3932" s="10">
        <f t="shared" si="554"/>
        <v>41037.301585648151</v>
      </c>
      <c r="U3932">
        <f t="shared" si="555"/>
        <v>2012</v>
      </c>
      <c r="V3932" s="11">
        <f t="shared" si="556"/>
        <v>41067.301585648151</v>
      </c>
      <c r="W3932" s="15">
        <f t="shared" si="557"/>
        <v>30</v>
      </c>
    </row>
    <row r="3933" spans="1:23" ht="43.2" x14ac:dyDescent="0.3">
      <c r="A3933">
        <v>2315</v>
      </c>
      <c r="B3933" s="3" t="s">
        <v>2316</v>
      </c>
      <c r="C3933" s="3" t="s">
        <v>6425</v>
      </c>
      <c r="D3933">
        <v>2500</v>
      </c>
      <c r="E3933">
        <v>2565</v>
      </c>
      <c r="F3933" t="s">
        <v>8219</v>
      </c>
      <c r="G3933" t="s">
        <v>8224</v>
      </c>
      <c r="H3933" t="s">
        <v>8246</v>
      </c>
      <c r="I3933">
        <v>1336238743</v>
      </c>
      <c r="J3933">
        <v>1333646743</v>
      </c>
      <c r="K3933" t="b">
        <v>1</v>
      </c>
      <c r="L3933">
        <v>64</v>
      </c>
      <c r="M3933" t="b">
        <v>1</v>
      </c>
      <c r="N3933" t="s">
        <v>8279</v>
      </c>
      <c r="O3933" s="5">
        <f t="shared" si="549"/>
        <v>0.97465886939571145</v>
      </c>
      <c r="P3933" s="7">
        <f t="shared" si="550"/>
        <v>40.078125</v>
      </c>
      <c r="Q3933" t="str">
        <f t="shared" si="551"/>
        <v>music</v>
      </c>
      <c r="R3933" t="str">
        <f t="shared" si="552"/>
        <v>indie rock</v>
      </c>
      <c r="S3933" s="10">
        <f t="shared" si="553"/>
        <v>41034.47619212963</v>
      </c>
      <c r="T3933" s="10">
        <f t="shared" si="554"/>
        <v>41004.47619212963</v>
      </c>
      <c r="U3933">
        <f t="shared" si="555"/>
        <v>2012</v>
      </c>
      <c r="V3933" s="11">
        <f t="shared" si="556"/>
        <v>41034.47619212963</v>
      </c>
      <c r="W3933" s="15">
        <f t="shared" si="557"/>
        <v>30</v>
      </c>
    </row>
    <row r="3934" spans="1:23" ht="57.6" x14ac:dyDescent="0.3">
      <c r="A3934">
        <v>2316</v>
      </c>
      <c r="B3934" s="3" t="s">
        <v>2317</v>
      </c>
      <c r="C3934" s="3" t="s">
        <v>6426</v>
      </c>
      <c r="D3934">
        <v>15000</v>
      </c>
      <c r="E3934">
        <v>15606.4</v>
      </c>
      <c r="F3934" t="s">
        <v>8219</v>
      </c>
      <c r="G3934" t="s">
        <v>8224</v>
      </c>
      <c r="H3934" t="s">
        <v>8246</v>
      </c>
      <c r="I3934">
        <v>1260383040</v>
      </c>
      <c r="J3934">
        <v>1253726650</v>
      </c>
      <c r="K3934" t="b">
        <v>1</v>
      </c>
      <c r="L3934">
        <v>200</v>
      </c>
      <c r="M3934" t="b">
        <v>1</v>
      </c>
      <c r="N3934" t="s">
        <v>8279</v>
      </c>
      <c r="O3934" s="5">
        <f t="shared" si="549"/>
        <v>0.9611441459913882</v>
      </c>
      <c r="P3934" s="7">
        <f t="shared" si="550"/>
        <v>78.031999999999996</v>
      </c>
      <c r="Q3934" t="str">
        <f t="shared" si="551"/>
        <v>music</v>
      </c>
      <c r="R3934" t="str">
        <f t="shared" si="552"/>
        <v>indie rock</v>
      </c>
      <c r="S3934" s="10">
        <f t="shared" si="553"/>
        <v>40156.51666666667</v>
      </c>
      <c r="T3934" s="10">
        <f t="shared" si="554"/>
        <v>40079.475115740745</v>
      </c>
      <c r="U3934">
        <f t="shared" si="555"/>
        <v>2009</v>
      </c>
      <c r="V3934" s="11">
        <f t="shared" si="556"/>
        <v>40156.51666666667</v>
      </c>
      <c r="W3934" s="15">
        <f t="shared" si="557"/>
        <v>77.041550925925549</v>
      </c>
    </row>
    <row r="3935" spans="1:23" ht="43.2" x14ac:dyDescent="0.3">
      <c r="A3935">
        <v>2317</v>
      </c>
      <c r="B3935" s="3" t="s">
        <v>2318</v>
      </c>
      <c r="C3935" s="3" t="s">
        <v>6427</v>
      </c>
      <c r="D3935">
        <v>400</v>
      </c>
      <c r="E3935">
        <v>416</v>
      </c>
      <c r="F3935" t="s">
        <v>8219</v>
      </c>
      <c r="G3935" t="s">
        <v>8224</v>
      </c>
      <c r="H3935" t="s">
        <v>8246</v>
      </c>
      <c r="I3935">
        <v>1266210000</v>
      </c>
      <c r="J3935">
        <v>1263474049</v>
      </c>
      <c r="K3935" t="b">
        <v>1</v>
      </c>
      <c r="L3935">
        <v>22</v>
      </c>
      <c r="M3935" t="b">
        <v>1</v>
      </c>
      <c r="N3935" t="s">
        <v>8279</v>
      </c>
      <c r="O3935" s="5">
        <f t="shared" si="549"/>
        <v>0.96153846153846156</v>
      </c>
      <c r="P3935" s="7">
        <f t="shared" si="550"/>
        <v>18.90909090909091</v>
      </c>
      <c r="Q3935" t="str">
        <f t="shared" si="551"/>
        <v>music</v>
      </c>
      <c r="R3935" t="str">
        <f t="shared" si="552"/>
        <v>indie rock</v>
      </c>
      <c r="S3935" s="10">
        <f t="shared" si="553"/>
        <v>40223.958333333336</v>
      </c>
      <c r="T3935" s="10">
        <f t="shared" si="554"/>
        <v>40192.292233796295</v>
      </c>
      <c r="U3935">
        <f t="shared" si="555"/>
        <v>2010</v>
      </c>
      <c r="V3935" s="11">
        <f t="shared" si="556"/>
        <v>40223.958333333336</v>
      </c>
      <c r="W3935" s="15">
        <f t="shared" si="557"/>
        <v>31.666099537040282</v>
      </c>
    </row>
    <row r="3936" spans="1:23" ht="57.6" x14ac:dyDescent="0.3">
      <c r="A3936">
        <v>2318</v>
      </c>
      <c r="B3936" s="3" t="s">
        <v>2319</v>
      </c>
      <c r="C3936" s="3" t="s">
        <v>6428</v>
      </c>
      <c r="D3936">
        <v>5000</v>
      </c>
      <c r="E3936">
        <v>6053</v>
      </c>
      <c r="F3936" t="s">
        <v>8219</v>
      </c>
      <c r="G3936" t="s">
        <v>8224</v>
      </c>
      <c r="H3936" t="s">
        <v>8246</v>
      </c>
      <c r="I3936">
        <v>1253937540</v>
      </c>
      <c r="J3936">
        <v>1251214014</v>
      </c>
      <c r="K3936" t="b">
        <v>1</v>
      </c>
      <c r="L3936">
        <v>163</v>
      </c>
      <c r="M3936" t="b">
        <v>1</v>
      </c>
      <c r="N3936" t="s">
        <v>8279</v>
      </c>
      <c r="O3936" s="5">
        <f t="shared" si="549"/>
        <v>0.82603667602841568</v>
      </c>
      <c r="P3936" s="7">
        <f t="shared" si="550"/>
        <v>37.134969325153371</v>
      </c>
      <c r="Q3936" t="str">
        <f t="shared" si="551"/>
        <v>music</v>
      </c>
      <c r="R3936" t="str">
        <f t="shared" si="552"/>
        <v>indie rock</v>
      </c>
      <c r="S3936" s="10">
        <f t="shared" si="553"/>
        <v>40081.915972222225</v>
      </c>
      <c r="T3936" s="10">
        <f t="shared" si="554"/>
        <v>40050.393680555557</v>
      </c>
      <c r="U3936">
        <f t="shared" si="555"/>
        <v>2009</v>
      </c>
      <c r="V3936" s="11">
        <f t="shared" si="556"/>
        <v>40081.915972222225</v>
      </c>
      <c r="W3936" s="15">
        <f t="shared" si="557"/>
        <v>31.522291666668025</v>
      </c>
    </row>
    <row r="3937" spans="1:23" ht="43.2" x14ac:dyDescent="0.3">
      <c r="A3937">
        <v>2319</v>
      </c>
      <c r="B3937" s="3" t="s">
        <v>2320</v>
      </c>
      <c r="C3937" s="3" t="s">
        <v>6429</v>
      </c>
      <c r="D3937">
        <v>3000</v>
      </c>
      <c r="E3937">
        <v>3231</v>
      </c>
      <c r="F3937" t="s">
        <v>8219</v>
      </c>
      <c r="G3937" t="s">
        <v>8224</v>
      </c>
      <c r="H3937" t="s">
        <v>8246</v>
      </c>
      <c r="I3937">
        <v>1387072685</v>
      </c>
      <c r="J3937">
        <v>1384480685</v>
      </c>
      <c r="K3937" t="b">
        <v>1</v>
      </c>
      <c r="L3937">
        <v>77</v>
      </c>
      <c r="M3937" t="b">
        <v>1</v>
      </c>
      <c r="N3937" t="s">
        <v>8279</v>
      </c>
      <c r="O3937" s="5">
        <f t="shared" si="549"/>
        <v>0.92850510677808729</v>
      </c>
      <c r="P3937" s="7">
        <f t="shared" si="550"/>
        <v>41.961038961038959</v>
      </c>
      <c r="Q3937" t="str">
        <f t="shared" si="551"/>
        <v>music</v>
      </c>
      <c r="R3937" t="str">
        <f t="shared" si="552"/>
        <v>indie rock</v>
      </c>
      <c r="S3937" s="10">
        <f t="shared" si="553"/>
        <v>41622.832002314812</v>
      </c>
      <c r="T3937" s="10">
        <f t="shared" si="554"/>
        <v>41592.832002314812</v>
      </c>
      <c r="U3937">
        <f t="shared" si="555"/>
        <v>2013</v>
      </c>
      <c r="V3937" s="11">
        <f t="shared" si="556"/>
        <v>41622.832002314812</v>
      </c>
      <c r="W3937" s="15">
        <f t="shared" si="557"/>
        <v>30</v>
      </c>
    </row>
    <row r="3938" spans="1:23" ht="57.6" x14ac:dyDescent="0.3">
      <c r="A3938">
        <v>2320</v>
      </c>
      <c r="B3938" s="3" t="s">
        <v>2321</v>
      </c>
      <c r="C3938" s="3" t="s">
        <v>6430</v>
      </c>
      <c r="D3938">
        <v>5000</v>
      </c>
      <c r="E3938">
        <v>5433</v>
      </c>
      <c r="F3938" t="s">
        <v>8219</v>
      </c>
      <c r="G3938" t="s">
        <v>8224</v>
      </c>
      <c r="H3938" t="s">
        <v>8246</v>
      </c>
      <c r="I3938">
        <v>1396463800</v>
      </c>
      <c r="J3938">
        <v>1393443400</v>
      </c>
      <c r="K3938" t="b">
        <v>1</v>
      </c>
      <c r="L3938">
        <v>89</v>
      </c>
      <c r="M3938" t="b">
        <v>1</v>
      </c>
      <c r="N3938" t="s">
        <v>8279</v>
      </c>
      <c r="O3938" s="5">
        <f t="shared" si="549"/>
        <v>0.92030185900975525</v>
      </c>
      <c r="P3938" s="7">
        <f t="shared" si="550"/>
        <v>61.044943820224717</v>
      </c>
      <c r="Q3938" t="str">
        <f t="shared" si="551"/>
        <v>music</v>
      </c>
      <c r="R3938" t="str">
        <f t="shared" si="552"/>
        <v>indie rock</v>
      </c>
      <c r="S3938" s="10">
        <f t="shared" si="553"/>
        <v>41731.525462962964</v>
      </c>
      <c r="T3938" s="10">
        <f t="shared" si="554"/>
        <v>41696.567129629628</v>
      </c>
      <c r="U3938">
        <f t="shared" si="555"/>
        <v>2014</v>
      </c>
      <c r="V3938" s="11">
        <f t="shared" si="556"/>
        <v>41731.525462962964</v>
      </c>
      <c r="W3938" s="15">
        <f t="shared" si="557"/>
        <v>34.958333333335759</v>
      </c>
    </row>
    <row r="3939" spans="1:23" ht="28.8" x14ac:dyDescent="0.3">
      <c r="A3939">
        <v>2327</v>
      </c>
      <c r="B3939" s="3" t="s">
        <v>2328</v>
      </c>
      <c r="C3939" s="3" t="s">
        <v>6437</v>
      </c>
      <c r="D3939">
        <v>35000</v>
      </c>
      <c r="E3939">
        <v>184133.01</v>
      </c>
      <c r="F3939" t="s">
        <v>8219</v>
      </c>
      <c r="G3939" t="s">
        <v>8224</v>
      </c>
      <c r="H3939" t="s">
        <v>8246</v>
      </c>
      <c r="I3939">
        <v>1409090440</v>
      </c>
      <c r="J3939">
        <v>1406066440</v>
      </c>
      <c r="K3939" t="b">
        <v>1</v>
      </c>
      <c r="L3939">
        <v>3355</v>
      </c>
      <c r="M3939" t="b">
        <v>1</v>
      </c>
      <c r="N3939" t="s">
        <v>8298</v>
      </c>
      <c r="O3939" s="5">
        <f t="shared" si="549"/>
        <v>0.19007998620127917</v>
      </c>
      <c r="P3939" s="7">
        <f t="shared" si="550"/>
        <v>54.883162444113267</v>
      </c>
      <c r="Q3939" t="str">
        <f t="shared" si="551"/>
        <v>food</v>
      </c>
      <c r="R3939" t="str">
        <f t="shared" si="552"/>
        <v>small batch</v>
      </c>
      <c r="S3939" s="10">
        <f t="shared" si="553"/>
        <v>41877.667129629634</v>
      </c>
      <c r="T3939" s="10">
        <f t="shared" si="554"/>
        <v>41842.667129629634</v>
      </c>
      <c r="U3939">
        <f t="shared" si="555"/>
        <v>2014</v>
      </c>
      <c r="V3939" s="11">
        <f t="shared" si="556"/>
        <v>41877.667129629634</v>
      </c>
      <c r="W3939" s="15">
        <f t="shared" si="557"/>
        <v>35</v>
      </c>
    </row>
    <row r="3940" spans="1:23" ht="57.6" x14ac:dyDescent="0.3">
      <c r="A3940">
        <v>2328</v>
      </c>
      <c r="B3940" s="3" t="s">
        <v>2329</v>
      </c>
      <c r="C3940" s="3" t="s">
        <v>6438</v>
      </c>
      <c r="D3940">
        <v>10000</v>
      </c>
      <c r="E3940">
        <v>25445</v>
      </c>
      <c r="F3940" t="s">
        <v>8219</v>
      </c>
      <c r="G3940" t="s">
        <v>8224</v>
      </c>
      <c r="H3940" t="s">
        <v>8246</v>
      </c>
      <c r="I3940">
        <v>1434307537</v>
      </c>
      <c r="J3940">
        <v>1431715537</v>
      </c>
      <c r="K3940" t="b">
        <v>1</v>
      </c>
      <c r="L3940">
        <v>537</v>
      </c>
      <c r="M3940" t="b">
        <v>1</v>
      </c>
      <c r="N3940" t="s">
        <v>8298</v>
      </c>
      <c r="O3940" s="5">
        <f t="shared" si="549"/>
        <v>0.39300451955197485</v>
      </c>
      <c r="P3940" s="7">
        <f t="shared" si="550"/>
        <v>47.383612662942269</v>
      </c>
      <c r="Q3940" t="str">
        <f t="shared" si="551"/>
        <v>food</v>
      </c>
      <c r="R3940" t="str">
        <f t="shared" si="552"/>
        <v>small batch</v>
      </c>
      <c r="S3940" s="10">
        <f t="shared" si="553"/>
        <v>42169.531678240746</v>
      </c>
      <c r="T3940" s="10">
        <f t="shared" si="554"/>
        <v>42139.531678240746</v>
      </c>
      <c r="U3940">
        <f t="shared" si="555"/>
        <v>2015</v>
      </c>
      <c r="V3940" s="11">
        <f t="shared" si="556"/>
        <v>42169.531678240746</v>
      </c>
      <c r="W3940" s="15">
        <f t="shared" si="557"/>
        <v>30</v>
      </c>
    </row>
    <row r="3941" spans="1:23" ht="43.2" x14ac:dyDescent="0.3">
      <c r="A3941">
        <v>2329</v>
      </c>
      <c r="B3941" s="3" t="s">
        <v>2330</v>
      </c>
      <c r="C3941" s="3" t="s">
        <v>6439</v>
      </c>
      <c r="D3941">
        <v>25000</v>
      </c>
      <c r="E3941">
        <v>26480</v>
      </c>
      <c r="F3941" t="s">
        <v>8219</v>
      </c>
      <c r="G3941" t="s">
        <v>8224</v>
      </c>
      <c r="H3941" t="s">
        <v>8246</v>
      </c>
      <c r="I3941">
        <v>1405609146</v>
      </c>
      <c r="J3941">
        <v>1403017146</v>
      </c>
      <c r="K3941" t="b">
        <v>1</v>
      </c>
      <c r="L3941">
        <v>125</v>
      </c>
      <c r="M3941" t="b">
        <v>1</v>
      </c>
      <c r="N3941" t="s">
        <v>8298</v>
      </c>
      <c r="O3941" s="5">
        <f t="shared" si="549"/>
        <v>0.9441087613293051</v>
      </c>
      <c r="P3941" s="7">
        <f t="shared" si="550"/>
        <v>211.84</v>
      </c>
      <c r="Q3941" t="str">
        <f t="shared" si="551"/>
        <v>food</v>
      </c>
      <c r="R3941" t="str">
        <f t="shared" si="552"/>
        <v>small batch</v>
      </c>
      <c r="S3941" s="10">
        <f t="shared" si="553"/>
        <v>41837.374374999999</v>
      </c>
      <c r="T3941" s="10">
        <f t="shared" si="554"/>
        <v>41807.374374999999</v>
      </c>
      <c r="U3941">
        <f t="shared" si="555"/>
        <v>2014</v>
      </c>
      <c r="V3941" s="11">
        <f t="shared" si="556"/>
        <v>41837.374374999999</v>
      </c>
      <c r="W3941" s="15">
        <f t="shared" si="557"/>
        <v>30</v>
      </c>
    </row>
    <row r="3942" spans="1:23" ht="43.2" x14ac:dyDescent="0.3">
      <c r="A3942">
        <v>2330</v>
      </c>
      <c r="B3942" s="3" t="s">
        <v>2331</v>
      </c>
      <c r="C3942" s="3" t="s">
        <v>6440</v>
      </c>
      <c r="D3942">
        <v>35000</v>
      </c>
      <c r="E3942">
        <v>35848</v>
      </c>
      <c r="F3942" t="s">
        <v>8219</v>
      </c>
      <c r="G3942" t="s">
        <v>8224</v>
      </c>
      <c r="H3942" t="s">
        <v>8246</v>
      </c>
      <c r="I3942">
        <v>1451001600</v>
      </c>
      <c r="J3942">
        <v>1448400943</v>
      </c>
      <c r="K3942" t="b">
        <v>1</v>
      </c>
      <c r="L3942">
        <v>163</v>
      </c>
      <c r="M3942" t="b">
        <v>1</v>
      </c>
      <c r="N3942" t="s">
        <v>8298</v>
      </c>
      <c r="O3942" s="5">
        <f t="shared" si="549"/>
        <v>0.97634456594510155</v>
      </c>
      <c r="P3942" s="7">
        <f t="shared" si="550"/>
        <v>219.92638036809817</v>
      </c>
      <c r="Q3942" t="str">
        <f t="shared" si="551"/>
        <v>food</v>
      </c>
      <c r="R3942" t="str">
        <f t="shared" si="552"/>
        <v>small batch</v>
      </c>
      <c r="S3942" s="10">
        <f t="shared" si="553"/>
        <v>42362.75</v>
      </c>
      <c r="T3942" s="10">
        <f t="shared" si="554"/>
        <v>42332.64980324074</v>
      </c>
      <c r="U3942">
        <f t="shared" si="555"/>
        <v>2015</v>
      </c>
      <c r="V3942" s="11">
        <f t="shared" si="556"/>
        <v>42362.75</v>
      </c>
      <c r="W3942" s="15">
        <f t="shared" si="557"/>
        <v>30.100196759260143</v>
      </c>
    </row>
    <row r="3943" spans="1:23" ht="43.2" x14ac:dyDescent="0.3">
      <c r="A3943">
        <v>2331</v>
      </c>
      <c r="B3943" s="3" t="s">
        <v>2332</v>
      </c>
      <c r="C3943" s="3" t="s">
        <v>6441</v>
      </c>
      <c r="D3943">
        <v>8000</v>
      </c>
      <c r="E3943">
        <v>11545.1</v>
      </c>
      <c r="F3943" t="s">
        <v>8219</v>
      </c>
      <c r="G3943" t="s">
        <v>8224</v>
      </c>
      <c r="H3943" t="s">
        <v>8246</v>
      </c>
      <c r="I3943">
        <v>1408320490</v>
      </c>
      <c r="J3943">
        <v>1405728490</v>
      </c>
      <c r="K3943" t="b">
        <v>1</v>
      </c>
      <c r="L3943">
        <v>283</v>
      </c>
      <c r="M3943" t="b">
        <v>1</v>
      </c>
      <c r="N3943" t="s">
        <v>8298</v>
      </c>
      <c r="O3943" s="5">
        <f t="shared" si="549"/>
        <v>0.69293466492278111</v>
      </c>
      <c r="P3943" s="7">
        <f t="shared" si="550"/>
        <v>40.795406360424032</v>
      </c>
      <c r="Q3943" t="str">
        <f t="shared" si="551"/>
        <v>food</v>
      </c>
      <c r="R3943" t="str">
        <f t="shared" si="552"/>
        <v>small batch</v>
      </c>
      <c r="S3943" s="10">
        <f t="shared" si="553"/>
        <v>41868.755671296298</v>
      </c>
      <c r="T3943" s="10">
        <f t="shared" si="554"/>
        <v>41838.755671296298</v>
      </c>
      <c r="U3943">
        <f t="shared" si="555"/>
        <v>2014</v>
      </c>
      <c r="V3943" s="11">
        <f t="shared" si="556"/>
        <v>41868.755671296298</v>
      </c>
      <c r="W3943" s="15">
        <f t="shared" si="557"/>
        <v>30</v>
      </c>
    </row>
    <row r="3944" spans="1:23" ht="43.2" x14ac:dyDescent="0.3">
      <c r="A3944">
        <v>2332</v>
      </c>
      <c r="B3944" s="3" t="s">
        <v>2333</v>
      </c>
      <c r="C3944" s="3" t="s">
        <v>6442</v>
      </c>
      <c r="D3944">
        <v>25000</v>
      </c>
      <c r="E3944">
        <v>26577</v>
      </c>
      <c r="F3944" t="s">
        <v>8219</v>
      </c>
      <c r="G3944" t="s">
        <v>8224</v>
      </c>
      <c r="H3944" t="s">
        <v>8246</v>
      </c>
      <c r="I3944">
        <v>1423235071</v>
      </c>
      <c r="J3944">
        <v>1420643071</v>
      </c>
      <c r="K3944" t="b">
        <v>1</v>
      </c>
      <c r="L3944">
        <v>352</v>
      </c>
      <c r="M3944" t="b">
        <v>1</v>
      </c>
      <c r="N3944" t="s">
        <v>8298</v>
      </c>
      <c r="O3944" s="5">
        <f t="shared" si="549"/>
        <v>0.94066297926778797</v>
      </c>
      <c r="P3944" s="7">
        <f t="shared" si="550"/>
        <v>75.502840909090907</v>
      </c>
      <c r="Q3944" t="str">
        <f t="shared" si="551"/>
        <v>food</v>
      </c>
      <c r="R3944" t="str">
        <f t="shared" si="552"/>
        <v>small batch</v>
      </c>
      <c r="S3944" s="10">
        <f t="shared" si="553"/>
        <v>42041.378136574072</v>
      </c>
      <c r="T3944" s="10">
        <f t="shared" si="554"/>
        <v>42011.378136574072</v>
      </c>
      <c r="U3944">
        <f t="shared" si="555"/>
        <v>2015</v>
      </c>
      <c r="V3944" s="11">
        <f t="shared" si="556"/>
        <v>42041.378136574072</v>
      </c>
      <c r="W3944" s="15">
        <f t="shared" si="557"/>
        <v>30</v>
      </c>
    </row>
    <row r="3945" spans="1:23" ht="43.2" x14ac:dyDescent="0.3">
      <c r="A3945">
        <v>2333</v>
      </c>
      <c r="B3945" s="3" t="s">
        <v>2334</v>
      </c>
      <c r="C3945" s="3" t="s">
        <v>6443</v>
      </c>
      <c r="D3945">
        <v>600</v>
      </c>
      <c r="E3945">
        <v>1273</v>
      </c>
      <c r="F3945" t="s">
        <v>8219</v>
      </c>
      <c r="G3945" t="s">
        <v>8224</v>
      </c>
      <c r="H3945" t="s">
        <v>8246</v>
      </c>
      <c r="I3945">
        <v>1401385800</v>
      </c>
      <c r="J3945">
        <v>1399563390</v>
      </c>
      <c r="K3945" t="b">
        <v>1</v>
      </c>
      <c r="L3945">
        <v>94</v>
      </c>
      <c r="M3945" t="b">
        <v>1</v>
      </c>
      <c r="N3945" t="s">
        <v>8298</v>
      </c>
      <c r="O3945" s="5">
        <f t="shared" si="549"/>
        <v>0.47132757266300079</v>
      </c>
      <c r="P3945" s="7">
        <f t="shared" si="550"/>
        <v>13.542553191489361</v>
      </c>
      <c r="Q3945" t="str">
        <f t="shared" si="551"/>
        <v>food</v>
      </c>
      <c r="R3945" t="str">
        <f t="shared" si="552"/>
        <v>small batch</v>
      </c>
      <c r="S3945" s="10">
        <f t="shared" si="553"/>
        <v>41788.493055555555</v>
      </c>
      <c r="T3945" s="10">
        <f t="shared" si="554"/>
        <v>41767.400347222225</v>
      </c>
      <c r="U3945">
        <f t="shared" si="555"/>
        <v>2014</v>
      </c>
      <c r="V3945" s="11">
        <f t="shared" si="556"/>
        <v>41788.493055555555</v>
      </c>
      <c r="W3945" s="15">
        <f t="shared" si="557"/>
        <v>21.092708333329938</v>
      </c>
    </row>
    <row r="3946" spans="1:23" ht="43.2" x14ac:dyDescent="0.3">
      <c r="A3946">
        <v>2334</v>
      </c>
      <c r="B3946" s="3" t="s">
        <v>2335</v>
      </c>
      <c r="C3946" s="3" t="s">
        <v>6444</v>
      </c>
      <c r="D3946">
        <v>4000</v>
      </c>
      <c r="E3946">
        <v>4078</v>
      </c>
      <c r="F3946" t="s">
        <v>8219</v>
      </c>
      <c r="G3946" t="s">
        <v>8224</v>
      </c>
      <c r="H3946" t="s">
        <v>8246</v>
      </c>
      <c r="I3946">
        <v>1415208840</v>
      </c>
      <c r="J3946">
        <v>1412611498</v>
      </c>
      <c r="K3946" t="b">
        <v>1</v>
      </c>
      <c r="L3946">
        <v>67</v>
      </c>
      <c r="M3946" t="b">
        <v>1</v>
      </c>
      <c r="N3946" t="s">
        <v>8298</v>
      </c>
      <c r="O3946" s="5">
        <f t="shared" si="549"/>
        <v>0.98087297694948505</v>
      </c>
      <c r="P3946" s="7">
        <f t="shared" si="550"/>
        <v>60.865671641791046</v>
      </c>
      <c r="Q3946" t="str">
        <f t="shared" si="551"/>
        <v>food</v>
      </c>
      <c r="R3946" t="str">
        <f t="shared" si="552"/>
        <v>small batch</v>
      </c>
      <c r="S3946" s="10">
        <f t="shared" si="553"/>
        <v>41948.481944444444</v>
      </c>
      <c r="T3946" s="10">
        <f t="shared" si="554"/>
        <v>41918.420115740737</v>
      </c>
      <c r="U3946">
        <f t="shared" si="555"/>
        <v>2014</v>
      </c>
      <c r="V3946" s="11">
        <f t="shared" si="556"/>
        <v>41948.481944444444</v>
      </c>
      <c r="W3946" s="15">
        <f t="shared" si="557"/>
        <v>30.061828703706851</v>
      </c>
    </row>
    <row r="3947" spans="1:23" ht="43.2" x14ac:dyDescent="0.3">
      <c r="A3947">
        <v>2335</v>
      </c>
      <c r="B3947" s="3" t="s">
        <v>2336</v>
      </c>
      <c r="C3947" s="3" t="s">
        <v>6445</v>
      </c>
      <c r="D3947">
        <v>25000</v>
      </c>
      <c r="E3947">
        <v>25568</v>
      </c>
      <c r="F3947" t="s">
        <v>8219</v>
      </c>
      <c r="G3947" t="s">
        <v>8224</v>
      </c>
      <c r="H3947" t="s">
        <v>8246</v>
      </c>
      <c r="I3947">
        <v>1402494243</v>
      </c>
      <c r="J3947">
        <v>1399902243</v>
      </c>
      <c r="K3947" t="b">
        <v>1</v>
      </c>
      <c r="L3947">
        <v>221</v>
      </c>
      <c r="M3947" t="b">
        <v>1</v>
      </c>
      <c r="N3947" t="s">
        <v>8298</v>
      </c>
      <c r="O3947" s="5">
        <f t="shared" si="549"/>
        <v>0.97778473091364204</v>
      </c>
      <c r="P3947" s="7">
        <f t="shared" si="550"/>
        <v>115.69230769230769</v>
      </c>
      <c r="Q3947" t="str">
        <f t="shared" si="551"/>
        <v>food</v>
      </c>
      <c r="R3947" t="str">
        <f t="shared" si="552"/>
        <v>small batch</v>
      </c>
      <c r="S3947" s="10">
        <f t="shared" si="553"/>
        <v>41801.322256944448</v>
      </c>
      <c r="T3947" s="10">
        <f t="shared" si="554"/>
        <v>41771.322256944448</v>
      </c>
      <c r="U3947">
        <f t="shared" si="555"/>
        <v>2014</v>
      </c>
      <c r="V3947" s="11">
        <f t="shared" si="556"/>
        <v>41801.322256944448</v>
      </c>
      <c r="W3947" s="15">
        <f t="shared" si="557"/>
        <v>30</v>
      </c>
    </row>
    <row r="3948" spans="1:23" ht="43.2" x14ac:dyDescent="0.3">
      <c r="A3948">
        <v>2336</v>
      </c>
      <c r="B3948" s="3" t="s">
        <v>2337</v>
      </c>
      <c r="C3948" s="3" t="s">
        <v>6446</v>
      </c>
      <c r="D3948">
        <v>20000</v>
      </c>
      <c r="E3948">
        <v>104146.51</v>
      </c>
      <c r="F3948" t="s">
        <v>8219</v>
      </c>
      <c r="G3948" t="s">
        <v>8224</v>
      </c>
      <c r="H3948" t="s">
        <v>8246</v>
      </c>
      <c r="I3948">
        <v>1394316695</v>
      </c>
      <c r="J3948">
        <v>1390860695</v>
      </c>
      <c r="K3948" t="b">
        <v>1</v>
      </c>
      <c r="L3948">
        <v>2165</v>
      </c>
      <c r="M3948" t="b">
        <v>1</v>
      </c>
      <c r="N3948" t="s">
        <v>8298</v>
      </c>
      <c r="O3948" s="5">
        <f t="shared" si="549"/>
        <v>0.19203715995860063</v>
      </c>
      <c r="P3948" s="7">
        <f t="shared" si="550"/>
        <v>48.104623556581984</v>
      </c>
      <c r="Q3948" t="str">
        <f t="shared" si="551"/>
        <v>food</v>
      </c>
      <c r="R3948" t="str">
        <f t="shared" si="552"/>
        <v>small batch</v>
      </c>
      <c r="S3948" s="10">
        <f t="shared" si="553"/>
        <v>41706.674710648149</v>
      </c>
      <c r="T3948" s="10">
        <f t="shared" si="554"/>
        <v>41666.674710648149</v>
      </c>
      <c r="U3948">
        <f t="shared" si="555"/>
        <v>2014</v>
      </c>
      <c r="V3948" s="11">
        <f t="shared" si="556"/>
        <v>41706.674710648149</v>
      </c>
      <c r="W3948" s="15">
        <f t="shared" si="557"/>
        <v>40</v>
      </c>
    </row>
    <row r="3949" spans="1:23" ht="28.8" x14ac:dyDescent="0.3">
      <c r="A3949">
        <v>2337</v>
      </c>
      <c r="B3949" s="3" t="s">
        <v>2338</v>
      </c>
      <c r="C3949" s="3" t="s">
        <v>6447</v>
      </c>
      <c r="D3949">
        <v>12000</v>
      </c>
      <c r="E3949">
        <v>13279</v>
      </c>
      <c r="F3949" t="s">
        <v>8219</v>
      </c>
      <c r="G3949" t="s">
        <v>8224</v>
      </c>
      <c r="H3949" t="s">
        <v>8246</v>
      </c>
      <c r="I3949">
        <v>1403796143</v>
      </c>
      <c r="J3949">
        <v>1401204143</v>
      </c>
      <c r="K3949" t="b">
        <v>1</v>
      </c>
      <c r="L3949">
        <v>179</v>
      </c>
      <c r="M3949" t="b">
        <v>1</v>
      </c>
      <c r="N3949" t="s">
        <v>8298</v>
      </c>
      <c r="O3949" s="5">
        <f t="shared" si="549"/>
        <v>0.9036825062128172</v>
      </c>
      <c r="P3949" s="7">
        <f t="shared" si="550"/>
        <v>74.184357541899445</v>
      </c>
      <c r="Q3949" t="str">
        <f t="shared" si="551"/>
        <v>food</v>
      </c>
      <c r="R3949" t="str">
        <f t="shared" si="552"/>
        <v>small batch</v>
      </c>
      <c r="S3949" s="10">
        <f t="shared" si="553"/>
        <v>41816.390543981484</v>
      </c>
      <c r="T3949" s="10">
        <f t="shared" si="554"/>
        <v>41786.390543981484</v>
      </c>
      <c r="U3949">
        <f t="shared" si="555"/>
        <v>2014</v>
      </c>
      <c r="V3949" s="11">
        <f t="shared" si="556"/>
        <v>41816.390543981484</v>
      </c>
      <c r="W3949" s="15">
        <f t="shared" si="557"/>
        <v>30</v>
      </c>
    </row>
    <row r="3950" spans="1:23" ht="43.2" x14ac:dyDescent="0.3">
      <c r="A3950">
        <v>2338</v>
      </c>
      <c r="B3950" s="3" t="s">
        <v>2339</v>
      </c>
      <c r="C3950" s="3" t="s">
        <v>6448</v>
      </c>
      <c r="D3950">
        <v>15000</v>
      </c>
      <c r="E3950">
        <v>15171.5</v>
      </c>
      <c r="F3950" t="s">
        <v>8219</v>
      </c>
      <c r="G3950" t="s">
        <v>8224</v>
      </c>
      <c r="H3950" t="s">
        <v>8246</v>
      </c>
      <c r="I3950">
        <v>1404077484</v>
      </c>
      <c r="J3950">
        <v>1401485484</v>
      </c>
      <c r="K3950" t="b">
        <v>1</v>
      </c>
      <c r="L3950">
        <v>123</v>
      </c>
      <c r="M3950" t="b">
        <v>1</v>
      </c>
      <c r="N3950" t="s">
        <v>8298</v>
      </c>
      <c r="O3950" s="5">
        <f t="shared" si="549"/>
        <v>0.98869591009458524</v>
      </c>
      <c r="P3950" s="7">
        <f t="shared" si="550"/>
        <v>123.34552845528455</v>
      </c>
      <c r="Q3950" t="str">
        <f t="shared" si="551"/>
        <v>food</v>
      </c>
      <c r="R3950" t="str">
        <f t="shared" si="552"/>
        <v>small batch</v>
      </c>
      <c r="S3950" s="10">
        <f t="shared" si="553"/>
        <v>41819.646805555552</v>
      </c>
      <c r="T3950" s="10">
        <f t="shared" si="554"/>
        <v>41789.646805555552</v>
      </c>
      <c r="U3950">
        <f t="shared" si="555"/>
        <v>2014</v>
      </c>
      <c r="V3950" s="11">
        <f t="shared" si="556"/>
        <v>41819.646805555552</v>
      </c>
      <c r="W3950" s="15">
        <f t="shared" si="557"/>
        <v>30</v>
      </c>
    </row>
    <row r="3951" spans="1:23" ht="43.2" x14ac:dyDescent="0.3">
      <c r="A3951">
        <v>2339</v>
      </c>
      <c r="B3951" s="3" t="s">
        <v>2340</v>
      </c>
      <c r="C3951" s="3" t="s">
        <v>6449</v>
      </c>
      <c r="D3951">
        <v>25000</v>
      </c>
      <c r="E3951">
        <v>73552</v>
      </c>
      <c r="F3951" t="s">
        <v>8219</v>
      </c>
      <c r="G3951" t="s">
        <v>8224</v>
      </c>
      <c r="H3951" t="s">
        <v>8246</v>
      </c>
      <c r="I3951">
        <v>1482134340</v>
      </c>
      <c r="J3951">
        <v>1479496309</v>
      </c>
      <c r="K3951" t="b">
        <v>1</v>
      </c>
      <c r="L3951">
        <v>1104</v>
      </c>
      <c r="M3951" t="b">
        <v>1</v>
      </c>
      <c r="N3951" t="s">
        <v>8298</v>
      </c>
      <c r="O3951" s="5">
        <f t="shared" si="549"/>
        <v>0.33989558407657167</v>
      </c>
      <c r="P3951" s="7">
        <f t="shared" si="550"/>
        <v>66.623188405797094</v>
      </c>
      <c r="Q3951" t="str">
        <f t="shared" si="551"/>
        <v>food</v>
      </c>
      <c r="R3951" t="str">
        <f t="shared" si="552"/>
        <v>small batch</v>
      </c>
      <c r="S3951" s="10">
        <f t="shared" si="553"/>
        <v>42723.082638888889</v>
      </c>
      <c r="T3951" s="10">
        <f t="shared" si="554"/>
        <v>42692.54987268518</v>
      </c>
      <c r="U3951">
        <f t="shared" si="555"/>
        <v>2016</v>
      </c>
      <c r="V3951" s="11">
        <f t="shared" si="556"/>
        <v>42723.082638888889</v>
      </c>
      <c r="W3951" s="15">
        <f t="shared" si="557"/>
        <v>30.532766203708888</v>
      </c>
    </row>
    <row r="3952" spans="1:23" ht="43.2" x14ac:dyDescent="0.3">
      <c r="A3952">
        <v>2340</v>
      </c>
      <c r="B3952" s="3" t="s">
        <v>2341</v>
      </c>
      <c r="C3952" s="3" t="s">
        <v>6450</v>
      </c>
      <c r="D3952">
        <v>40000</v>
      </c>
      <c r="E3952">
        <v>42311</v>
      </c>
      <c r="F3952" t="s">
        <v>8219</v>
      </c>
      <c r="G3952" t="s">
        <v>8224</v>
      </c>
      <c r="H3952" t="s">
        <v>8246</v>
      </c>
      <c r="I3952">
        <v>1477841138</v>
      </c>
      <c r="J3952">
        <v>1475249138</v>
      </c>
      <c r="K3952" t="b">
        <v>1</v>
      </c>
      <c r="L3952">
        <v>403</v>
      </c>
      <c r="M3952" t="b">
        <v>1</v>
      </c>
      <c r="N3952" t="s">
        <v>8298</v>
      </c>
      <c r="O3952" s="5">
        <f t="shared" si="549"/>
        <v>0.94538063387771498</v>
      </c>
      <c r="P3952" s="7">
        <f t="shared" si="550"/>
        <v>104.99007444168734</v>
      </c>
      <c r="Q3952" t="str">
        <f t="shared" si="551"/>
        <v>food</v>
      </c>
      <c r="R3952" t="str">
        <f t="shared" si="552"/>
        <v>small batch</v>
      </c>
      <c r="S3952" s="10">
        <f t="shared" si="553"/>
        <v>42673.392800925925</v>
      </c>
      <c r="T3952" s="10">
        <f t="shared" si="554"/>
        <v>42643.392800925925</v>
      </c>
      <c r="U3952">
        <f t="shared" si="555"/>
        <v>2016</v>
      </c>
      <c r="V3952" s="11">
        <f t="shared" si="556"/>
        <v>42673.392800925925</v>
      </c>
      <c r="W3952" s="15">
        <f t="shared" si="557"/>
        <v>30</v>
      </c>
    </row>
    <row r="3953" spans="1:23" ht="57.6" x14ac:dyDescent="0.3">
      <c r="A3953">
        <v>2601</v>
      </c>
      <c r="B3953" s="3" t="s">
        <v>2601</v>
      </c>
      <c r="C3953" s="3" t="s">
        <v>6711</v>
      </c>
      <c r="D3953">
        <v>500</v>
      </c>
      <c r="E3953">
        <v>3307</v>
      </c>
      <c r="F3953" t="s">
        <v>8219</v>
      </c>
      <c r="G3953" t="s">
        <v>8224</v>
      </c>
      <c r="H3953" t="s">
        <v>8246</v>
      </c>
      <c r="I3953">
        <v>1347508740</v>
      </c>
      <c r="J3953">
        <v>1346276349</v>
      </c>
      <c r="K3953" t="b">
        <v>1</v>
      </c>
      <c r="L3953">
        <v>151</v>
      </c>
      <c r="M3953" t="b">
        <v>1</v>
      </c>
      <c r="N3953" t="s">
        <v>8301</v>
      </c>
      <c r="O3953" s="5">
        <f t="shared" si="549"/>
        <v>0.15119443604475355</v>
      </c>
      <c r="P3953" s="7">
        <f t="shared" si="550"/>
        <v>21.900662251655628</v>
      </c>
      <c r="Q3953" t="str">
        <f t="shared" si="551"/>
        <v>technology</v>
      </c>
      <c r="R3953" t="str">
        <f t="shared" si="552"/>
        <v>space exploration</v>
      </c>
      <c r="S3953" s="10">
        <f t="shared" si="553"/>
        <v>41164.915972222225</v>
      </c>
      <c r="T3953" s="10">
        <f t="shared" si="554"/>
        <v>41150.652187499996</v>
      </c>
      <c r="U3953">
        <f t="shared" si="555"/>
        <v>2012</v>
      </c>
      <c r="V3953" s="11">
        <f t="shared" si="556"/>
        <v>41164.915972222225</v>
      </c>
      <c r="W3953" s="15">
        <f t="shared" si="557"/>
        <v>14.263784722228593</v>
      </c>
    </row>
    <row r="3954" spans="1:23" ht="43.2" x14ac:dyDescent="0.3">
      <c r="A3954">
        <v>2602</v>
      </c>
      <c r="B3954" s="3" t="s">
        <v>2602</v>
      </c>
      <c r="C3954" s="3" t="s">
        <v>6712</v>
      </c>
      <c r="D3954">
        <v>12000</v>
      </c>
      <c r="E3954">
        <v>39131</v>
      </c>
      <c r="F3954" t="s">
        <v>8219</v>
      </c>
      <c r="G3954" t="s">
        <v>8224</v>
      </c>
      <c r="H3954" t="s">
        <v>8246</v>
      </c>
      <c r="I3954">
        <v>1415827200</v>
      </c>
      <c r="J3954">
        <v>1412358968</v>
      </c>
      <c r="K3954" t="b">
        <v>1</v>
      </c>
      <c r="L3954">
        <v>489</v>
      </c>
      <c r="M3954" t="b">
        <v>1</v>
      </c>
      <c r="N3954" t="s">
        <v>8301</v>
      </c>
      <c r="O3954" s="5">
        <f t="shared" si="549"/>
        <v>0.30666223710101964</v>
      </c>
      <c r="P3954" s="7">
        <f t="shared" si="550"/>
        <v>80.022494887525568</v>
      </c>
      <c r="Q3954" t="str">
        <f t="shared" si="551"/>
        <v>technology</v>
      </c>
      <c r="R3954" t="str">
        <f t="shared" si="552"/>
        <v>space exploration</v>
      </c>
      <c r="S3954" s="10">
        <f t="shared" si="553"/>
        <v>41955.638888888891</v>
      </c>
      <c r="T3954" s="10">
        <f t="shared" si="554"/>
        <v>41915.497314814813</v>
      </c>
      <c r="U3954">
        <f t="shared" si="555"/>
        <v>2014</v>
      </c>
      <c r="V3954" s="11">
        <f t="shared" si="556"/>
        <v>41955.638888888891</v>
      </c>
      <c r="W3954" s="15">
        <f t="shared" si="557"/>
        <v>40.141574074077653</v>
      </c>
    </row>
    <row r="3955" spans="1:23" ht="28.8" x14ac:dyDescent="0.3">
      <c r="A3955">
        <v>2603</v>
      </c>
      <c r="B3955" s="3" t="s">
        <v>2603</v>
      </c>
      <c r="C3955" s="3" t="s">
        <v>6713</v>
      </c>
      <c r="D3955">
        <v>1750</v>
      </c>
      <c r="E3955">
        <v>1776</v>
      </c>
      <c r="F3955" t="s">
        <v>8219</v>
      </c>
      <c r="G3955" t="s">
        <v>8224</v>
      </c>
      <c r="H3955" t="s">
        <v>8246</v>
      </c>
      <c r="I3955">
        <v>1387835654</v>
      </c>
      <c r="J3955">
        <v>1386626054</v>
      </c>
      <c r="K3955" t="b">
        <v>1</v>
      </c>
      <c r="L3955">
        <v>50</v>
      </c>
      <c r="M3955" t="b">
        <v>1</v>
      </c>
      <c r="N3955" t="s">
        <v>8301</v>
      </c>
      <c r="O3955" s="5">
        <f t="shared" si="549"/>
        <v>0.98536036036036034</v>
      </c>
      <c r="P3955" s="7">
        <f t="shared" si="550"/>
        <v>35.520000000000003</v>
      </c>
      <c r="Q3955" t="str">
        <f t="shared" si="551"/>
        <v>technology</v>
      </c>
      <c r="R3955" t="str">
        <f t="shared" si="552"/>
        <v>space exploration</v>
      </c>
      <c r="S3955" s="10">
        <f t="shared" si="553"/>
        <v>41631.662662037037</v>
      </c>
      <c r="T3955" s="10">
        <f t="shared" si="554"/>
        <v>41617.662662037037</v>
      </c>
      <c r="U3955">
        <f t="shared" si="555"/>
        <v>2013</v>
      </c>
      <c r="V3955" s="11">
        <f t="shared" si="556"/>
        <v>41631.662662037037</v>
      </c>
      <c r="W3955" s="15">
        <f t="shared" si="557"/>
        <v>14</v>
      </c>
    </row>
    <row r="3956" spans="1:23" ht="43.2" x14ac:dyDescent="0.3">
      <c r="A3956">
        <v>2604</v>
      </c>
      <c r="B3956" s="3" t="s">
        <v>2604</v>
      </c>
      <c r="C3956" s="3" t="s">
        <v>6714</v>
      </c>
      <c r="D3956">
        <v>20000</v>
      </c>
      <c r="E3956">
        <v>20843.599999999999</v>
      </c>
      <c r="F3956" t="s">
        <v>8219</v>
      </c>
      <c r="G3956" t="s">
        <v>8224</v>
      </c>
      <c r="H3956" t="s">
        <v>8246</v>
      </c>
      <c r="I3956">
        <v>1335662023</v>
      </c>
      <c r="J3956">
        <v>1333070023</v>
      </c>
      <c r="K3956" t="b">
        <v>1</v>
      </c>
      <c r="L3956">
        <v>321</v>
      </c>
      <c r="M3956" t="b">
        <v>1</v>
      </c>
      <c r="N3956" t="s">
        <v>8301</v>
      </c>
      <c r="O3956" s="5">
        <f t="shared" si="549"/>
        <v>0.95952714502293279</v>
      </c>
      <c r="P3956" s="7">
        <f t="shared" si="550"/>
        <v>64.933333333333323</v>
      </c>
      <c r="Q3956" t="str">
        <f t="shared" si="551"/>
        <v>technology</v>
      </c>
      <c r="R3956" t="str">
        <f t="shared" si="552"/>
        <v>space exploration</v>
      </c>
      <c r="S3956" s="10">
        <f t="shared" si="553"/>
        <v>41027.801192129627</v>
      </c>
      <c r="T3956" s="10">
        <f t="shared" si="554"/>
        <v>40997.801192129627</v>
      </c>
      <c r="U3956">
        <f t="shared" si="555"/>
        <v>2012</v>
      </c>
      <c r="V3956" s="11">
        <f t="shared" si="556"/>
        <v>41027.801192129627</v>
      </c>
      <c r="W3956" s="15">
        <f t="shared" si="557"/>
        <v>30</v>
      </c>
    </row>
    <row r="3957" spans="1:23" ht="43.2" x14ac:dyDescent="0.3">
      <c r="A3957">
        <v>2605</v>
      </c>
      <c r="B3957" s="3" t="s">
        <v>2605</v>
      </c>
      <c r="C3957" s="3" t="s">
        <v>6715</v>
      </c>
      <c r="D3957">
        <v>100000</v>
      </c>
      <c r="E3957">
        <v>107421.57</v>
      </c>
      <c r="F3957" t="s">
        <v>8219</v>
      </c>
      <c r="G3957" t="s">
        <v>8224</v>
      </c>
      <c r="H3957" t="s">
        <v>8246</v>
      </c>
      <c r="I3957">
        <v>1466168390</v>
      </c>
      <c r="J3957">
        <v>1463576390</v>
      </c>
      <c r="K3957" t="b">
        <v>1</v>
      </c>
      <c r="L3957">
        <v>1762</v>
      </c>
      <c r="M3957" t="b">
        <v>1</v>
      </c>
      <c r="N3957" t="s">
        <v>8301</v>
      </c>
      <c r="O3957" s="5">
        <f t="shared" si="549"/>
        <v>0.93091173402138871</v>
      </c>
      <c r="P3957" s="7">
        <f t="shared" si="550"/>
        <v>60.965703745743475</v>
      </c>
      <c r="Q3957" t="str">
        <f t="shared" si="551"/>
        <v>technology</v>
      </c>
      <c r="R3957" t="str">
        <f t="shared" si="552"/>
        <v>space exploration</v>
      </c>
      <c r="S3957" s="10">
        <f t="shared" si="553"/>
        <v>42538.291550925926</v>
      </c>
      <c r="T3957" s="10">
        <f t="shared" si="554"/>
        <v>42508.291550925926</v>
      </c>
      <c r="U3957">
        <f t="shared" si="555"/>
        <v>2016</v>
      </c>
      <c r="V3957" s="11">
        <f t="shared" si="556"/>
        <v>42538.291550925926</v>
      </c>
      <c r="W3957" s="15">
        <f t="shared" si="557"/>
        <v>30</v>
      </c>
    </row>
    <row r="3958" spans="1:23" ht="57.6" x14ac:dyDescent="0.3">
      <c r="A3958">
        <v>2606</v>
      </c>
      <c r="B3958" s="3" t="s">
        <v>2606</v>
      </c>
      <c r="C3958" s="3" t="s">
        <v>6716</v>
      </c>
      <c r="D3958">
        <v>11000</v>
      </c>
      <c r="E3958">
        <v>12106</v>
      </c>
      <c r="F3958" t="s">
        <v>8219</v>
      </c>
      <c r="G3958" t="s">
        <v>8224</v>
      </c>
      <c r="H3958" t="s">
        <v>8246</v>
      </c>
      <c r="I3958">
        <v>1398791182</v>
      </c>
      <c r="J3958">
        <v>1396026382</v>
      </c>
      <c r="K3958" t="b">
        <v>1</v>
      </c>
      <c r="L3958">
        <v>385</v>
      </c>
      <c r="M3958" t="b">
        <v>1</v>
      </c>
      <c r="N3958" t="s">
        <v>8301</v>
      </c>
      <c r="O3958" s="5">
        <f t="shared" si="549"/>
        <v>0.90864034363125723</v>
      </c>
      <c r="P3958" s="7">
        <f t="shared" si="550"/>
        <v>31.444155844155844</v>
      </c>
      <c r="Q3958" t="str">
        <f t="shared" si="551"/>
        <v>technology</v>
      </c>
      <c r="R3958" t="str">
        <f t="shared" si="552"/>
        <v>space exploration</v>
      </c>
      <c r="S3958" s="10">
        <f t="shared" si="553"/>
        <v>41758.462754629632</v>
      </c>
      <c r="T3958" s="10">
        <f t="shared" si="554"/>
        <v>41726.462754629632</v>
      </c>
      <c r="U3958">
        <f t="shared" si="555"/>
        <v>2014</v>
      </c>
      <c r="V3958" s="11">
        <f t="shared" si="556"/>
        <v>41758.462754629632</v>
      </c>
      <c r="W3958" s="15">
        <f t="shared" si="557"/>
        <v>32</v>
      </c>
    </row>
    <row r="3959" spans="1:23" ht="43.2" x14ac:dyDescent="0.3">
      <c r="A3959">
        <v>2607</v>
      </c>
      <c r="B3959" s="3" t="s">
        <v>2607</v>
      </c>
      <c r="C3959" s="3" t="s">
        <v>6717</v>
      </c>
      <c r="D3959">
        <v>8000</v>
      </c>
      <c r="E3959">
        <v>32616</v>
      </c>
      <c r="F3959" t="s">
        <v>8219</v>
      </c>
      <c r="G3959" t="s">
        <v>8224</v>
      </c>
      <c r="H3959" t="s">
        <v>8246</v>
      </c>
      <c r="I3959">
        <v>1439344800</v>
      </c>
      <c r="J3959">
        <v>1435611572</v>
      </c>
      <c r="K3959" t="b">
        <v>1</v>
      </c>
      <c r="L3959">
        <v>398</v>
      </c>
      <c r="M3959" t="b">
        <v>1</v>
      </c>
      <c r="N3959" t="s">
        <v>8301</v>
      </c>
      <c r="O3959" s="5">
        <f t="shared" si="549"/>
        <v>0.2452783909737552</v>
      </c>
      <c r="P3959" s="7">
        <f t="shared" si="550"/>
        <v>81.949748743718587</v>
      </c>
      <c r="Q3959" t="str">
        <f t="shared" si="551"/>
        <v>technology</v>
      </c>
      <c r="R3959" t="str">
        <f t="shared" si="552"/>
        <v>space exploration</v>
      </c>
      <c r="S3959" s="10">
        <f t="shared" si="553"/>
        <v>42227.833333333328</v>
      </c>
      <c r="T3959" s="10">
        <f t="shared" si="554"/>
        <v>42184.624675925923</v>
      </c>
      <c r="U3959">
        <f t="shared" si="555"/>
        <v>2015</v>
      </c>
      <c r="V3959" s="11">
        <f t="shared" si="556"/>
        <v>42227.833333333328</v>
      </c>
      <c r="W3959" s="15">
        <f t="shared" si="557"/>
        <v>43.208657407405553</v>
      </c>
    </row>
    <row r="3960" spans="1:23" ht="43.2" x14ac:dyDescent="0.3">
      <c r="A3960">
        <v>2608</v>
      </c>
      <c r="B3960" s="3" t="s">
        <v>2608</v>
      </c>
      <c r="C3960" s="3" t="s">
        <v>6718</v>
      </c>
      <c r="D3960">
        <v>8000</v>
      </c>
      <c r="E3960">
        <v>17914</v>
      </c>
      <c r="F3960" t="s">
        <v>8219</v>
      </c>
      <c r="G3960" t="s">
        <v>8224</v>
      </c>
      <c r="H3960" t="s">
        <v>8246</v>
      </c>
      <c r="I3960">
        <v>1489536000</v>
      </c>
      <c r="J3960">
        <v>1485976468</v>
      </c>
      <c r="K3960" t="b">
        <v>1</v>
      </c>
      <c r="L3960">
        <v>304</v>
      </c>
      <c r="M3960" t="b">
        <v>1</v>
      </c>
      <c r="N3960" t="s">
        <v>8301</v>
      </c>
      <c r="O3960" s="5">
        <f t="shared" si="549"/>
        <v>0.44657809534442333</v>
      </c>
      <c r="P3960" s="7">
        <f t="shared" si="550"/>
        <v>58.92763157894737</v>
      </c>
      <c r="Q3960" t="str">
        <f t="shared" si="551"/>
        <v>technology</v>
      </c>
      <c r="R3960" t="str">
        <f t="shared" si="552"/>
        <v>space exploration</v>
      </c>
      <c r="S3960" s="10">
        <f t="shared" si="553"/>
        <v>42808.75</v>
      </c>
      <c r="T3960" s="10">
        <f t="shared" si="554"/>
        <v>42767.551712962959</v>
      </c>
      <c r="U3960">
        <f t="shared" si="555"/>
        <v>2017</v>
      </c>
      <c r="V3960" s="11">
        <f t="shared" si="556"/>
        <v>42808.75</v>
      </c>
      <c r="W3960" s="15">
        <f t="shared" si="557"/>
        <v>41.198287037041155</v>
      </c>
    </row>
    <row r="3961" spans="1:23" ht="57.6" x14ac:dyDescent="0.3">
      <c r="A3961">
        <v>2609</v>
      </c>
      <c r="B3961" s="3" t="s">
        <v>2609</v>
      </c>
      <c r="C3961" s="3" t="s">
        <v>6719</v>
      </c>
      <c r="D3961">
        <v>35000</v>
      </c>
      <c r="E3961">
        <v>106330.39</v>
      </c>
      <c r="F3961" t="s">
        <v>8219</v>
      </c>
      <c r="G3961" t="s">
        <v>8224</v>
      </c>
      <c r="H3961" t="s">
        <v>8246</v>
      </c>
      <c r="I3961">
        <v>1342330951</v>
      </c>
      <c r="J3961">
        <v>1339738951</v>
      </c>
      <c r="K3961" t="b">
        <v>1</v>
      </c>
      <c r="L3961">
        <v>676</v>
      </c>
      <c r="M3961" t="b">
        <v>1</v>
      </c>
      <c r="N3961" t="s">
        <v>8301</v>
      </c>
      <c r="O3961" s="5">
        <f t="shared" si="549"/>
        <v>0.32916271632221045</v>
      </c>
      <c r="P3961" s="7">
        <f t="shared" si="550"/>
        <v>157.29347633136095</v>
      </c>
      <c r="Q3961" t="str">
        <f t="shared" si="551"/>
        <v>technology</v>
      </c>
      <c r="R3961" t="str">
        <f t="shared" si="552"/>
        <v>space exploration</v>
      </c>
      <c r="S3961" s="10">
        <f t="shared" si="553"/>
        <v>41104.987858796296</v>
      </c>
      <c r="T3961" s="10">
        <f t="shared" si="554"/>
        <v>41074.987858796296</v>
      </c>
      <c r="U3961">
        <f t="shared" si="555"/>
        <v>2012</v>
      </c>
      <c r="V3961" s="11">
        <f t="shared" si="556"/>
        <v>41104.987858796296</v>
      </c>
      <c r="W3961" s="15">
        <f t="shared" si="557"/>
        <v>30</v>
      </c>
    </row>
    <row r="3962" spans="1:23" ht="43.2" x14ac:dyDescent="0.3">
      <c r="A3962">
        <v>2610</v>
      </c>
      <c r="B3962" s="3" t="s">
        <v>2610</v>
      </c>
      <c r="C3962" s="3" t="s">
        <v>6720</v>
      </c>
      <c r="D3962">
        <v>22765</v>
      </c>
      <c r="E3962">
        <v>32172.66</v>
      </c>
      <c r="F3962" t="s">
        <v>8219</v>
      </c>
      <c r="G3962" t="s">
        <v>8224</v>
      </c>
      <c r="H3962" t="s">
        <v>8246</v>
      </c>
      <c r="I3962">
        <v>1471849140</v>
      </c>
      <c r="J3962">
        <v>1468444125</v>
      </c>
      <c r="K3962" t="b">
        <v>1</v>
      </c>
      <c r="L3962">
        <v>577</v>
      </c>
      <c r="M3962" t="b">
        <v>1</v>
      </c>
      <c r="N3962" t="s">
        <v>8301</v>
      </c>
      <c r="O3962" s="5">
        <f t="shared" si="549"/>
        <v>0.70758836850916274</v>
      </c>
      <c r="P3962" s="7">
        <f t="shared" si="550"/>
        <v>55.758509532062391</v>
      </c>
      <c r="Q3962" t="str">
        <f t="shared" si="551"/>
        <v>technology</v>
      </c>
      <c r="R3962" t="str">
        <f t="shared" si="552"/>
        <v>space exploration</v>
      </c>
      <c r="S3962" s="10">
        <f t="shared" si="553"/>
        <v>42604.040972222225</v>
      </c>
      <c r="T3962" s="10">
        <f t="shared" si="554"/>
        <v>42564.631076388891</v>
      </c>
      <c r="U3962">
        <f t="shared" si="555"/>
        <v>2016</v>
      </c>
      <c r="V3962" s="11">
        <f t="shared" si="556"/>
        <v>42604.040972222225</v>
      </c>
      <c r="W3962" s="15">
        <f t="shared" si="557"/>
        <v>39.409895833334303</v>
      </c>
    </row>
    <row r="3963" spans="1:23" ht="57.6" x14ac:dyDescent="0.3">
      <c r="A3963">
        <v>2611</v>
      </c>
      <c r="B3963" s="3" t="s">
        <v>2611</v>
      </c>
      <c r="C3963" s="3" t="s">
        <v>6721</v>
      </c>
      <c r="D3963">
        <v>11000</v>
      </c>
      <c r="E3963">
        <v>306970</v>
      </c>
      <c r="F3963" t="s">
        <v>8219</v>
      </c>
      <c r="G3963" t="s">
        <v>8236</v>
      </c>
      <c r="H3963" t="s">
        <v>8249</v>
      </c>
      <c r="I3963">
        <v>1483397940</v>
      </c>
      <c r="J3963">
        <v>1480493014</v>
      </c>
      <c r="K3963" t="b">
        <v>1</v>
      </c>
      <c r="L3963">
        <v>3663</v>
      </c>
      <c r="M3963" t="b">
        <v>1</v>
      </c>
      <c r="N3963" t="s">
        <v>8301</v>
      </c>
      <c r="O3963" s="5">
        <f t="shared" si="549"/>
        <v>3.5834120598104049E-2</v>
      </c>
      <c r="P3963" s="7">
        <f t="shared" si="550"/>
        <v>83.802893802893806</v>
      </c>
      <c r="Q3963" t="str">
        <f t="shared" si="551"/>
        <v>technology</v>
      </c>
      <c r="R3963" t="str">
        <f t="shared" si="552"/>
        <v>space exploration</v>
      </c>
      <c r="S3963" s="10">
        <f t="shared" si="553"/>
        <v>42737.707638888889</v>
      </c>
      <c r="T3963" s="10">
        <f t="shared" si="554"/>
        <v>42704.085810185185</v>
      </c>
      <c r="U3963">
        <f t="shared" si="555"/>
        <v>2017</v>
      </c>
      <c r="V3963" s="11">
        <f t="shared" si="556"/>
        <v>42737.707638888889</v>
      </c>
      <c r="W3963" s="15">
        <f t="shared" si="557"/>
        <v>33.621828703704523</v>
      </c>
    </row>
    <row r="3964" spans="1:23" ht="43.2" x14ac:dyDescent="0.3">
      <c r="A3964">
        <v>2612</v>
      </c>
      <c r="B3964" s="3" t="s">
        <v>2612</v>
      </c>
      <c r="C3964" s="3" t="s">
        <v>6722</v>
      </c>
      <c r="D3964">
        <v>10000</v>
      </c>
      <c r="E3964">
        <v>17176.13</v>
      </c>
      <c r="F3964" t="s">
        <v>8219</v>
      </c>
      <c r="G3964" t="s">
        <v>8224</v>
      </c>
      <c r="H3964" t="s">
        <v>8246</v>
      </c>
      <c r="I3964">
        <v>1420773970</v>
      </c>
      <c r="J3964">
        <v>1418095570</v>
      </c>
      <c r="K3964" t="b">
        <v>1</v>
      </c>
      <c r="L3964">
        <v>294</v>
      </c>
      <c r="M3964" t="b">
        <v>1</v>
      </c>
      <c r="N3964" t="s">
        <v>8301</v>
      </c>
      <c r="O3964" s="5">
        <f t="shared" si="549"/>
        <v>0.58220332519607154</v>
      </c>
      <c r="P3964" s="7">
        <f t="shared" si="550"/>
        <v>58.422210884353746</v>
      </c>
      <c r="Q3964" t="str">
        <f t="shared" si="551"/>
        <v>technology</v>
      </c>
      <c r="R3964" t="str">
        <f t="shared" si="552"/>
        <v>space exploration</v>
      </c>
      <c r="S3964" s="10">
        <f t="shared" si="553"/>
        <v>42012.893171296295</v>
      </c>
      <c r="T3964" s="10">
        <f t="shared" si="554"/>
        <v>41981.893171296295</v>
      </c>
      <c r="U3964">
        <f t="shared" si="555"/>
        <v>2015</v>
      </c>
      <c r="V3964" s="11">
        <f t="shared" si="556"/>
        <v>42012.893171296295</v>
      </c>
      <c r="W3964" s="15">
        <f t="shared" si="557"/>
        <v>31</v>
      </c>
    </row>
    <row r="3965" spans="1:23" ht="43.2" x14ac:dyDescent="0.3">
      <c r="A3965">
        <v>2613</v>
      </c>
      <c r="B3965" s="3" t="s">
        <v>2613</v>
      </c>
      <c r="C3965" s="3" t="s">
        <v>6723</v>
      </c>
      <c r="D3965">
        <v>7500</v>
      </c>
      <c r="E3965">
        <v>7576</v>
      </c>
      <c r="F3965" t="s">
        <v>8219</v>
      </c>
      <c r="G3965" t="s">
        <v>8224</v>
      </c>
      <c r="H3965" t="s">
        <v>8246</v>
      </c>
      <c r="I3965">
        <v>1348256294</v>
      </c>
      <c r="J3965">
        <v>1345664294</v>
      </c>
      <c r="K3965" t="b">
        <v>1</v>
      </c>
      <c r="L3965">
        <v>28</v>
      </c>
      <c r="M3965" t="b">
        <v>1</v>
      </c>
      <c r="N3965" t="s">
        <v>8301</v>
      </c>
      <c r="O3965" s="5">
        <f t="shared" si="549"/>
        <v>0.98996832101372756</v>
      </c>
      <c r="P3965" s="7">
        <f t="shared" si="550"/>
        <v>270.57142857142856</v>
      </c>
      <c r="Q3965" t="str">
        <f t="shared" si="551"/>
        <v>technology</v>
      </c>
      <c r="R3965" t="str">
        <f t="shared" si="552"/>
        <v>space exploration</v>
      </c>
      <c r="S3965" s="10">
        <f t="shared" si="553"/>
        <v>41173.56821759259</v>
      </c>
      <c r="T3965" s="10">
        <f t="shared" si="554"/>
        <v>41143.56821759259</v>
      </c>
      <c r="U3965">
        <f t="shared" si="555"/>
        <v>2012</v>
      </c>
      <c r="V3965" s="11">
        <f t="shared" si="556"/>
        <v>41173.56821759259</v>
      </c>
      <c r="W3965" s="15">
        <f t="shared" si="557"/>
        <v>30</v>
      </c>
    </row>
    <row r="3966" spans="1:23" ht="43.2" x14ac:dyDescent="0.3">
      <c r="A3966">
        <v>2614</v>
      </c>
      <c r="B3966" s="3" t="s">
        <v>2614</v>
      </c>
      <c r="C3966" s="3" t="s">
        <v>6724</v>
      </c>
      <c r="D3966">
        <v>10500</v>
      </c>
      <c r="E3966">
        <v>10710</v>
      </c>
      <c r="F3966" t="s">
        <v>8219</v>
      </c>
      <c r="G3966" t="s">
        <v>8224</v>
      </c>
      <c r="H3966" t="s">
        <v>8246</v>
      </c>
      <c r="I3966">
        <v>1398834000</v>
      </c>
      <c r="J3966">
        <v>1396371612</v>
      </c>
      <c r="K3966" t="b">
        <v>1</v>
      </c>
      <c r="L3966">
        <v>100</v>
      </c>
      <c r="M3966" t="b">
        <v>1</v>
      </c>
      <c r="N3966" t="s">
        <v>8301</v>
      </c>
      <c r="O3966" s="5">
        <f t="shared" si="549"/>
        <v>0.98039215686274506</v>
      </c>
      <c r="P3966" s="7">
        <f t="shared" si="550"/>
        <v>107.1</v>
      </c>
      <c r="Q3966" t="str">
        <f t="shared" si="551"/>
        <v>technology</v>
      </c>
      <c r="R3966" t="str">
        <f t="shared" si="552"/>
        <v>space exploration</v>
      </c>
      <c r="S3966" s="10">
        <f t="shared" si="553"/>
        <v>41758.958333333336</v>
      </c>
      <c r="T3966" s="10">
        <f t="shared" si="554"/>
        <v>41730.458472222221</v>
      </c>
      <c r="U3966">
        <f t="shared" si="555"/>
        <v>2014</v>
      </c>
      <c r="V3966" s="11">
        <f t="shared" si="556"/>
        <v>41758.958333333336</v>
      </c>
      <c r="W3966" s="15">
        <f t="shared" si="557"/>
        <v>28.499861111115024</v>
      </c>
    </row>
    <row r="3967" spans="1:23" ht="43.2" x14ac:dyDescent="0.3">
      <c r="A3967">
        <v>2616</v>
      </c>
      <c r="B3967" s="3" t="s">
        <v>2616</v>
      </c>
      <c r="C3967" s="3" t="s">
        <v>6726</v>
      </c>
      <c r="D3967">
        <v>25000</v>
      </c>
      <c r="E3967">
        <v>28633.5</v>
      </c>
      <c r="F3967" t="s">
        <v>8219</v>
      </c>
      <c r="G3967" t="s">
        <v>8224</v>
      </c>
      <c r="H3967" t="s">
        <v>8246</v>
      </c>
      <c r="I3967">
        <v>1440546729</v>
      </c>
      <c r="J3967">
        <v>1437954729</v>
      </c>
      <c r="K3967" t="b">
        <v>1</v>
      </c>
      <c r="L3967">
        <v>238</v>
      </c>
      <c r="M3967" t="b">
        <v>1</v>
      </c>
      <c r="N3967" t="s">
        <v>8301</v>
      </c>
      <c r="O3967" s="5">
        <f t="shared" si="549"/>
        <v>0.87310318333420645</v>
      </c>
      <c r="P3967" s="7">
        <f t="shared" si="550"/>
        <v>120.30882352941177</v>
      </c>
      <c r="Q3967" t="str">
        <f t="shared" si="551"/>
        <v>technology</v>
      </c>
      <c r="R3967" t="str">
        <f t="shared" si="552"/>
        <v>space exploration</v>
      </c>
      <c r="S3967" s="10">
        <f t="shared" si="553"/>
        <v>42241.74454861111</v>
      </c>
      <c r="T3967" s="10">
        <f t="shared" si="554"/>
        <v>42211.74454861111</v>
      </c>
      <c r="U3967">
        <f t="shared" si="555"/>
        <v>2015</v>
      </c>
      <c r="V3967" s="11">
        <f t="shared" si="556"/>
        <v>42241.74454861111</v>
      </c>
      <c r="W3967" s="15">
        <f t="shared" si="557"/>
        <v>30</v>
      </c>
    </row>
    <row r="3968" spans="1:23" ht="43.2" x14ac:dyDescent="0.3">
      <c r="A3968">
        <v>2617</v>
      </c>
      <c r="B3968" s="3" t="s">
        <v>2617</v>
      </c>
      <c r="C3968" s="3" t="s">
        <v>6727</v>
      </c>
      <c r="D3968">
        <v>500</v>
      </c>
      <c r="E3968">
        <v>4388</v>
      </c>
      <c r="F3968" t="s">
        <v>8219</v>
      </c>
      <c r="G3968" t="s">
        <v>8224</v>
      </c>
      <c r="H3968" t="s">
        <v>8246</v>
      </c>
      <c r="I3968">
        <v>1413838751</v>
      </c>
      <c r="J3968">
        <v>1411246751</v>
      </c>
      <c r="K3968" t="b">
        <v>1</v>
      </c>
      <c r="L3968">
        <v>159</v>
      </c>
      <c r="M3968" t="b">
        <v>1</v>
      </c>
      <c r="N3968" t="s">
        <v>8301</v>
      </c>
      <c r="O3968" s="5">
        <f t="shared" si="549"/>
        <v>0.11394712853236098</v>
      </c>
      <c r="P3968" s="7">
        <f t="shared" si="550"/>
        <v>27.59748427672956</v>
      </c>
      <c r="Q3968" t="str">
        <f t="shared" si="551"/>
        <v>technology</v>
      </c>
      <c r="R3968" t="str">
        <f t="shared" si="552"/>
        <v>space exploration</v>
      </c>
      <c r="S3968" s="10">
        <f t="shared" si="553"/>
        <v>41932.624432870369</v>
      </c>
      <c r="T3968" s="10">
        <f t="shared" si="554"/>
        <v>41902.624432870369</v>
      </c>
      <c r="U3968">
        <f t="shared" si="555"/>
        <v>2014</v>
      </c>
      <c r="V3968" s="11">
        <f t="shared" si="556"/>
        <v>41932.624432870369</v>
      </c>
      <c r="W3968" s="15">
        <f t="shared" si="557"/>
        <v>30</v>
      </c>
    </row>
    <row r="3969" spans="1:23" ht="28.8" x14ac:dyDescent="0.3">
      <c r="A3969">
        <v>2618</v>
      </c>
      <c r="B3969" s="3" t="s">
        <v>2618</v>
      </c>
      <c r="C3969" s="3" t="s">
        <v>6728</v>
      </c>
      <c r="D3969">
        <v>15000</v>
      </c>
      <c r="E3969">
        <v>15808</v>
      </c>
      <c r="F3969" t="s">
        <v>8219</v>
      </c>
      <c r="G3969" t="s">
        <v>8224</v>
      </c>
      <c r="H3969" t="s">
        <v>8246</v>
      </c>
      <c r="I3969">
        <v>1449000061</v>
      </c>
      <c r="J3969">
        <v>1443812461</v>
      </c>
      <c r="K3969" t="b">
        <v>1</v>
      </c>
      <c r="L3969">
        <v>77</v>
      </c>
      <c r="M3969" t="b">
        <v>1</v>
      </c>
      <c r="N3969" t="s">
        <v>8301</v>
      </c>
      <c r="O3969" s="5">
        <f t="shared" si="549"/>
        <v>0.94888663967611331</v>
      </c>
      <c r="P3969" s="7">
        <f t="shared" si="550"/>
        <v>205.2987012987013</v>
      </c>
      <c r="Q3969" t="str">
        <f t="shared" si="551"/>
        <v>technology</v>
      </c>
      <c r="R3969" t="str">
        <f t="shared" si="552"/>
        <v>space exploration</v>
      </c>
      <c r="S3969" s="10">
        <f t="shared" si="553"/>
        <v>42339.584039351852</v>
      </c>
      <c r="T3969" s="10">
        <f t="shared" si="554"/>
        <v>42279.542372685188</v>
      </c>
      <c r="U3969">
        <f t="shared" si="555"/>
        <v>2015</v>
      </c>
      <c r="V3969" s="11">
        <f t="shared" si="556"/>
        <v>42339.584039351852</v>
      </c>
      <c r="W3969" s="15">
        <f t="shared" si="557"/>
        <v>60.041666666664241</v>
      </c>
    </row>
    <row r="3970" spans="1:23" ht="43.2" x14ac:dyDescent="0.3">
      <c r="A3970">
        <v>2619</v>
      </c>
      <c r="B3970" s="3" t="s">
        <v>2619</v>
      </c>
      <c r="C3970" s="3" t="s">
        <v>6729</v>
      </c>
      <c r="D3970">
        <v>1000</v>
      </c>
      <c r="E3970">
        <v>1884</v>
      </c>
      <c r="F3970" t="s">
        <v>8219</v>
      </c>
      <c r="G3970" t="s">
        <v>8224</v>
      </c>
      <c r="H3970" t="s">
        <v>8246</v>
      </c>
      <c r="I3970">
        <v>1445598000</v>
      </c>
      <c r="J3970">
        <v>1443302004</v>
      </c>
      <c r="K3970" t="b">
        <v>1</v>
      </c>
      <c r="L3970">
        <v>53</v>
      </c>
      <c r="M3970" t="b">
        <v>1</v>
      </c>
      <c r="N3970" t="s">
        <v>8301</v>
      </c>
      <c r="O3970" s="5">
        <f t="shared" ref="O3970:O4033" si="558">$D3970/$E3970</f>
        <v>0.53078556263269638</v>
      </c>
      <c r="P3970" s="7">
        <f t="shared" ref="P3970:P4033" si="559">$E3970/$L3970</f>
        <v>35.547169811320757</v>
      </c>
      <c r="Q3970" t="str">
        <f t="shared" ref="Q3970:Q4033" si="560">LEFT($N3970,SEARCH("/",$N3970,1)-1)</f>
        <v>technology</v>
      </c>
      <c r="R3970" t="str">
        <f t="shared" ref="R3970:R4033" si="561">MID($N3970,FIND("/",$N3970)+1,256)</f>
        <v>space exploration</v>
      </c>
      <c r="S3970" s="10">
        <f t="shared" ref="S3970:S4033" si="562">((($I3970/60)/60)/24)+DATE(1970,1,1)+(-6/24)</f>
        <v>42300.208333333328</v>
      </c>
      <c r="T3970" s="10">
        <f t="shared" ref="T3970:T4033" si="563">((($J3970/60)/60)/24)+DATE(1970,1,1)+(-6/24)</f>
        <v>42273.634305555555</v>
      </c>
      <c r="U3970">
        <f t="shared" ref="U3970:U4033" si="564">YEAR(S3970)</f>
        <v>2015</v>
      </c>
      <c r="V3970" s="11">
        <f t="shared" ref="V3970:V4033" si="565">S3970</f>
        <v>42300.208333333328</v>
      </c>
      <c r="W3970" s="15">
        <f t="shared" si="557"/>
        <v>26.574027777773154</v>
      </c>
    </row>
    <row r="3971" spans="1:23" ht="43.2" x14ac:dyDescent="0.3">
      <c r="A3971">
        <v>2620</v>
      </c>
      <c r="B3971" s="3" t="s">
        <v>2620</v>
      </c>
      <c r="C3971" s="3" t="s">
        <v>6730</v>
      </c>
      <c r="D3971">
        <v>65000</v>
      </c>
      <c r="E3971">
        <v>93374</v>
      </c>
      <c r="F3971" t="s">
        <v>8219</v>
      </c>
      <c r="G3971" t="s">
        <v>8226</v>
      </c>
      <c r="H3971" t="s">
        <v>8248</v>
      </c>
      <c r="I3971">
        <v>1444525200</v>
      </c>
      <c r="J3971">
        <v>1441339242</v>
      </c>
      <c r="K3971" t="b">
        <v>1</v>
      </c>
      <c r="L3971">
        <v>1251</v>
      </c>
      <c r="M3971" t="b">
        <v>1</v>
      </c>
      <c r="N3971" t="s">
        <v>8301</v>
      </c>
      <c r="O3971" s="5">
        <f t="shared" si="558"/>
        <v>0.69612525970826999</v>
      </c>
      <c r="P3971" s="7">
        <f t="shared" si="559"/>
        <v>74.639488409272587</v>
      </c>
      <c r="Q3971" t="str">
        <f t="shared" si="560"/>
        <v>technology</v>
      </c>
      <c r="R3971" t="str">
        <f t="shared" si="561"/>
        <v>space exploration</v>
      </c>
      <c r="S3971" s="10">
        <f t="shared" si="562"/>
        <v>42287.791666666672</v>
      </c>
      <c r="T3971" s="10">
        <f t="shared" si="563"/>
        <v>42250.91715277778</v>
      </c>
      <c r="U3971">
        <f t="shared" si="564"/>
        <v>2015</v>
      </c>
      <c r="V3971" s="11">
        <f t="shared" si="565"/>
        <v>42287.791666666672</v>
      </c>
      <c r="W3971" s="15">
        <f t="shared" ref="W3971:W4034" si="566">S3971-T3971</f>
        <v>36.87451388889167</v>
      </c>
    </row>
    <row r="3972" spans="1:23" ht="43.2" x14ac:dyDescent="0.3">
      <c r="A3972">
        <v>2621</v>
      </c>
      <c r="B3972" s="3" t="s">
        <v>2621</v>
      </c>
      <c r="C3972" s="3" t="s">
        <v>6731</v>
      </c>
      <c r="D3972">
        <v>15000</v>
      </c>
      <c r="E3972">
        <v>21882</v>
      </c>
      <c r="F3972" t="s">
        <v>8219</v>
      </c>
      <c r="G3972" t="s">
        <v>8224</v>
      </c>
      <c r="H3972" t="s">
        <v>8246</v>
      </c>
      <c r="I3972">
        <v>1432230988</v>
      </c>
      <c r="J3972">
        <v>1429638988</v>
      </c>
      <c r="K3972" t="b">
        <v>1</v>
      </c>
      <c r="L3972">
        <v>465</v>
      </c>
      <c r="M3972" t="b">
        <v>1</v>
      </c>
      <c r="N3972" t="s">
        <v>8301</v>
      </c>
      <c r="O3972" s="5">
        <f t="shared" si="558"/>
        <v>0.6854949273375377</v>
      </c>
      <c r="P3972" s="7">
        <f t="shared" si="559"/>
        <v>47.058064516129029</v>
      </c>
      <c r="Q3972" t="str">
        <f t="shared" si="560"/>
        <v>technology</v>
      </c>
      <c r="R3972" t="str">
        <f t="shared" si="561"/>
        <v>space exploration</v>
      </c>
      <c r="S3972" s="10">
        <f t="shared" si="562"/>
        <v>42145.49754629629</v>
      </c>
      <c r="T3972" s="10">
        <f t="shared" si="563"/>
        <v>42115.49754629629</v>
      </c>
      <c r="U3972">
        <f t="shared" si="564"/>
        <v>2015</v>
      </c>
      <c r="V3972" s="11">
        <f t="shared" si="565"/>
        <v>42145.49754629629</v>
      </c>
      <c r="W3972" s="15">
        <f t="shared" si="566"/>
        <v>30</v>
      </c>
    </row>
    <row r="3973" spans="1:23" ht="43.2" x14ac:dyDescent="0.3">
      <c r="A3973">
        <v>2643</v>
      </c>
      <c r="B3973" s="3" t="s">
        <v>2643</v>
      </c>
      <c r="C3973" s="3" t="s">
        <v>6753</v>
      </c>
      <c r="D3973">
        <v>1000000</v>
      </c>
      <c r="E3973">
        <v>335597.31</v>
      </c>
      <c r="F3973" t="s">
        <v>8220</v>
      </c>
      <c r="G3973" t="s">
        <v>8224</v>
      </c>
      <c r="H3973" t="s">
        <v>8246</v>
      </c>
      <c r="I3973">
        <v>1482307140</v>
      </c>
      <c r="J3973">
        <v>1479218315</v>
      </c>
      <c r="K3973" t="b">
        <v>1</v>
      </c>
      <c r="L3973">
        <v>1501</v>
      </c>
      <c r="M3973" t="b">
        <v>0</v>
      </c>
      <c r="N3973" t="s">
        <v>8301</v>
      </c>
      <c r="O3973" s="5">
        <f t="shared" si="558"/>
        <v>2.9797616673387521</v>
      </c>
      <c r="P3973" s="7">
        <f t="shared" si="559"/>
        <v>223.58248500999335</v>
      </c>
      <c r="Q3973" t="str">
        <f t="shared" si="560"/>
        <v>technology</v>
      </c>
      <c r="R3973" t="str">
        <f t="shared" si="561"/>
        <v>space exploration</v>
      </c>
      <c r="S3973" s="10">
        <f t="shared" si="562"/>
        <v>42725.082638888889</v>
      </c>
      <c r="T3973" s="10">
        <f t="shared" si="563"/>
        <v>42689.332349537035</v>
      </c>
      <c r="U3973">
        <f t="shared" si="564"/>
        <v>2016</v>
      </c>
      <c r="V3973" s="11">
        <f t="shared" si="565"/>
        <v>42725.082638888889</v>
      </c>
      <c r="W3973" s="15">
        <f t="shared" si="566"/>
        <v>35.750289351854008</v>
      </c>
    </row>
    <row r="3974" spans="1:23" ht="43.2" x14ac:dyDescent="0.3">
      <c r="A3974">
        <v>2644</v>
      </c>
      <c r="B3974" s="3" t="s">
        <v>2644</v>
      </c>
      <c r="C3974" s="3" t="s">
        <v>6754</v>
      </c>
      <c r="D3974">
        <v>100000</v>
      </c>
      <c r="E3974">
        <v>2053</v>
      </c>
      <c r="F3974" t="s">
        <v>8220</v>
      </c>
      <c r="G3974" t="s">
        <v>8224</v>
      </c>
      <c r="H3974" t="s">
        <v>8246</v>
      </c>
      <c r="I3974">
        <v>1489172435</v>
      </c>
      <c r="J3974">
        <v>1486580435</v>
      </c>
      <c r="K3974" t="b">
        <v>1</v>
      </c>
      <c r="L3974">
        <v>52</v>
      </c>
      <c r="M3974" t="b">
        <v>0</v>
      </c>
      <c r="N3974" t="s">
        <v>8301</v>
      </c>
      <c r="O3974" s="5">
        <f t="shared" si="558"/>
        <v>48.709206039941549</v>
      </c>
      <c r="P3974" s="7">
        <f t="shared" si="559"/>
        <v>39.480769230769234</v>
      </c>
      <c r="Q3974" t="str">
        <f t="shared" si="560"/>
        <v>technology</v>
      </c>
      <c r="R3974" t="str">
        <f t="shared" si="561"/>
        <v>space exploration</v>
      </c>
      <c r="S3974" s="10">
        <f t="shared" si="562"/>
        <v>42804.542071759264</v>
      </c>
      <c r="T3974" s="10">
        <f t="shared" si="563"/>
        <v>42774.542071759264</v>
      </c>
      <c r="U3974">
        <f t="shared" si="564"/>
        <v>2017</v>
      </c>
      <c r="V3974" s="11">
        <f t="shared" si="565"/>
        <v>42804.542071759264</v>
      </c>
      <c r="W3974" s="15">
        <f t="shared" si="566"/>
        <v>30</v>
      </c>
    </row>
    <row r="3975" spans="1:23" ht="43.2" x14ac:dyDescent="0.3">
      <c r="A3975">
        <v>2645</v>
      </c>
      <c r="B3975" s="3" t="s">
        <v>2645</v>
      </c>
      <c r="C3975" s="3" t="s">
        <v>6755</v>
      </c>
      <c r="D3975">
        <v>20000</v>
      </c>
      <c r="E3975">
        <v>2100</v>
      </c>
      <c r="F3975" t="s">
        <v>8220</v>
      </c>
      <c r="G3975" t="s">
        <v>8226</v>
      </c>
      <c r="H3975" t="s">
        <v>8248</v>
      </c>
      <c r="I3975">
        <v>1415481203</v>
      </c>
      <c r="J3975">
        <v>1412885603</v>
      </c>
      <c r="K3975" t="b">
        <v>1</v>
      </c>
      <c r="L3975">
        <v>23</v>
      </c>
      <c r="M3975" t="b">
        <v>0</v>
      </c>
      <c r="N3975" t="s">
        <v>8301</v>
      </c>
      <c r="O3975" s="5">
        <f t="shared" si="558"/>
        <v>9.5238095238095237</v>
      </c>
      <c r="P3975" s="7">
        <f t="shared" si="559"/>
        <v>91.304347826086953</v>
      </c>
      <c r="Q3975" t="str">
        <f t="shared" si="560"/>
        <v>technology</v>
      </c>
      <c r="R3975" t="str">
        <f t="shared" si="561"/>
        <v>space exploration</v>
      </c>
      <c r="S3975" s="10">
        <f t="shared" si="562"/>
        <v>41951.634293981479</v>
      </c>
      <c r="T3975" s="10">
        <f t="shared" si="563"/>
        <v>41921.592627314814</v>
      </c>
      <c r="U3975">
        <f t="shared" si="564"/>
        <v>2014</v>
      </c>
      <c r="V3975" s="11">
        <f t="shared" si="565"/>
        <v>41951.634293981479</v>
      </c>
      <c r="W3975" s="15">
        <f t="shared" si="566"/>
        <v>30.041666666664241</v>
      </c>
    </row>
    <row r="3976" spans="1:23" ht="43.2" x14ac:dyDescent="0.3">
      <c r="A3976">
        <v>2646</v>
      </c>
      <c r="B3976" s="3" t="s">
        <v>2646</v>
      </c>
      <c r="C3976" s="3" t="s">
        <v>6756</v>
      </c>
      <c r="D3976">
        <v>500000</v>
      </c>
      <c r="E3976">
        <v>42086.42</v>
      </c>
      <c r="F3976" t="s">
        <v>8220</v>
      </c>
      <c r="G3976" t="s">
        <v>8224</v>
      </c>
      <c r="H3976" t="s">
        <v>8246</v>
      </c>
      <c r="I3976">
        <v>1441783869</v>
      </c>
      <c r="J3976">
        <v>1439191869</v>
      </c>
      <c r="K3976" t="b">
        <v>1</v>
      </c>
      <c r="L3976">
        <v>535</v>
      </c>
      <c r="M3976" t="b">
        <v>0</v>
      </c>
      <c r="N3976" t="s">
        <v>8301</v>
      </c>
      <c r="O3976" s="5">
        <f t="shared" si="558"/>
        <v>11.880316738748508</v>
      </c>
      <c r="P3976" s="7">
        <f t="shared" si="559"/>
        <v>78.666205607476627</v>
      </c>
      <c r="Q3976" t="str">
        <f t="shared" si="560"/>
        <v>technology</v>
      </c>
      <c r="R3976" t="str">
        <f t="shared" si="561"/>
        <v>space exploration</v>
      </c>
      <c r="S3976" s="10">
        <f t="shared" si="562"/>
        <v>42256.063298611116</v>
      </c>
      <c r="T3976" s="10">
        <f t="shared" si="563"/>
        <v>42226.063298611116</v>
      </c>
      <c r="U3976">
        <f t="shared" si="564"/>
        <v>2015</v>
      </c>
      <c r="V3976" s="11">
        <f t="shared" si="565"/>
        <v>42256.063298611116</v>
      </c>
      <c r="W3976" s="15">
        <f t="shared" si="566"/>
        <v>30</v>
      </c>
    </row>
    <row r="3977" spans="1:23" ht="43.2" x14ac:dyDescent="0.3">
      <c r="A3977">
        <v>2670</v>
      </c>
      <c r="B3977" s="3" t="s">
        <v>2670</v>
      </c>
      <c r="C3977" s="3" t="s">
        <v>6780</v>
      </c>
      <c r="D3977">
        <v>38888</v>
      </c>
      <c r="E3977">
        <v>2495</v>
      </c>
      <c r="F3977" t="s">
        <v>8221</v>
      </c>
      <c r="G3977" t="s">
        <v>8226</v>
      </c>
      <c r="H3977" t="s">
        <v>8248</v>
      </c>
      <c r="I3977">
        <v>1406593780</v>
      </c>
      <c r="J3977">
        <v>1404174580</v>
      </c>
      <c r="K3977" t="b">
        <v>1</v>
      </c>
      <c r="L3977">
        <v>60</v>
      </c>
      <c r="M3977" t="b">
        <v>0</v>
      </c>
      <c r="N3977" t="s">
        <v>8302</v>
      </c>
      <c r="O3977" s="5">
        <f t="shared" si="558"/>
        <v>15.586372745490982</v>
      </c>
      <c r="P3977" s="7">
        <f t="shared" si="559"/>
        <v>41.583333333333336</v>
      </c>
      <c r="Q3977" t="str">
        <f t="shared" si="560"/>
        <v>technology</v>
      </c>
      <c r="R3977" t="str">
        <f t="shared" si="561"/>
        <v>makerspaces</v>
      </c>
      <c r="S3977" s="10">
        <f t="shared" si="562"/>
        <v>41848.770601851851</v>
      </c>
      <c r="T3977" s="10">
        <f t="shared" si="563"/>
        <v>41820.770601851851</v>
      </c>
      <c r="U3977">
        <f t="shared" si="564"/>
        <v>2014</v>
      </c>
      <c r="V3977" s="11">
        <f t="shared" si="565"/>
        <v>41848.770601851851</v>
      </c>
      <c r="W3977" s="15">
        <f t="shared" si="566"/>
        <v>28</v>
      </c>
    </row>
    <row r="3978" spans="1:23" ht="43.2" x14ac:dyDescent="0.3">
      <c r="A3978">
        <v>2671</v>
      </c>
      <c r="B3978" s="3" t="s">
        <v>2671</v>
      </c>
      <c r="C3978" s="3" t="s">
        <v>6781</v>
      </c>
      <c r="D3978">
        <v>25000</v>
      </c>
      <c r="E3978">
        <v>2836</v>
      </c>
      <c r="F3978" t="s">
        <v>8221</v>
      </c>
      <c r="G3978" t="s">
        <v>8224</v>
      </c>
      <c r="H3978" t="s">
        <v>8246</v>
      </c>
      <c r="I3978">
        <v>1419017880</v>
      </c>
      <c r="J3978">
        <v>1416419916</v>
      </c>
      <c r="K3978" t="b">
        <v>1</v>
      </c>
      <c r="L3978">
        <v>84</v>
      </c>
      <c r="M3978" t="b">
        <v>0</v>
      </c>
      <c r="N3978" t="s">
        <v>8302</v>
      </c>
      <c r="O3978" s="5">
        <f t="shared" si="558"/>
        <v>8.8152327221438647</v>
      </c>
      <c r="P3978" s="7">
        <f t="shared" si="559"/>
        <v>33.761904761904759</v>
      </c>
      <c r="Q3978" t="str">
        <f t="shared" si="560"/>
        <v>technology</v>
      </c>
      <c r="R3978" t="str">
        <f t="shared" si="561"/>
        <v>makerspaces</v>
      </c>
      <c r="S3978" s="10">
        <f t="shared" si="562"/>
        <v>41992.568055555559</v>
      </c>
      <c r="T3978" s="10">
        <f t="shared" si="563"/>
        <v>41962.499027777783</v>
      </c>
      <c r="U3978">
        <f t="shared" si="564"/>
        <v>2014</v>
      </c>
      <c r="V3978" s="11">
        <f t="shared" si="565"/>
        <v>41992.568055555559</v>
      </c>
      <c r="W3978" s="15">
        <f t="shared" si="566"/>
        <v>30.069027777775773</v>
      </c>
    </row>
    <row r="3979" spans="1:23" ht="43.2" x14ac:dyDescent="0.3">
      <c r="A3979">
        <v>2672</v>
      </c>
      <c r="B3979" s="3" t="s">
        <v>2672</v>
      </c>
      <c r="C3979" s="3" t="s">
        <v>6782</v>
      </c>
      <c r="D3979">
        <v>10000</v>
      </c>
      <c r="E3979">
        <v>3319</v>
      </c>
      <c r="F3979" t="s">
        <v>8221</v>
      </c>
      <c r="G3979" t="s">
        <v>8224</v>
      </c>
      <c r="H3979" t="s">
        <v>8246</v>
      </c>
      <c r="I3979">
        <v>1451282400</v>
      </c>
      <c r="J3979">
        <v>1449436390</v>
      </c>
      <c r="K3979" t="b">
        <v>1</v>
      </c>
      <c r="L3979">
        <v>47</v>
      </c>
      <c r="M3979" t="b">
        <v>0</v>
      </c>
      <c r="N3979" t="s">
        <v>8302</v>
      </c>
      <c r="O3979" s="5">
        <f t="shared" si="558"/>
        <v>3.0129557095510697</v>
      </c>
      <c r="P3979" s="7">
        <f t="shared" si="559"/>
        <v>70.61702127659575</v>
      </c>
      <c r="Q3979" t="str">
        <f t="shared" si="560"/>
        <v>technology</v>
      </c>
      <c r="R3979" t="str">
        <f t="shared" si="561"/>
        <v>makerspaces</v>
      </c>
      <c r="S3979" s="10">
        <f t="shared" si="562"/>
        <v>42366</v>
      </c>
      <c r="T3979" s="10">
        <f t="shared" si="563"/>
        <v>42344.634143518517</v>
      </c>
      <c r="U3979">
        <f t="shared" si="564"/>
        <v>2015</v>
      </c>
      <c r="V3979" s="11">
        <f t="shared" si="565"/>
        <v>42366</v>
      </c>
      <c r="W3979" s="15">
        <f t="shared" si="566"/>
        <v>21.365856481483206</v>
      </c>
    </row>
    <row r="3980" spans="1:23" ht="43.2" x14ac:dyDescent="0.3">
      <c r="A3980">
        <v>2673</v>
      </c>
      <c r="B3980" s="3" t="s">
        <v>2673</v>
      </c>
      <c r="C3980" s="3" t="s">
        <v>6783</v>
      </c>
      <c r="D3980">
        <v>40000</v>
      </c>
      <c r="E3980">
        <v>11032</v>
      </c>
      <c r="F3980" t="s">
        <v>8221</v>
      </c>
      <c r="G3980" t="s">
        <v>8224</v>
      </c>
      <c r="H3980" t="s">
        <v>8246</v>
      </c>
      <c r="I3980">
        <v>1414622700</v>
      </c>
      <c r="J3980">
        <v>1412081999</v>
      </c>
      <c r="K3980" t="b">
        <v>1</v>
      </c>
      <c r="L3980">
        <v>66</v>
      </c>
      <c r="M3980" t="b">
        <v>0</v>
      </c>
      <c r="N3980" t="s">
        <v>8302</v>
      </c>
      <c r="O3980" s="5">
        <f t="shared" si="558"/>
        <v>3.6258158085569252</v>
      </c>
      <c r="P3980" s="7">
        <f t="shared" si="559"/>
        <v>167.15151515151516</v>
      </c>
      <c r="Q3980" t="str">
        <f t="shared" si="560"/>
        <v>technology</v>
      </c>
      <c r="R3980" t="str">
        <f t="shared" si="561"/>
        <v>makerspaces</v>
      </c>
      <c r="S3980" s="10">
        <f t="shared" si="562"/>
        <v>41941.697916666664</v>
      </c>
      <c r="T3980" s="10">
        <f t="shared" si="563"/>
        <v>41912.291655092595</v>
      </c>
      <c r="U3980">
        <f t="shared" si="564"/>
        <v>2014</v>
      </c>
      <c r="V3980" s="11">
        <f t="shared" si="565"/>
        <v>41941.697916666664</v>
      </c>
      <c r="W3980" s="15">
        <f t="shared" si="566"/>
        <v>29.406261574069504</v>
      </c>
    </row>
    <row r="3981" spans="1:23" ht="57.6" x14ac:dyDescent="0.3">
      <c r="A3981">
        <v>2674</v>
      </c>
      <c r="B3981" s="3" t="s">
        <v>2674</v>
      </c>
      <c r="C3981" s="3" t="s">
        <v>6784</v>
      </c>
      <c r="D3981">
        <v>35000</v>
      </c>
      <c r="E3981">
        <v>21994</v>
      </c>
      <c r="F3981" t="s">
        <v>8221</v>
      </c>
      <c r="G3981" t="s">
        <v>8224</v>
      </c>
      <c r="H3981" t="s">
        <v>8246</v>
      </c>
      <c r="I3981">
        <v>1467694740</v>
      </c>
      <c r="J3981">
        <v>1465398670</v>
      </c>
      <c r="K3981" t="b">
        <v>1</v>
      </c>
      <c r="L3981">
        <v>171</v>
      </c>
      <c r="M3981" t="b">
        <v>0</v>
      </c>
      <c r="N3981" t="s">
        <v>8302</v>
      </c>
      <c r="O3981" s="5">
        <f t="shared" si="558"/>
        <v>1.5913430935709738</v>
      </c>
      <c r="P3981" s="7">
        <f t="shared" si="559"/>
        <v>128.61988304093566</v>
      </c>
      <c r="Q3981" t="str">
        <f t="shared" si="560"/>
        <v>technology</v>
      </c>
      <c r="R3981" t="str">
        <f t="shared" si="561"/>
        <v>makerspaces</v>
      </c>
      <c r="S3981" s="10">
        <f t="shared" si="562"/>
        <v>42555.957638888889</v>
      </c>
      <c r="T3981" s="10">
        <f t="shared" si="563"/>
        <v>42529.382754629631</v>
      </c>
      <c r="U3981">
        <f t="shared" si="564"/>
        <v>2016</v>
      </c>
      <c r="V3981" s="11">
        <f t="shared" si="565"/>
        <v>42555.957638888889</v>
      </c>
      <c r="W3981" s="15">
        <f t="shared" si="566"/>
        <v>26.574884259258397</v>
      </c>
    </row>
    <row r="3982" spans="1:23" ht="57.6" x14ac:dyDescent="0.3">
      <c r="A3982">
        <v>2675</v>
      </c>
      <c r="B3982" s="3" t="s">
        <v>2675</v>
      </c>
      <c r="C3982" s="3" t="s">
        <v>6785</v>
      </c>
      <c r="D3982">
        <v>25000</v>
      </c>
      <c r="E3982">
        <v>1897</v>
      </c>
      <c r="F3982" t="s">
        <v>8221</v>
      </c>
      <c r="G3982" t="s">
        <v>8224</v>
      </c>
      <c r="H3982" t="s">
        <v>8246</v>
      </c>
      <c r="I3982">
        <v>1415655289</v>
      </c>
      <c r="J3982">
        <v>1413059689</v>
      </c>
      <c r="K3982" t="b">
        <v>1</v>
      </c>
      <c r="L3982">
        <v>29</v>
      </c>
      <c r="M3982" t="b">
        <v>0</v>
      </c>
      <c r="N3982" t="s">
        <v>8302</v>
      </c>
      <c r="O3982" s="5">
        <f t="shared" si="558"/>
        <v>13.178703215603585</v>
      </c>
      <c r="P3982" s="7">
        <f t="shared" si="559"/>
        <v>65.41379310344827</v>
      </c>
      <c r="Q3982" t="str">
        <f t="shared" si="560"/>
        <v>technology</v>
      </c>
      <c r="R3982" t="str">
        <f t="shared" si="561"/>
        <v>makerspaces</v>
      </c>
      <c r="S3982" s="10">
        <f t="shared" si="562"/>
        <v>41953.649178240739</v>
      </c>
      <c r="T3982" s="10">
        <f t="shared" si="563"/>
        <v>41923.607511574075</v>
      </c>
      <c r="U3982">
        <f t="shared" si="564"/>
        <v>2014</v>
      </c>
      <c r="V3982" s="11">
        <f t="shared" si="565"/>
        <v>41953.649178240739</v>
      </c>
      <c r="W3982" s="15">
        <f t="shared" si="566"/>
        <v>30.041666666664241</v>
      </c>
    </row>
    <row r="3983" spans="1:23" ht="43.2" x14ac:dyDescent="0.3">
      <c r="A3983">
        <v>2702</v>
      </c>
      <c r="B3983" s="3" t="s">
        <v>2702</v>
      </c>
      <c r="C3983" s="3" t="s">
        <v>6812</v>
      </c>
      <c r="D3983">
        <v>10000</v>
      </c>
      <c r="E3983">
        <v>3441</v>
      </c>
      <c r="F3983" t="s">
        <v>8222</v>
      </c>
      <c r="G3983" t="s">
        <v>8224</v>
      </c>
      <c r="H3983" t="s">
        <v>8246</v>
      </c>
      <c r="I3983">
        <v>1491416077</v>
      </c>
      <c r="J3983">
        <v>1488827677</v>
      </c>
      <c r="K3983" t="b">
        <v>1</v>
      </c>
      <c r="L3983">
        <v>26</v>
      </c>
      <c r="M3983" t="b">
        <v>0</v>
      </c>
      <c r="N3983" t="s">
        <v>8303</v>
      </c>
      <c r="O3983" s="5">
        <f t="shared" si="558"/>
        <v>2.9061319383900028</v>
      </c>
      <c r="P3983" s="7">
        <f t="shared" si="559"/>
        <v>132.34615384615384</v>
      </c>
      <c r="Q3983" t="str">
        <f t="shared" si="560"/>
        <v>theater</v>
      </c>
      <c r="R3983" t="str">
        <f t="shared" si="561"/>
        <v>spaces</v>
      </c>
      <c r="S3983" s="10">
        <f t="shared" si="562"/>
        <v>42830.510150462964</v>
      </c>
      <c r="T3983" s="10">
        <f t="shared" si="563"/>
        <v>42800.551817129628</v>
      </c>
      <c r="U3983">
        <f t="shared" si="564"/>
        <v>2017</v>
      </c>
      <c r="V3983" s="11">
        <f t="shared" si="565"/>
        <v>42830.510150462964</v>
      </c>
      <c r="W3983" s="15">
        <f t="shared" si="566"/>
        <v>29.958333333335759</v>
      </c>
    </row>
    <row r="3984" spans="1:23" ht="43.2" x14ac:dyDescent="0.3">
      <c r="A3984">
        <v>2706</v>
      </c>
      <c r="B3984" s="3" t="s">
        <v>2706</v>
      </c>
      <c r="C3984" s="3" t="s">
        <v>6816</v>
      </c>
      <c r="D3984">
        <v>35000</v>
      </c>
      <c r="E3984">
        <v>39304</v>
      </c>
      <c r="F3984" t="s">
        <v>8219</v>
      </c>
      <c r="G3984" t="s">
        <v>8224</v>
      </c>
      <c r="H3984" t="s">
        <v>8246</v>
      </c>
      <c r="I3984">
        <v>1413442740</v>
      </c>
      <c r="J3984">
        <v>1410937483</v>
      </c>
      <c r="K3984" t="b">
        <v>1</v>
      </c>
      <c r="L3984">
        <v>263</v>
      </c>
      <c r="M3984" t="b">
        <v>1</v>
      </c>
      <c r="N3984" t="s">
        <v>8303</v>
      </c>
      <c r="O3984" s="5">
        <f t="shared" si="558"/>
        <v>0.89049460614695708</v>
      </c>
      <c r="P3984" s="7">
        <f t="shared" si="559"/>
        <v>149.44486692015209</v>
      </c>
      <c r="Q3984" t="str">
        <f t="shared" si="560"/>
        <v>theater</v>
      </c>
      <c r="R3984" t="str">
        <f t="shared" si="561"/>
        <v>spaces</v>
      </c>
      <c r="S3984" s="10">
        <f t="shared" si="562"/>
        <v>41928.040972222225</v>
      </c>
      <c r="T3984" s="10">
        <f t="shared" si="563"/>
        <v>41899.044942129629</v>
      </c>
      <c r="U3984">
        <f t="shared" si="564"/>
        <v>2014</v>
      </c>
      <c r="V3984" s="11">
        <f t="shared" si="565"/>
        <v>41928.040972222225</v>
      </c>
      <c r="W3984" s="15">
        <f t="shared" si="566"/>
        <v>28.996030092595902</v>
      </c>
    </row>
    <row r="3985" spans="1:23" ht="43.2" x14ac:dyDescent="0.3">
      <c r="A3985">
        <v>2707</v>
      </c>
      <c r="B3985" s="3" t="s">
        <v>2707</v>
      </c>
      <c r="C3985" s="3" t="s">
        <v>6817</v>
      </c>
      <c r="D3985">
        <v>8000</v>
      </c>
      <c r="E3985">
        <v>28067.57</v>
      </c>
      <c r="F3985" t="s">
        <v>8219</v>
      </c>
      <c r="G3985" t="s">
        <v>8224</v>
      </c>
      <c r="H3985" t="s">
        <v>8246</v>
      </c>
      <c r="I3985">
        <v>1369637940</v>
      </c>
      <c r="J3985">
        <v>1367088443</v>
      </c>
      <c r="K3985" t="b">
        <v>1</v>
      </c>
      <c r="L3985">
        <v>394</v>
      </c>
      <c r="M3985" t="b">
        <v>1</v>
      </c>
      <c r="N3985" t="s">
        <v>8303</v>
      </c>
      <c r="O3985" s="5">
        <f t="shared" si="558"/>
        <v>0.28502645579934421</v>
      </c>
      <c r="P3985" s="7">
        <f t="shared" si="559"/>
        <v>71.237487309644663</v>
      </c>
      <c r="Q3985" t="str">
        <f t="shared" si="560"/>
        <v>theater</v>
      </c>
      <c r="R3985" t="str">
        <f t="shared" si="561"/>
        <v>spaces</v>
      </c>
      <c r="S3985" s="10">
        <f t="shared" si="562"/>
        <v>41421.040972222225</v>
      </c>
      <c r="T3985" s="10">
        <f t="shared" si="563"/>
        <v>41391.532905092594</v>
      </c>
      <c r="U3985">
        <f t="shared" si="564"/>
        <v>2013</v>
      </c>
      <c r="V3985" s="11">
        <f t="shared" si="565"/>
        <v>41421.040972222225</v>
      </c>
      <c r="W3985" s="15">
        <f t="shared" si="566"/>
        <v>29.508067129630945</v>
      </c>
    </row>
    <row r="3986" spans="1:23" ht="43.2" x14ac:dyDescent="0.3">
      <c r="A3986">
        <v>2708</v>
      </c>
      <c r="B3986" s="3" t="s">
        <v>2708</v>
      </c>
      <c r="C3986" s="3" t="s">
        <v>6818</v>
      </c>
      <c r="D3986">
        <v>20000</v>
      </c>
      <c r="E3986">
        <v>46643.07</v>
      </c>
      <c r="F3986" t="s">
        <v>8219</v>
      </c>
      <c r="G3986" t="s">
        <v>8225</v>
      </c>
      <c r="H3986" t="s">
        <v>8247</v>
      </c>
      <c r="I3986">
        <v>1469119526</v>
      </c>
      <c r="J3986">
        <v>1463935526</v>
      </c>
      <c r="K3986" t="b">
        <v>1</v>
      </c>
      <c r="L3986">
        <v>1049</v>
      </c>
      <c r="M3986" t="b">
        <v>1</v>
      </c>
      <c r="N3986" t="s">
        <v>8303</v>
      </c>
      <c r="O3986" s="5">
        <f t="shared" si="558"/>
        <v>0.42878824228336598</v>
      </c>
      <c r="P3986" s="7">
        <f t="shared" si="559"/>
        <v>44.464318398474738</v>
      </c>
      <c r="Q3986" t="str">
        <f t="shared" si="560"/>
        <v>theater</v>
      </c>
      <c r="R3986" t="str">
        <f t="shared" si="561"/>
        <v>spaces</v>
      </c>
      <c r="S3986" s="10">
        <f t="shared" si="562"/>
        <v>42572.448217592595</v>
      </c>
      <c r="T3986" s="10">
        <f t="shared" si="563"/>
        <v>42512.448217592595</v>
      </c>
      <c r="U3986">
        <f t="shared" si="564"/>
        <v>2016</v>
      </c>
      <c r="V3986" s="11">
        <f t="shared" si="565"/>
        <v>42572.448217592595</v>
      </c>
      <c r="W3986" s="15">
        <f t="shared" si="566"/>
        <v>60</v>
      </c>
    </row>
    <row r="3987" spans="1:23" ht="43.2" x14ac:dyDescent="0.3">
      <c r="A3987">
        <v>2709</v>
      </c>
      <c r="B3987" s="3" t="s">
        <v>2709</v>
      </c>
      <c r="C3987" s="3" t="s">
        <v>6819</v>
      </c>
      <c r="D3987">
        <v>50000</v>
      </c>
      <c r="E3987">
        <v>50803</v>
      </c>
      <c r="F3987" t="s">
        <v>8219</v>
      </c>
      <c r="G3987" t="s">
        <v>8224</v>
      </c>
      <c r="H3987" t="s">
        <v>8246</v>
      </c>
      <c r="I3987">
        <v>1475553540</v>
      </c>
      <c r="J3987">
        <v>1472528141</v>
      </c>
      <c r="K3987" t="b">
        <v>1</v>
      </c>
      <c r="L3987">
        <v>308</v>
      </c>
      <c r="M3987" t="b">
        <v>1</v>
      </c>
      <c r="N3987" t="s">
        <v>8303</v>
      </c>
      <c r="O3987" s="5">
        <f t="shared" si="558"/>
        <v>0.98419384682006972</v>
      </c>
      <c r="P3987" s="7">
        <f t="shared" si="559"/>
        <v>164.94480519480518</v>
      </c>
      <c r="Q3987" t="str">
        <f t="shared" si="560"/>
        <v>theater</v>
      </c>
      <c r="R3987" t="str">
        <f t="shared" si="561"/>
        <v>spaces</v>
      </c>
      <c r="S3987" s="10">
        <f t="shared" si="562"/>
        <v>42646.915972222225</v>
      </c>
      <c r="T3987" s="10">
        <f t="shared" si="563"/>
        <v>42611.899780092594</v>
      </c>
      <c r="U3987">
        <f t="shared" si="564"/>
        <v>2016</v>
      </c>
      <c r="V3987" s="11">
        <f t="shared" si="565"/>
        <v>42646.915972222225</v>
      </c>
      <c r="W3987" s="15">
        <f t="shared" si="566"/>
        <v>35.016192129631236</v>
      </c>
    </row>
    <row r="3988" spans="1:23" ht="28.8" x14ac:dyDescent="0.3">
      <c r="A3988">
        <v>2710</v>
      </c>
      <c r="B3988" s="3" t="s">
        <v>2710</v>
      </c>
      <c r="C3988" s="3" t="s">
        <v>6820</v>
      </c>
      <c r="D3988">
        <v>60000</v>
      </c>
      <c r="E3988">
        <v>92340.21</v>
      </c>
      <c r="F3988" t="s">
        <v>8219</v>
      </c>
      <c r="G3988" t="s">
        <v>8224</v>
      </c>
      <c r="H3988" t="s">
        <v>8246</v>
      </c>
      <c r="I3988">
        <v>1407549600</v>
      </c>
      <c r="J3988">
        <v>1404797428</v>
      </c>
      <c r="K3988" t="b">
        <v>1</v>
      </c>
      <c r="L3988">
        <v>1088</v>
      </c>
      <c r="M3988" t="b">
        <v>1</v>
      </c>
      <c r="N3988" t="s">
        <v>8303</v>
      </c>
      <c r="O3988" s="5">
        <f t="shared" si="558"/>
        <v>0.64977110188508336</v>
      </c>
      <c r="P3988" s="7">
        <f t="shared" si="559"/>
        <v>84.871516544117654</v>
      </c>
      <c r="Q3988" t="str">
        <f t="shared" si="560"/>
        <v>theater</v>
      </c>
      <c r="R3988" t="str">
        <f t="shared" si="561"/>
        <v>spaces</v>
      </c>
      <c r="S3988" s="10">
        <f t="shared" si="562"/>
        <v>41859.833333333336</v>
      </c>
      <c r="T3988" s="10">
        <f t="shared" si="563"/>
        <v>41827.979490740741</v>
      </c>
      <c r="U3988">
        <f t="shared" si="564"/>
        <v>2014</v>
      </c>
      <c r="V3988" s="11">
        <f t="shared" si="565"/>
        <v>41859.833333333336</v>
      </c>
      <c r="W3988" s="15">
        <f t="shared" si="566"/>
        <v>31.853842592594447</v>
      </c>
    </row>
    <row r="3989" spans="1:23" ht="43.2" x14ac:dyDescent="0.3">
      <c r="A3989">
        <v>2711</v>
      </c>
      <c r="B3989" s="3" t="s">
        <v>2711</v>
      </c>
      <c r="C3989" s="3" t="s">
        <v>6821</v>
      </c>
      <c r="D3989">
        <v>3910</v>
      </c>
      <c r="E3989">
        <v>3938</v>
      </c>
      <c r="F3989" t="s">
        <v>8219</v>
      </c>
      <c r="G3989" t="s">
        <v>8225</v>
      </c>
      <c r="H3989" t="s">
        <v>8247</v>
      </c>
      <c r="I3989">
        <v>1403301660</v>
      </c>
      <c r="J3989">
        <v>1400694790</v>
      </c>
      <c r="K3989" t="b">
        <v>1</v>
      </c>
      <c r="L3989">
        <v>73</v>
      </c>
      <c r="M3989" t="b">
        <v>1</v>
      </c>
      <c r="N3989" t="s">
        <v>8303</v>
      </c>
      <c r="O3989" s="5">
        <f t="shared" si="558"/>
        <v>0.99288979177247338</v>
      </c>
      <c r="P3989" s="7">
        <f t="shared" si="559"/>
        <v>53.945205479452056</v>
      </c>
      <c r="Q3989" t="str">
        <f t="shared" si="560"/>
        <v>theater</v>
      </c>
      <c r="R3989" t="str">
        <f t="shared" si="561"/>
        <v>spaces</v>
      </c>
      <c r="S3989" s="10">
        <f t="shared" si="562"/>
        <v>41810.667361111111</v>
      </c>
      <c r="T3989" s="10">
        <f t="shared" si="563"/>
        <v>41780.495254629634</v>
      </c>
      <c r="U3989">
        <f t="shared" si="564"/>
        <v>2014</v>
      </c>
      <c r="V3989" s="11">
        <f t="shared" si="565"/>
        <v>41810.667361111111</v>
      </c>
      <c r="W3989" s="15">
        <f t="shared" si="566"/>
        <v>30.172106481477385</v>
      </c>
    </row>
    <row r="3990" spans="1:23" ht="43.2" x14ac:dyDescent="0.3">
      <c r="A3990">
        <v>2712</v>
      </c>
      <c r="B3990" s="3" t="s">
        <v>2712</v>
      </c>
      <c r="C3990" s="3" t="s">
        <v>6822</v>
      </c>
      <c r="D3990">
        <v>5500</v>
      </c>
      <c r="E3990">
        <v>7226</v>
      </c>
      <c r="F3990" t="s">
        <v>8219</v>
      </c>
      <c r="G3990" t="s">
        <v>8224</v>
      </c>
      <c r="H3990" t="s">
        <v>8246</v>
      </c>
      <c r="I3990">
        <v>1373738400</v>
      </c>
      <c r="J3990">
        <v>1370568560</v>
      </c>
      <c r="K3990" t="b">
        <v>1</v>
      </c>
      <c r="L3990">
        <v>143</v>
      </c>
      <c r="M3990" t="b">
        <v>1</v>
      </c>
      <c r="N3990" t="s">
        <v>8303</v>
      </c>
      <c r="O3990" s="5">
        <f t="shared" si="558"/>
        <v>0.7611403265983947</v>
      </c>
      <c r="P3990" s="7">
        <f t="shared" si="559"/>
        <v>50.531468531468533</v>
      </c>
      <c r="Q3990" t="str">
        <f t="shared" si="560"/>
        <v>theater</v>
      </c>
      <c r="R3990" t="str">
        <f t="shared" si="561"/>
        <v>spaces</v>
      </c>
      <c r="S3990" s="10">
        <f t="shared" si="562"/>
        <v>41468.5</v>
      </c>
      <c r="T3990" s="10">
        <f t="shared" si="563"/>
        <v>41431.812037037038</v>
      </c>
      <c r="U3990">
        <f t="shared" si="564"/>
        <v>2013</v>
      </c>
      <c r="V3990" s="11">
        <f t="shared" si="565"/>
        <v>41468.5</v>
      </c>
      <c r="W3990" s="15">
        <f t="shared" si="566"/>
        <v>36.687962962962047</v>
      </c>
    </row>
    <row r="3991" spans="1:23" ht="43.2" x14ac:dyDescent="0.3">
      <c r="A3991">
        <v>2713</v>
      </c>
      <c r="B3991" s="3" t="s">
        <v>2713</v>
      </c>
      <c r="C3991" s="3" t="s">
        <v>6823</v>
      </c>
      <c r="D3991">
        <v>150000</v>
      </c>
      <c r="E3991">
        <v>153362</v>
      </c>
      <c r="F3991" t="s">
        <v>8219</v>
      </c>
      <c r="G3991" t="s">
        <v>8224</v>
      </c>
      <c r="H3991" t="s">
        <v>8246</v>
      </c>
      <c r="I3991">
        <v>1450971684</v>
      </c>
      <c r="J3991">
        <v>1447515684</v>
      </c>
      <c r="K3991" t="b">
        <v>1</v>
      </c>
      <c r="L3991">
        <v>1420</v>
      </c>
      <c r="M3991" t="b">
        <v>1</v>
      </c>
      <c r="N3991" t="s">
        <v>8303</v>
      </c>
      <c r="O3991" s="5">
        <f t="shared" si="558"/>
        <v>0.97807801150219742</v>
      </c>
      <c r="P3991" s="7">
        <f t="shared" si="559"/>
        <v>108.00140845070422</v>
      </c>
      <c r="Q3991" t="str">
        <f t="shared" si="560"/>
        <v>theater</v>
      </c>
      <c r="R3991" t="str">
        <f t="shared" si="561"/>
        <v>spaces</v>
      </c>
      <c r="S3991" s="10">
        <f t="shared" si="562"/>
        <v>42362.403749999998</v>
      </c>
      <c r="T3991" s="10">
        <f t="shared" si="563"/>
        <v>42322.403749999998</v>
      </c>
      <c r="U3991">
        <f t="shared" si="564"/>
        <v>2015</v>
      </c>
      <c r="V3991" s="11">
        <f t="shared" si="565"/>
        <v>42362.403749999998</v>
      </c>
      <c r="W3991" s="15">
        <f t="shared" si="566"/>
        <v>40</v>
      </c>
    </row>
    <row r="3992" spans="1:23" ht="28.8" x14ac:dyDescent="0.3">
      <c r="A3992">
        <v>2714</v>
      </c>
      <c r="B3992" s="3" t="s">
        <v>2714</v>
      </c>
      <c r="C3992" s="3" t="s">
        <v>6824</v>
      </c>
      <c r="D3992">
        <v>25000</v>
      </c>
      <c r="E3992">
        <v>29089</v>
      </c>
      <c r="F3992" t="s">
        <v>8219</v>
      </c>
      <c r="G3992" t="s">
        <v>8224</v>
      </c>
      <c r="H3992" t="s">
        <v>8246</v>
      </c>
      <c r="I3992">
        <v>1476486000</v>
      </c>
      <c r="J3992">
        <v>1474040596</v>
      </c>
      <c r="K3992" t="b">
        <v>1</v>
      </c>
      <c r="L3992">
        <v>305</v>
      </c>
      <c r="M3992" t="b">
        <v>1</v>
      </c>
      <c r="N3992" t="s">
        <v>8303</v>
      </c>
      <c r="O3992" s="5">
        <f t="shared" si="558"/>
        <v>0.85943140018563713</v>
      </c>
      <c r="P3992" s="7">
        <f t="shared" si="559"/>
        <v>95.373770491803285</v>
      </c>
      <c r="Q3992" t="str">
        <f t="shared" si="560"/>
        <v>theater</v>
      </c>
      <c r="R3992" t="str">
        <f t="shared" si="561"/>
        <v>spaces</v>
      </c>
      <c r="S3992" s="10">
        <f t="shared" si="562"/>
        <v>42657.708333333328</v>
      </c>
      <c r="T3992" s="10">
        <f t="shared" si="563"/>
        <v>42629.405046296291</v>
      </c>
      <c r="U3992">
        <f t="shared" si="564"/>
        <v>2016</v>
      </c>
      <c r="V3992" s="11">
        <f t="shared" si="565"/>
        <v>42657.708333333328</v>
      </c>
      <c r="W3992" s="15">
        <f t="shared" si="566"/>
        <v>28.30328703703708</v>
      </c>
    </row>
    <row r="3993" spans="1:23" ht="43.2" x14ac:dyDescent="0.3">
      <c r="A3993">
        <v>2715</v>
      </c>
      <c r="B3993" s="3" t="s">
        <v>2715</v>
      </c>
      <c r="C3993" s="3" t="s">
        <v>6825</v>
      </c>
      <c r="D3993">
        <v>12000</v>
      </c>
      <c r="E3993">
        <v>31754.69</v>
      </c>
      <c r="F3993" t="s">
        <v>8219</v>
      </c>
      <c r="G3993" t="s">
        <v>8224</v>
      </c>
      <c r="H3993" t="s">
        <v>8246</v>
      </c>
      <c r="I3993">
        <v>1456047228</v>
      </c>
      <c r="J3993">
        <v>1453109628</v>
      </c>
      <c r="K3993" t="b">
        <v>1</v>
      </c>
      <c r="L3993">
        <v>551</v>
      </c>
      <c r="M3993" t="b">
        <v>1</v>
      </c>
      <c r="N3993" t="s">
        <v>8303</v>
      </c>
      <c r="O3993" s="5">
        <f t="shared" si="558"/>
        <v>0.37789693427962928</v>
      </c>
      <c r="P3993" s="7">
        <f t="shared" si="559"/>
        <v>57.631016333938291</v>
      </c>
      <c r="Q3993" t="str">
        <f t="shared" si="560"/>
        <v>theater</v>
      </c>
      <c r="R3993" t="str">
        <f t="shared" si="561"/>
        <v>spaces</v>
      </c>
      <c r="S3993" s="10">
        <f t="shared" si="562"/>
        <v>42421.148472222223</v>
      </c>
      <c r="T3993" s="10">
        <f t="shared" si="563"/>
        <v>42387.148472222223</v>
      </c>
      <c r="U3993">
        <f t="shared" si="564"/>
        <v>2016</v>
      </c>
      <c r="V3993" s="11">
        <f t="shared" si="565"/>
        <v>42421.148472222223</v>
      </c>
      <c r="W3993" s="15">
        <f t="shared" si="566"/>
        <v>34</v>
      </c>
    </row>
    <row r="3994" spans="1:23" ht="72" x14ac:dyDescent="0.3">
      <c r="A3994">
        <v>2716</v>
      </c>
      <c r="B3994" s="3" t="s">
        <v>2716</v>
      </c>
      <c r="C3994" s="3" t="s">
        <v>6826</v>
      </c>
      <c r="D3994">
        <v>10000</v>
      </c>
      <c r="E3994">
        <v>11998.01</v>
      </c>
      <c r="F3994" t="s">
        <v>8219</v>
      </c>
      <c r="G3994" t="s">
        <v>8236</v>
      </c>
      <c r="H3994" t="s">
        <v>8249</v>
      </c>
      <c r="I3994">
        <v>1444291193</v>
      </c>
      <c r="J3994">
        <v>1441699193</v>
      </c>
      <c r="K3994" t="b">
        <v>1</v>
      </c>
      <c r="L3994">
        <v>187</v>
      </c>
      <c r="M3994" t="b">
        <v>1</v>
      </c>
      <c r="N3994" t="s">
        <v>8303</v>
      </c>
      <c r="O3994" s="5">
        <f t="shared" si="558"/>
        <v>0.83347155069882417</v>
      </c>
      <c r="P3994" s="7">
        <f t="shared" si="559"/>
        <v>64.160481283422456</v>
      </c>
      <c r="Q3994" t="str">
        <f t="shared" si="560"/>
        <v>theater</v>
      </c>
      <c r="R3994" t="str">
        <f t="shared" si="561"/>
        <v>spaces</v>
      </c>
      <c r="S3994" s="10">
        <f t="shared" si="562"/>
        <v>42285.083252314813</v>
      </c>
      <c r="T3994" s="10">
        <f t="shared" si="563"/>
        <v>42255.083252314813</v>
      </c>
      <c r="U3994">
        <f t="shared" si="564"/>
        <v>2015</v>
      </c>
      <c r="V3994" s="11">
        <f t="shared" si="565"/>
        <v>42285.083252314813</v>
      </c>
      <c r="W3994" s="15">
        <f t="shared" si="566"/>
        <v>30</v>
      </c>
    </row>
    <row r="3995" spans="1:23" ht="43.2" x14ac:dyDescent="0.3">
      <c r="A3995">
        <v>2717</v>
      </c>
      <c r="B3995" s="3" t="s">
        <v>2717</v>
      </c>
      <c r="C3995" s="3" t="s">
        <v>6827</v>
      </c>
      <c r="D3995">
        <v>25000</v>
      </c>
      <c r="E3995">
        <v>30026</v>
      </c>
      <c r="F3995" t="s">
        <v>8219</v>
      </c>
      <c r="G3995" t="s">
        <v>8224</v>
      </c>
      <c r="H3995" t="s">
        <v>8246</v>
      </c>
      <c r="I3995">
        <v>1417906649</v>
      </c>
      <c r="J3995">
        <v>1414015049</v>
      </c>
      <c r="K3995" t="b">
        <v>1</v>
      </c>
      <c r="L3995">
        <v>325</v>
      </c>
      <c r="M3995" t="b">
        <v>1</v>
      </c>
      <c r="N3995" t="s">
        <v>8303</v>
      </c>
      <c r="O3995" s="5">
        <f t="shared" si="558"/>
        <v>0.83261173649503761</v>
      </c>
      <c r="P3995" s="7">
        <f t="shared" si="559"/>
        <v>92.387692307692305</v>
      </c>
      <c r="Q3995" t="str">
        <f t="shared" si="560"/>
        <v>theater</v>
      </c>
      <c r="R3995" t="str">
        <f t="shared" si="561"/>
        <v>spaces</v>
      </c>
      <c r="S3995" s="10">
        <f t="shared" si="562"/>
        <v>41979.706585648149</v>
      </c>
      <c r="T3995" s="10">
        <f t="shared" si="563"/>
        <v>41934.664918981485</v>
      </c>
      <c r="U3995">
        <f t="shared" si="564"/>
        <v>2014</v>
      </c>
      <c r="V3995" s="11">
        <f t="shared" si="565"/>
        <v>41979.706585648149</v>
      </c>
      <c r="W3995" s="15">
        <f t="shared" si="566"/>
        <v>45.041666666664241</v>
      </c>
    </row>
    <row r="3996" spans="1:23" ht="43.2" x14ac:dyDescent="0.3">
      <c r="A3996">
        <v>2718</v>
      </c>
      <c r="B3996" s="3" t="s">
        <v>2718</v>
      </c>
      <c r="C3996" s="3" t="s">
        <v>6828</v>
      </c>
      <c r="D3996">
        <v>18000</v>
      </c>
      <c r="E3996">
        <v>18645</v>
      </c>
      <c r="F3996" t="s">
        <v>8219</v>
      </c>
      <c r="G3996" t="s">
        <v>8224</v>
      </c>
      <c r="H3996" t="s">
        <v>8246</v>
      </c>
      <c r="I3996">
        <v>1462316400</v>
      </c>
      <c r="J3996">
        <v>1459865945</v>
      </c>
      <c r="K3996" t="b">
        <v>1</v>
      </c>
      <c r="L3996">
        <v>148</v>
      </c>
      <c r="M3996" t="b">
        <v>1</v>
      </c>
      <c r="N3996" t="s">
        <v>8303</v>
      </c>
      <c r="O3996" s="5">
        <f t="shared" si="558"/>
        <v>0.96540627514078836</v>
      </c>
      <c r="P3996" s="7">
        <f t="shared" si="559"/>
        <v>125.97972972972973</v>
      </c>
      <c r="Q3996" t="str">
        <f t="shared" si="560"/>
        <v>theater</v>
      </c>
      <c r="R3996" t="str">
        <f t="shared" si="561"/>
        <v>spaces</v>
      </c>
      <c r="S3996" s="10">
        <f t="shared" si="562"/>
        <v>42493.708333333328</v>
      </c>
      <c r="T3996" s="10">
        <f t="shared" si="563"/>
        <v>42465.346585648149</v>
      </c>
      <c r="U3996">
        <f t="shared" si="564"/>
        <v>2016</v>
      </c>
      <c r="V3996" s="11">
        <f t="shared" si="565"/>
        <v>42493.708333333328</v>
      </c>
      <c r="W3996" s="15">
        <f t="shared" si="566"/>
        <v>28.36174768517958</v>
      </c>
    </row>
    <row r="3997" spans="1:23" ht="57.6" x14ac:dyDescent="0.3">
      <c r="A3997">
        <v>2981</v>
      </c>
      <c r="B3997" s="3" t="s">
        <v>2981</v>
      </c>
      <c r="C3997" s="3" t="s">
        <v>7091</v>
      </c>
      <c r="D3997">
        <v>4000</v>
      </c>
      <c r="E3997">
        <v>5157</v>
      </c>
      <c r="F3997" t="s">
        <v>8219</v>
      </c>
      <c r="G3997" t="s">
        <v>8241</v>
      </c>
      <c r="H3997" t="s">
        <v>8249</v>
      </c>
      <c r="I3997">
        <v>1443014756</v>
      </c>
      <c r="J3997">
        <v>1439126756</v>
      </c>
      <c r="K3997" t="b">
        <v>1</v>
      </c>
      <c r="L3997">
        <v>97</v>
      </c>
      <c r="M3997" t="b">
        <v>1</v>
      </c>
      <c r="N3997" t="s">
        <v>8303</v>
      </c>
      <c r="O3997" s="5">
        <f t="shared" si="558"/>
        <v>0.77564475470234628</v>
      </c>
      <c r="P3997" s="7">
        <f t="shared" si="559"/>
        <v>53.164948453608247</v>
      </c>
      <c r="Q3997" t="str">
        <f t="shared" si="560"/>
        <v>theater</v>
      </c>
      <c r="R3997" t="str">
        <f t="shared" si="561"/>
        <v>spaces</v>
      </c>
      <c r="S3997" s="10">
        <f t="shared" si="562"/>
        <v>42270.309675925921</v>
      </c>
      <c r="T3997" s="10">
        <f t="shared" si="563"/>
        <v>42225.309675925921</v>
      </c>
      <c r="U3997">
        <f t="shared" si="564"/>
        <v>2015</v>
      </c>
      <c r="V3997" s="11">
        <f t="shared" si="565"/>
        <v>42270.309675925921</v>
      </c>
      <c r="W3997" s="15">
        <f t="shared" si="566"/>
        <v>45</v>
      </c>
    </row>
    <row r="3998" spans="1:23" ht="28.8" x14ac:dyDescent="0.3">
      <c r="A3998">
        <v>2982</v>
      </c>
      <c r="B3998" s="3" t="s">
        <v>2982</v>
      </c>
      <c r="C3998" s="3" t="s">
        <v>7092</v>
      </c>
      <c r="D3998">
        <v>5000</v>
      </c>
      <c r="E3998">
        <v>5103</v>
      </c>
      <c r="F3998" t="s">
        <v>8219</v>
      </c>
      <c r="G3998" t="s">
        <v>8225</v>
      </c>
      <c r="H3998" t="s">
        <v>8247</v>
      </c>
      <c r="I3998">
        <v>1455208143</v>
      </c>
      <c r="J3998">
        <v>1452616143</v>
      </c>
      <c r="K3998" t="b">
        <v>1</v>
      </c>
      <c r="L3998">
        <v>59</v>
      </c>
      <c r="M3998" t="b">
        <v>1</v>
      </c>
      <c r="N3998" t="s">
        <v>8303</v>
      </c>
      <c r="O3998" s="5">
        <f t="shared" si="558"/>
        <v>0.97981579463060942</v>
      </c>
      <c r="P3998" s="7">
        <f t="shared" si="559"/>
        <v>86.491525423728817</v>
      </c>
      <c r="Q3998" t="str">
        <f t="shared" si="560"/>
        <v>theater</v>
      </c>
      <c r="R3998" t="str">
        <f t="shared" si="561"/>
        <v>spaces</v>
      </c>
      <c r="S3998" s="10">
        <f t="shared" si="562"/>
        <v>42411.436840277776</v>
      </c>
      <c r="T3998" s="10">
        <f t="shared" si="563"/>
        <v>42381.436840277776</v>
      </c>
      <c r="U3998">
        <f t="shared" si="564"/>
        <v>2016</v>
      </c>
      <c r="V3998" s="11">
        <f t="shared" si="565"/>
        <v>42411.436840277776</v>
      </c>
      <c r="W3998" s="15">
        <f t="shared" si="566"/>
        <v>30</v>
      </c>
    </row>
    <row r="3999" spans="1:23" ht="43.2" x14ac:dyDescent="0.3">
      <c r="A3999">
        <v>2983</v>
      </c>
      <c r="B3999" s="3" t="s">
        <v>2983</v>
      </c>
      <c r="C3999" s="3" t="s">
        <v>7093</v>
      </c>
      <c r="D3999">
        <v>116000</v>
      </c>
      <c r="E3999">
        <v>169985.91</v>
      </c>
      <c r="F3999" t="s">
        <v>8219</v>
      </c>
      <c r="G3999" t="s">
        <v>8224</v>
      </c>
      <c r="H3999" t="s">
        <v>8246</v>
      </c>
      <c r="I3999">
        <v>1415722236</v>
      </c>
      <c r="J3999">
        <v>1410534636</v>
      </c>
      <c r="K3999" t="b">
        <v>1</v>
      </c>
      <c r="L3999">
        <v>1095</v>
      </c>
      <c r="M3999" t="b">
        <v>1</v>
      </c>
      <c r="N3999" t="s">
        <v>8303</v>
      </c>
      <c r="O3999" s="5">
        <f t="shared" si="558"/>
        <v>0.68240950088157304</v>
      </c>
      <c r="P3999" s="7">
        <f t="shared" si="559"/>
        <v>155.23827397260274</v>
      </c>
      <c r="Q3999" t="str">
        <f t="shared" si="560"/>
        <v>theater</v>
      </c>
      <c r="R3999" t="str">
        <f t="shared" si="561"/>
        <v>spaces</v>
      </c>
      <c r="S3999" s="10">
        <f t="shared" si="562"/>
        <v>41954.424027777779</v>
      </c>
      <c r="T3999" s="10">
        <f t="shared" si="563"/>
        <v>41894.382361111115</v>
      </c>
      <c r="U3999">
        <f t="shared" si="564"/>
        <v>2014</v>
      </c>
      <c r="V3999" s="11">
        <f t="shared" si="565"/>
        <v>41954.424027777779</v>
      </c>
      <c r="W3999" s="15">
        <f t="shared" si="566"/>
        <v>60.041666666664241</v>
      </c>
    </row>
    <row r="4000" spans="1:23" ht="57.6" x14ac:dyDescent="0.3">
      <c r="A4000">
        <v>2984</v>
      </c>
      <c r="B4000" s="3" t="s">
        <v>2984</v>
      </c>
      <c r="C4000" s="3" t="s">
        <v>7094</v>
      </c>
      <c r="D4000">
        <v>25000</v>
      </c>
      <c r="E4000">
        <v>25088</v>
      </c>
      <c r="F4000" t="s">
        <v>8219</v>
      </c>
      <c r="G4000" t="s">
        <v>8224</v>
      </c>
      <c r="H4000" t="s">
        <v>8246</v>
      </c>
      <c r="I4000">
        <v>1472020881</v>
      </c>
      <c r="J4000">
        <v>1469428881</v>
      </c>
      <c r="K4000" t="b">
        <v>1</v>
      </c>
      <c r="L4000">
        <v>218</v>
      </c>
      <c r="M4000" t="b">
        <v>1</v>
      </c>
      <c r="N4000" t="s">
        <v>8303</v>
      </c>
      <c r="O4000" s="5">
        <f t="shared" si="558"/>
        <v>0.99649234693877553</v>
      </c>
      <c r="P4000" s="7">
        <f t="shared" si="559"/>
        <v>115.08256880733946</v>
      </c>
      <c r="Q4000" t="str">
        <f t="shared" si="560"/>
        <v>theater</v>
      </c>
      <c r="R4000" t="str">
        <f t="shared" si="561"/>
        <v>spaces</v>
      </c>
      <c r="S4000" s="10">
        <f t="shared" si="562"/>
        <v>42606.028715277775</v>
      </c>
      <c r="T4000" s="10">
        <f t="shared" si="563"/>
        <v>42576.028715277775</v>
      </c>
      <c r="U4000">
        <f t="shared" si="564"/>
        <v>2016</v>
      </c>
      <c r="V4000" s="11">
        <f t="shared" si="565"/>
        <v>42606.028715277775</v>
      </c>
      <c r="W4000" s="15">
        <f t="shared" si="566"/>
        <v>30</v>
      </c>
    </row>
    <row r="4001" spans="1:23" ht="57.6" x14ac:dyDescent="0.3">
      <c r="A4001">
        <v>3051</v>
      </c>
      <c r="B4001" s="3" t="s">
        <v>3051</v>
      </c>
      <c r="C4001" s="3" t="s">
        <v>7161</v>
      </c>
      <c r="D4001">
        <v>3500</v>
      </c>
      <c r="E4001">
        <v>827</v>
      </c>
      <c r="F4001" t="s">
        <v>8221</v>
      </c>
      <c r="G4001" t="s">
        <v>8225</v>
      </c>
      <c r="H4001" t="s">
        <v>8247</v>
      </c>
      <c r="I4001">
        <v>1486547945</v>
      </c>
      <c r="J4001">
        <v>1483955945</v>
      </c>
      <c r="K4001" t="b">
        <v>1</v>
      </c>
      <c r="L4001">
        <v>35</v>
      </c>
      <c r="M4001" t="b">
        <v>0</v>
      </c>
      <c r="N4001" t="s">
        <v>8303</v>
      </c>
      <c r="O4001" s="5">
        <f t="shared" si="558"/>
        <v>4.2321644498186215</v>
      </c>
      <c r="P4001" s="7">
        <f t="shared" si="559"/>
        <v>23.62857142857143</v>
      </c>
      <c r="Q4001" t="str">
        <f t="shared" si="560"/>
        <v>theater</v>
      </c>
      <c r="R4001" t="str">
        <f t="shared" si="561"/>
        <v>spaces</v>
      </c>
      <c r="S4001" s="10">
        <f t="shared" si="562"/>
        <v>42774.166030092587</v>
      </c>
      <c r="T4001" s="10">
        <f t="shared" si="563"/>
        <v>42744.166030092587</v>
      </c>
      <c r="U4001">
        <f t="shared" si="564"/>
        <v>2017</v>
      </c>
      <c r="V4001" s="11">
        <f t="shared" si="565"/>
        <v>42774.166030092587</v>
      </c>
      <c r="W4001" s="15">
        <f t="shared" si="566"/>
        <v>30</v>
      </c>
    </row>
    <row r="4002" spans="1:23" ht="43.2" x14ac:dyDescent="0.3">
      <c r="A4002">
        <v>3147</v>
      </c>
      <c r="B4002" s="3" t="s">
        <v>3147</v>
      </c>
      <c r="C4002" s="3" t="s">
        <v>7257</v>
      </c>
      <c r="D4002">
        <v>20000</v>
      </c>
      <c r="E4002">
        <v>23505</v>
      </c>
      <c r="F4002" t="s">
        <v>8219</v>
      </c>
      <c r="G4002" t="s">
        <v>8224</v>
      </c>
      <c r="H4002" t="s">
        <v>8246</v>
      </c>
      <c r="I4002">
        <v>1415319355</v>
      </c>
      <c r="J4002">
        <v>1411859755</v>
      </c>
      <c r="K4002" t="b">
        <v>1</v>
      </c>
      <c r="L4002">
        <v>213</v>
      </c>
      <c r="M4002" t="b">
        <v>1</v>
      </c>
      <c r="N4002" t="s">
        <v>8271</v>
      </c>
      <c r="O4002" s="5">
        <f t="shared" si="558"/>
        <v>0.85088279089555419</v>
      </c>
      <c r="P4002" s="7">
        <f t="shared" si="559"/>
        <v>110.35211267605634</v>
      </c>
      <c r="Q4002" t="str">
        <f t="shared" si="560"/>
        <v>theater</v>
      </c>
      <c r="R4002" t="str">
        <f t="shared" si="561"/>
        <v>plays</v>
      </c>
      <c r="S4002" s="10">
        <f t="shared" si="562"/>
        <v>41949.761053240742</v>
      </c>
      <c r="T4002" s="10">
        <f t="shared" si="563"/>
        <v>41909.719386574077</v>
      </c>
      <c r="U4002">
        <f t="shared" si="564"/>
        <v>2014</v>
      </c>
      <c r="V4002" s="11">
        <f t="shared" si="565"/>
        <v>41949.761053240742</v>
      </c>
      <c r="W4002" s="15">
        <f t="shared" si="566"/>
        <v>40.041666666664241</v>
      </c>
    </row>
    <row r="4003" spans="1:23" ht="28.8" x14ac:dyDescent="0.3">
      <c r="A4003">
        <v>3148</v>
      </c>
      <c r="B4003" s="3" t="s">
        <v>3148</v>
      </c>
      <c r="C4003" s="3" t="s">
        <v>7258</v>
      </c>
      <c r="D4003">
        <v>1800</v>
      </c>
      <c r="E4003">
        <v>2361</v>
      </c>
      <c r="F4003" t="s">
        <v>8219</v>
      </c>
      <c r="G4003" t="s">
        <v>8224</v>
      </c>
      <c r="H4003" t="s">
        <v>8246</v>
      </c>
      <c r="I4003">
        <v>1412136000</v>
      </c>
      <c r="J4003">
        <v>1410278284</v>
      </c>
      <c r="K4003" t="b">
        <v>1</v>
      </c>
      <c r="L4003">
        <v>57</v>
      </c>
      <c r="M4003" t="b">
        <v>1</v>
      </c>
      <c r="N4003" t="s">
        <v>8271</v>
      </c>
      <c r="O4003" s="5">
        <f t="shared" si="558"/>
        <v>0.76238881829733163</v>
      </c>
      <c r="P4003" s="7">
        <f t="shared" si="559"/>
        <v>41.421052631578945</v>
      </c>
      <c r="Q4003" t="str">
        <f t="shared" si="560"/>
        <v>theater</v>
      </c>
      <c r="R4003" t="str">
        <f t="shared" si="561"/>
        <v>plays</v>
      </c>
      <c r="S4003" s="10">
        <f t="shared" si="562"/>
        <v>41912.916666666664</v>
      </c>
      <c r="T4003" s="10">
        <f t="shared" si="563"/>
        <v>41891.415324074071</v>
      </c>
      <c r="U4003">
        <f t="shared" si="564"/>
        <v>2014</v>
      </c>
      <c r="V4003" s="11">
        <f t="shared" si="565"/>
        <v>41912.916666666664</v>
      </c>
      <c r="W4003" s="15">
        <f t="shared" si="566"/>
        <v>21.501342592593573</v>
      </c>
    </row>
    <row r="4004" spans="1:23" ht="43.2" x14ac:dyDescent="0.3">
      <c r="A4004">
        <v>3149</v>
      </c>
      <c r="B4004" s="3" t="s">
        <v>3149</v>
      </c>
      <c r="C4004" s="3" t="s">
        <v>7259</v>
      </c>
      <c r="D4004">
        <v>1250</v>
      </c>
      <c r="E4004">
        <v>1300</v>
      </c>
      <c r="F4004" t="s">
        <v>8219</v>
      </c>
      <c r="G4004" t="s">
        <v>8224</v>
      </c>
      <c r="H4004" t="s">
        <v>8246</v>
      </c>
      <c r="I4004">
        <v>1354845600</v>
      </c>
      <c r="J4004">
        <v>1352766300</v>
      </c>
      <c r="K4004" t="b">
        <v>1</v>
      </c>
      <c r="L4004">
        <v>25</v>
      </c>
      <c r="M4004" t="b">
        <v>1</v>
      </c>
      <c r="N4004" t="s">
        <v>8271</v>
      </c>
      <c r="O4004" s="5">
        <f t="shared" si="558"/>
        <v>0.96153846153846156</v>
      </c>
      <c r="P4004" s="7">
        <f t="shared" si="559"/>
        <v>52</v>
      </c>
      <c r="Q4004" t="str">
        <f t="shared" si="560"/>
        <v>theater</v>
      </c>
      <c r="R4004" t="str">
        <f t="shared" si="561"/>
        <v>plays</v>
      </c>
      <c r="S4004" s="10">
        <f t="shared" si="562"/>
        <v>41249.833333333336</v>
      </c>
      <c r="T4004" s="10">
        <f t="shared" si="563"/>
        <v>41225.767361111109</v>
      </c>
      <c r="U4004">
        <f t="shared" si="564"/>
        <v>2012</v>
      </c>
      <c r="V4004" s="11">
        <f t="shared" si="565"/>
        <v>41249.833333333336</v>
      </c>
      <c r="W4004" s="15">
        <f t="shared" si="566"/>
        <v>24.065972222226264</v>
      </c>
    </row>
    <row r="4005" spans="1:23" ht="57.6" x14ac:dyDescent="0.3">
      <c r="A4005">
        <v>3150</v>
      </c>
      <c r="B4005" s="3" t="s">
        <v>3150</v>
      </c>
      <c r="C4005" s="3" t="s">
        <v>7260</v>
      </c>
      <c r="D4005">
        <v>3500</v>
      </c>
      <c r="E4005">
        <v>3535</v>
      </c>
      <c r="F4005" t="s">
        <v>8219</v>
      </c>
      <c r="G4005" t="s">
        <v>8224</v>
      </c>
      <c r="H4005" t="s">
        <v>8246</v>
      </c>
      <c r="I4005">
        <v>1295928000</v>
      </c>
      <c r="J4005">
        <v>1288160403</v>
      </c>
      <c r="K4005" t="b">
        <v>1</v>
      </c>
      <c r="L4005">
        <v>104</v>
      </c>
      <c r="M4005" t="b">
        <v>1</v>
      </c>
      <c r="N4005" t="s">
        <v>8271</v>
      </c>
      <c r="O4005" s="5">
        <f t="shared" si="558"/>
        <v>0.99009900990099009</v>
      </c>
      <c r="P4005" s="7">
        <f t="shared" si="559"/>
        <v>33.990384615384613</v>
      </c>
      <c r="Q4005" t="str">
        <f t="shared" si="560"/>
        <v>theater</v>
      </c>
      <c r="R4005" t="str">
        <f t="shared" si="561"/>
        <v>plays</v>
      </c>
      <c r="S4005" s="10">
        <f t="shared" si="562"/>
        <v>40567.916666666664</v>
      </c>
      <c r="T4005" s="10">
        <f t="shared" si="563"/>
        <v>40478.013923611114</v>
      </c>
      <c r="U4005">
        <f t="shared" si="564"/>
        <v>2011</v>
      </c>
      <c r="V4005" s="11">
        <f t="shared" si="565"/>
        <v>40567.916666666664</v>
      </c>
      <c r="W4005" s="15">
        <f t="shared" si="566"/>
        <v>89.902743055550673</v>
      </c>
    </row>
    <row r="4006" spans="1:23" ht="43.2" x14ac:dyDescent="0.3">
      <c r="A4006">
        <v>3151</v>
      </c>
      <c r="B4006" s="3" t="s">
        <v>3151</v>
      </c>
      <c r="C4006" s="3" t="s">
        <v>7261</v>
      </c>
      <c r="D4006">
        <v>3500</v>
      </c>
      <c r="E4006">
        <v>3514</v>
      </c>
      <c r="F4006" t="s">
        <v>8219</v>
      </c>
      <c r="G4006" t="s">
        <v>8224</v>
      </c>
      <c r="H4006" t="s">
        <v>8246</v>
      </c>
      <c r="I4006">
        <v>1410379774</v>
      </c>
      <c r="J4006">
        <v>1407787774</v>
      </c>
      <c r="K4006" t="b">
        <v>1</v>
      </c>
      <c r="L4006">
        <v>34</v>
      </c>
      <c r="M4006" t="b">
        <v>1</v>
      </c>
      <c r="N4006" t="s">
        <v>8271</v>
      </c>
      <c r="O4006" s="5">
        <f t="shared" si="558"/>
        <v>0.99601593625498008</v>
      </c>
      <c r="P4006" s="7">
        <f t="shared" si="559"/>
        <v>103.35294117647059</v>
      </c>
      <c r="Q4006" t="str">
        <f t="shared" si="560"/>
        <v>theater</v>
      </c>
      <c r="R4006" t="str">
        <f t="shared" si="561"/>
        <v>plays</v>
      </c>
      <c r="S4006" s="10">
        <f t="shared" si="562"/>
        <v>41892.58997685185</v>
      </c>
      <c r="T4006" s="10">
        <f t="shared" si="563"/>
        <v>41862.58997685185</v>
      </c>
      <c r="U4006">
        <f t="shared" si="564"/>
        <v>2014</v>
      </c>
      <c r="V4006" s="11">
        <f t="shared" si="565"/>
        <v>41892.58997685185</v>
      </c>
      <c r="W4006" s="15">
        <f t="shared" si="566"/>
        <v>30</v>
      </c>
    </row>
    <row r="4007" spans="1:23" ht="43.2" x14ac:dyDescent="0.3">
      <c r="A4007">
        <v>3152</v>
      </c>
      <c r="B4007" s="3" t="s">
        <v>3152</v>
      </c>
      <c r="C4007" s="3" t="s">
        <v>7262</v>
      </c>
      <c r="D4007">
        <v>2200</v>
      </c>
      <c r="E4007">
        <v>2331</v>
      </c>
      <c r="F4007" t="s">
        <v>8219</v>
      </c>
      <c r="G4007" t="s">
        <v>8225</v>
      </c>
      <c r="H4007" t="s">
        <v>8247</v>
      </c>
      <c r="I4007">
        <v>1383425367</v>
      </c>
      <c r="J4007">
        <v>1380833367</v>
      </c>
      <c r="K4007" t="b">
        <v>1</v>
      </c>
      <c r="L4007">
        <v>67</v>
      </c>
      <c r="M4007" t="b">
        <v>1</v>
      </c>
      <c r="N4007" t="s">
        <v>8271</v>
      </c>
      <c r="O4007" s="5">
        <f t="shared" si="558"/>
        <v>0.94380094380094381</v>
      </c>
      <c r="P4007" s="7">
        <f t="shared" si="559"/>
        <v>34.791044776119406</v>
      </c>
      <c r="Q4007" t="str">
        <f t="shared" si="560"/>
        <v>theater</v>
      </c>
      <c r="R4007" t="str">
        <f t="shared" si="561"/>
        <v>plays</v>
      </c>
      <c r="S4007" s="10">
        <f t="shared" si="562"/>
        <v>41580.617673611108</v>
      </c>
      <c r="T4007" s="10">
        <f t="shared" si="563"/>
        <v>41550.617673611108</v>
      </c>
      <c r="U4007">
        <f t="shared" si="564"/>
        <v>2013</v>
      </c>
      <c r="V4007" s="11">
        <f t="shared" si="565"/>
        <v>41580.617673611108</v>
      </c>
      <c r="W4007" s="15">
        <f t="shared" si="566"/>
        <v>30</v>
      </c>
    </row>
    <row r="4008" spans="1:23" ht="43.2" x14ac:dyDescent="0.3">
      <c r="A4008">
        <v>3153</v>
      </c>
      <c r="B4008" s="3" t="s">
        <v>3153</v>
      </c>
      <c r="C4008" s="3" t="s">
        <v>7263</v>
      </c>
      <c r="D4008">
        <v>3000</v>
      </c>
      <c r="E4008">
        <v>10067.5</v>
      </c>
      <c r="F4008" t="s">
        <v>8219</v>
      </c>
      <c r="G4008" t="s">
        <v>8224</v>
      </c>
      <c r="H4008" t="s">
        <v>8246</v>
      </c>
      <c r="I4008">
        <v>1304225940</v>
      </c>
      <c r="J4008">
        <v>1301542937</v>
      </c>
      <c r="K4008" t="b">
        <v>1</v>
      </c>
      <c r="L4008">
        <v>241</v>
      </c>
      <c r="M4008" t="b">
        <v>1</v>
      </c>
      <c r="N4008" t="s">
        <v>8271</v>
      </c>
      <c r="O4008" s="5">
        <f t="shared" si="558"/>
        <v>0.29798857710454435</v>
      </c>
      <c r="P4008" s="7">
        <f t="shared" si="559"/>
        <v>41.773858921161825</v>
      </c>
      <c r="Q4008" t="str">
        <f t="shared" si="560"/>
        <v>theater</v>
      </c>
      <c r="R4008" t="str">
        <f t="shared" si="561"/>
        <v>plays</v>
      </c>
      <c r="S4008" s="10">
        <f t="shared" si="562"/>
        <v>40663.957638888889</v>
      </c>
      <c r="T4008" s="10">
        <f t="shared" si="563"/>
        <v>40632.904363425929</v>
      </c>
      <c r="U4008">
        <f t="shared" si="564"/>
        <v>2011</v>
      </c>
      <c r="V4008" s="11">
        <f t="shared" si="565"/>
        <v>40663.957638888889</v>
      </c>
      <c r="W4008" s="15">
        <f t="shared" si="566"/>
        <v>31.053275462960301</v>
      </c>
    </row>
    <row r="4009" spans="1:23" ht="43.2" x14ac:dyDescent="0.3">
      <c r="A4009">
        <v>3154</v>
      </c>
      <c r="B4009" s="3" t="s">
        <v>3154</v>
      </c>
      <c r="C4009" s="3" t="s">
        <v>7264</v>
      </c>
      <c r="D4009">
        <v>7000</v>
      </c>
      <c r="E4009">
        <v>7905</v>
      </c>
      <c r="F4009" t="s">
        <v>8219</v>
      </c>
      <c r="G4009" t="s">
        <v>8224</v>
      </c>
      <c r="H4009" t="s">
        <v>8246</v>
      </c>
      <c r="I4009">
        <v>1333310458</v>
      </c>
      <c r="J4009">
        <v>1330722058</v>
      </c>
      <c r="K4009" t="b">
        <v>1</v>
      </c>
      <c r="L4009">
        <v>123</v>
      </c>
      <c r="M4009" t="b">
        <v>1</v>
      </c>
      <c r="N4009" t="s">
        <v>8271</v>
      </c>
      <c r="O4009" s="5">
        <f t="shared" si="558"/>
        <v>0.8855154965211891</v>
      </c>
      <c r="P4009" s="7">
        <f t="shared" si="559"/>
        <v>64.268292682926827</v>
      </c>
      <c r="Q4009" t="str">
        <f t="shared" si="560"/>
        <v>theater</v>
      </c>
      <c r="R4009" t="str">
        <f t="shared" si="561"/>
        <v>plays</v>
      </c>
      <c r="S4009" s="10">
        <f t="shared" si="562"/>
        <v>41000.584004629629</v>
      </c>
      <c r="T4009" s="10">
        <f t="shared" si="563"/>
        <v>40970.625671296293</v>
      </c>
      <c r="U4009">
        <f t="shared" si="564"/>
        <v>2012</v>
      </c>
      <c r="V4009" s="11">
        <f t="shared" si="565"/>
        <v>41000.584004629629</v>
      </c>
      <c r="W4009" s="15">
        <f t="shared" si="566"/>
        <v>29.958333333335759</v>
      </c>
    </row>
    <row r="4010" spans="1:23" ht="43.2" x14ac:dyDescent="0.3">
      <c r="A4010">
        <v>3155</v>
      </c>
      <c r="B4010" s="3" t="s">
        <v>3155</v>
      </c>
      <c r="C4010" s="3" t="s">
        <v>7265</v>
      </c>
      <c r="D4010">
        <v>5000</v>
      </c>
      <c r="E4010">
        <v>9425.23</v>
      </c>
      <c r="F4010" t="s">
        <v>8219</v>
      </c>
      <c r="G4010" t="s">
        <v>8225</v>
      </c>
      <c r="H4010" t="s">
        <v>8247</v>
      </c>
      <c r="I4010">
        <v>1356004725</v>
      </c>
      <c r="J4010">
        <v>1353412725</v>
      </c>
      <c r="K4010" t="b">
        <v>1</v>
      </c>
      <c r="L4010">
        <v>302</v>
      </c>
      <c r="M4010" t="b">
        <v>1</v>
      </c>
      <c r="N4010" t="s">
        <v>8271</v>
      </c>
      <c r="O4010" s="5">
        <f t="shared" si="558"/>
        <v>0.5304910331100674</v>
      </c>
      <c r="P4010" s="7">
        <f t="shared" si="559"/>
        <v>31.209370860927152</v>
      </c>
      <c r="Q4010" t="str">
        <f t="shared" si="560"/>
        <v>theater</v>
      </c>
      <c r="R4010" t="str">
        <f t="shared" si="561"/>
        <v>plays</v>
      </c>
      <c r="S4010" s="10">
        <f t="shared" si="562"/>
        <v>41263.249131944445</v>
      </c>
      <c r="T4010" s="10">
        <f t="shared" si="563"/>
        <v>41233.249131944445</v>
      </c>
      <c r="U4010">
        <f t="shared" si="564"/>
        <v>2012</v>
      </c>
      <c r="V4010" s="11">
        <f t="shared" si="565"/>
        <v>41263.249131944445</v>
      </c>
      <c r="W4010" s="15">
        <f t="shared" si="566"/>
        <v>30</v>
      </c>
    </row>
    <row r="4011" spans="1:23" ht="43.2" x14ac:dyDescent="0.3">
      <c r="A4011">
        <v>3156</v>
      </c>
      <c r="B4011" s="3" t="s">
        <v>3156</v>
      </c>
      <c r="C4011" s="3" t="s">
        <v>7266</v>
      </c>
      <c r="D4011">
        <v>5500</v>
      </c>
      <c r="E4011">
        <v>5600</v>
      </c>
      <c r="F4011" t="s">
        <v>8219</v>
      </c>
      <c r="G4011" t="s">
        <v>8224</v>
      </c>
      <c r="H4011" t="s">
        <v>8246</v>
      </c>
      <c r="I4011">
        <v>1338591144</v>
      </c>
      <c r="J4011">
        <v>1335567144</v>
      </c>
      <c r="K4011" t="b">
        <v>1</v>
      </c>
      <c r="L4011">
        <v>89</v>
      </c>
      <c r="M4011" t="b">
        <v>1</v>
      </c>
      <c r="N4011" t="s">
        <v>8271</v>
      </c>
      <c r="O4011" s="5">
        <f t="shared" si="558"/>
        <v>0.9821428571428571</v>
      </c>
      <c r="P4011" s="7">
        <f t="shared" si="559"/>
        <v>62.921348314606739</v>
      </c>
      <c r="Q4011" t="str">
        <f t="shared" si="560"/>
        <v>theater</v>
      </c>
      <c r="R4011" t="str">
        <f t="shared" si="561"/>
        <v>plays</v>
      </c>
      <c r="S4011" s="10">
        <f t="shared" si="562"/>
        <v>41061.703055555554</v>
      </c>
      <c r="T4011" s="10">
        <f t="shared" si="563"/>
        <v>41026.703055555554</v>
      </c>
      <c r="U4011">
        <f t="shared" si="564"/>
        <v>2012</v>
      </c>
      <c r="V4011" s="11">
        <f t="shared" si="565"/>
        <v>41061.703055555554</v>
      </c>
      <c r="W4011" s="15">
        <f t="shared" si="566"/>
        <v>35</v>
      </c>
    </row>
    <row r="4012" spans="1:23" ht="28.8" x14ac:dyDescent="0.3">
      <c r="A4012">
        <v>3157</v>
      </c>
      <c r="B4012" s="3" t="s">
        <v>3157</v>
      </c>
      <c r="C4012" s="3" t="s">
        <v>7267</v>
      </c>
      <c r="D4012">
        <v>4000</v>
      </c>
      <c r="E4012">
        <v>4040</v>
      </c>
      <c r="F4012" t="s">
        <v>8219</v>
      </c>
      <c r="G4012" t="s">
        <v>8224</v>
      </c>
      <c r="H4012" t="s">
        <v>8246</v>
      </c>
      <c r="I4012">
        <v>1405746000</v>
      </c>
      <c r="J4012">
        <v>1404932105</v>
      </c>
      <c r="K4012" t="b">
        <v>1</v>
      </c>
      <c r="L4012">
        <v>41</v>
      </c>
      <c r="M4012" t="b">
        <v>1</v>
      </c>
      <c r="N4012" t="s">
        <v>8271</v>
      </c>
      <c r="O4012" s="5">
        <f t="shared" si="558"/>
        <v>0.99009900990099009</v>
      </c>
      <c r="P4012" s="7">
        <f t="shared" si="559"/>
        <v>98.536585365853654</v>
      </c>
      <c r="Q4012" t="str">
        <f t="shared" si="560"/>
        <v>theater</v>
      </c>
      <c r="R4012" t="str">
        <f t="shared" si="561"/>
        <v>plays</v>
      </c>
      <c r="S4012" s="10">
        <f t="shared" si="562"/>
        <v>41838.958333333336</v>
      </c>
      <c r="T4012" s="10">
        <f t="shared" si="563"/>
        <v>41829.538252314815</v>
      </c>
      <c r="U4012">
        <f t="shared" si="564"/>
        <v>2014</v>
      </c>
      <c r="V4012" s="11">
        <f t="shared" si="565"/>
        <v>41838.958333333336</v>
      </c>
      <c r="W4012" s="15">
        <f t="shared" si="566"/>
        <v>9.4200810185211594</v>
      </c>
    </row>
    <row r="4013" spans="1:23" ht="28.8" x14ac:dyDescent="0.3">
      <c r="A4013">
        <v>3158</v>
      </c>
      <c r="B4013" s="3" t="s">
        <v>3158</v>
      </c>
      <c r="C4013" s="3" t="s">
        <v>7268</v>
      </c>
      <c r="D4013">
        <v>5000</v>
      </c>
      <c r="E4013">
        <v>5700</v>
      </c>
      <c r="F4013" t="s">
        <v>8219</v>
      </c>
      <c r="G4013" t="s">
        <v>8224</v>
      </c>
      <c r="H4013" t="s">
        <v>8246</v>
      </c>
      <c r="I4013">
        <v>1374523752</v>
      </c>
      <c r="J4013">
        <v>1371931752</v>
      </c>
      <c r="K4013" t="b">
        <v>1</v>
      </c>
      <c r="L4013">
        <v>69</v>
      </c>
      <c r="M4013" t="b">
        <v>1</v>
      </c>
      <c r="N4013" t="s">
        <v>8271</v>
      </c>
      <c r="O4013" s="5">
        <f t="shared" si="558"/>
        <v>0.8771929824561403</v>
      </c>
      <c r="P4013" s="7">
        <f t="shared" si="559"/>
        <v>82.608695652173907</v>
      </c>
      <c r="Q4013" t="str">
        <f t="shared" si="560"/>
        <v>theater</v>
      </c>
      <c r="R4013" t="str">
        <f t="shared" si="561"/>
        <v>plays</v>
      </c>
      <c r="S4013" s="10">
        <f t="shared" si="562"/>
        <v>41477.589722222219</v>
      </c>
      <c r="T4013" s="10">
        <f t="shared" si="563"/>
        <v>41447.589722222219</v>
      </c>
      <c r="U4013">
        <f t="shared" si="564"/>
        <v>2013</v>
      </c>
      <c r="V4013" s="11">
        <f t="shared" si="565"/>
        <v>41477.589722222219</v>
      </c>
      <c r="W4013" s="15">
        <f t="shared" si="566"/>
        <v>30</v>
      </c>
    </row>
    <row r="4014" spans="1:23" ht="43.2" x14ac:dyDescent="0.3">
      <c r="A4014">
        <v>3159</v>
      </c>
      <c r="B4014" s="3" t="s">
        <v>3159</v>
      </c>
      <c r="C4014" s="3" t="s">
        <v>7269</v>
      </c>
      <c r="D4014">
        <v>1500</v>
      </c>
      <c r="E4014">
        <v>2002.22</v>
      </c>
      <c r="F4014" t="s">
        <v>8219</v>
      </c>
      <c r="G4014" t="s">
        <v>8224</v>
      </c>
      <c r="H4014" t="s">
        <v>8246</v>
      </c>
      <c r="I4014">
        <v>1326927600</v>
      </c>
      <c r="J4014">
        <v>1323221761</v>
      </c>
      <c r="K4014" t="b">
        <v>1</v>
      </c>
      <c r="L4014">
        <v>52</v>
      </c>
      <c r="M4014" t="b">
        <v>1</v>
      </c>
      <c r="N4014" t="s">
        <v>8271</v>
      </c>
      <c r="O4014" s="5">
        <f t="shared" si="558"/>
        <v>0.74916842305041398</v>
      </c>
      <c r="P4014" s="7">
        <f t="shared" si="559"/>
        <v>38.504230769230773</v>
      </c>
      <c r="Q4014" t="str">
        <f t="shared" si="560"/>
        <v>theater</v>
      </c>
      <c r="R4014" t="str">
        <f t="shared" si="561"/>
        <v>plays</v>
      </c>
      <c r="S4014" s="10">
        <f t="shared" si="562"/>
        <v>40926.708333333336</v>
      </c>
      <c r="T4014" s="10">
        <f t="shared" si="563"/>
        <v>40883.816678240742</v>
      </c>
      <c r="U4014">
        <f t="shared" si="564"/>
        <v>2012</v>
      </c>
      <c r="V4014" s="11">
        <f t="shared" si="565"/>
        <v>40926.708333333336</v>
      </c>
      <c r="W4014" s="15">
        <f t="shared" si="566"/>
        <v>42.891655092593282</v>
      </c>
    </row>
    <row r="4015" spans="1:23" ht="43.2" x14ac:dyDescent="0.3">
      <c r="A4015">
        <v>3160</v>
      </c>
      <c r="B4015" s="3" t="s">
        <v>3160</v>
      </c>
      <c r="C4015" s="3" t="s">
        <v>7270</v>
      </c>
      <c r="D4015">
        <v>4500</v>
      </c>
      <c r="E4015">
        <v>4569</v>
      </c>
      <c r="F4015" t="s">
        <v>8219</v>
      </c>
      <c r="G4015" t="s">
        <v>8224</v>
      </c>
      <c r="H4015" t="s">
        <v>8246</v>
      </c>
      <c r="I4015">
        <v>1407905940</v>
      </c>
      <c r="J4015">
        <v>1405923687</v>
      </c>
      <c r="K4015" t="b">
        <v>1</v>
      </c>
      <c r="L4015">
        <v>57</v>
      </c>
      <c r="M4015" t="b">
        <v>1</v>
      </c>
      <c r="N4015" t="s">
        <v>8271</v>
      </c>
      <c r="O4015" s="5">
        <f t="shared" si="558"/>
        <v>0.98489822718319109</v>
      </c>
      <c r="P4015" s="7">
        <f t="shared" si="559"/>
        <v>80.15789473684211</v>
      </c>
      <c r="Q4015" t="str">
        <f t="shared" si="560"/>
        <v>theater</v>
      </c>
      <c r="R4015" t="str">
        <f t="shared" si="561"/>
        <v>plays</v>
      </c>
      <c r="S4015" s="10">
        <f t="shared" si="562"/>
        <v>41863.957638888889</v>
      </c>
      <c r="T4015" s="10">
        <f t="shared" si="563"/>
        <v>41841.01489583333</v>
      </c>
      <c r="U4015">
        <f t="shared" si="564"/>
        <v>2014</v>
      </c>
      <c r="V4015" s="11">
        <f t="shared" si="565"/>
        <v>41863.957638888889</v>
      </c>
      <c r="W4015" s="15">
        <f t="shared" si="566"/>
        <v>22.942743055558822</v>
      </c>
    </row>
    <row r="4016" spans="1:23" ht="57.6" x14ac:dyDescent="0.3">
      <c r="A4016">
        <v>3161</v>
      </c>
      <c r="B4016" s="3" t="s">
        <v>3161</v>
      </c>
      <c r="C4016" s="3" t="s">
        <v>7271</v>
      </c>
      <c r="D4016">
        <v>2000</v>
      </c>
      <c r="E4016">
        <v>2102</v>
      </c>
      <c r="F4016" t="s">
        <v>8219</v>
      </c>
      <c r="G4016" t="s">
        <v>8225</v>
      </c>
      <c r="H4016" t="s">
        <v>8247</v>
      </c>
      <c r="I4016">
        <v>1413377522</v>
      </c>
      <c r="J4016">
        <v>1410785522</v>
      </c>
      <c r="K4016" t="b">
        <v>1</v>
      </c>
      <c r="L4016">
        <v>74</v>
      </c>
      <c r="M4016" t="b">
        <v>1</v>
      </c>
      <c r="N4016" t="s">
        <v>8271</v>
      </c>
      <c r="O4016" s="5">
        <f t="shared" si="558"/>
        <v>0.95147478591817314</v>
      </c>
      <c r="P4016" s="7">
        <f t="shared" si="559"/>
        <v>28.405405405405407</v>
      </c>
      <c r="Q4016" t="str">
        <f t="shared" si="560"/>
        <v>theater</v>
      </c>
      <c r="R4016" t="str">
        <f t="shared" si="561"/>
        <v>plays</v>
      </c>
      <c r="S4016" s="10">
        <f t="shared" si="562"/>
        <v>41927.286134259259</v>
      </c>
      <c r="T4016" s="10">
        <f t="shared" si="563"/>
        <v>41897.286134259259</v>
      </c>
      <c r="U4016">
        <f t="shared" si="564"/>
        <v>2014</v>
      </c>
      <c r="V4016" s="11">
        <f t="shared" si="565"/>
        <v>41927.286134259259</v>
      </c>
      <c r="W4016" s="15">
        <f t="shared" si="566"/>
        <v>30</v>
      </c>
    </row>
    <row r="4017" spans="1:23" ht="43.2" x14ac:dyDescent="0.3">
      <c r="A4017">
        <v>3162</v>
      </c>
      <c r="B4017" s="3" t="s">
        <v>3162</v>
      </c>
      <c r="C4017" s="3" t="s">
        <v>7272</v>
      </c>
      <c r="D4017">
        <v>4000</v>
      </c>
      <c r="E4017">
        <v>5086</v>
      </c>
      <c r="F4017" t="s">
        <v>8219</v>
      </c>
      <c r="G4017" t="s">
        <v>8224</v>
      </c>
      <c r="H4017" t="s">
        <v>8246</v>
      </c>
      <c r="I4017">
        <v>1404698400</v>
      </c>
      <c r="J4017">
        <v>1402331262</v>
      </c>
      <c r="K4017" t="b">
        <v>1</v>
      </c>
      <c r="L4017">
        <v>63</v>
      </c>
      <c r="M4017" t="b">
        <v>1</v>
      </c>
      <c r="N4017" t="s">
        <v>8271</v>
      </c>
      <c r="O4017" s="5">
        <f t="shared" si="558"/>
        <v>0.78647267007471489</v>
      </c>
      <c r="P4017" s="7">
        <f t="shared" si="559"/>
        <v>80.730158730158735</v>
      </c>
      <c r="Q4017" t="str">
        <f t="shared" si="560"/>
        <v>theater</v>
      </c>
      <c r="R4017" t="str">
        <f t="shared" si="561"/>
        <v>plays</v>
      </c>
      <c r="S4017" s="10">
        <f t="shared" si="562"/>
        <v>41826.833333333336</v>
      </c>
      <c r="T4017" s="10">
        <f t="shared" si="563"/>
        <v>41799.435902777775</v>
      </c>
      <c r="U4017">
        <f t="shared" si="564"/>
        <v>2014</v>
      </c>
      <c r="V4017" s="11">
        <f t="shared" si="565"/>
        <v>41826.833333333336</v>
      </c>
      <c r="W4017" s="15">
        <f t="shared" si="566"/>
        <v>27.397430555560277</v>
      </c>
    </row>
    <row r="4018" spans="1:23" ht="43.2" x14ac:dyDescent="0.3">
      <c r="A4018">
        <v>3163</v>
      </c>
      <c r="B4018" s="3" t="s">
        <v>3163</v>
      </c>
      <c r="C4018" s="3" t="s">
        <v>7273</v>
      </c>
      <c r="D4018">
        <v>13000</v>
      </c>
      <c r="E4018">
        <v>14450</v>
      </c>
      <c r="F4018" t="s">
        <v>8219</v>
      </c>
      <c r="G4018" t="s">
        <v>8224</v>
      </c>
      <c r="H4018" t="s">
        <v>8246</v>
      </c>
      <c r="I4018">
        <v>1402855525</v>
      </c>
      <c r="J4018">
        <v>1400263525</v>
      </c>
      <c r="K4018" t="b">
        <v>1</v>
      </c>
      <c r="L4018">
        <v>72</v>
      </c>
      <c r="M4018" t="b">
        <v>1</v>
      </c>
      <c r="N4018" t="s">
        <v>8271</v>
      </c>
      <c r="O4018" s="5">
        <f t="shared" si="558"/>
        <v>0.89965397923875434</v>
      </c>
      <c r="P4018" s="7">
        <f t="shared" si="559"/>
        <v>200.69444444444446</v>
      </c>
      <c r="Q4018" t="str">
        <f t="shared" si="560"/>
        <v>theater</v>
      </c>
      <c r="R4018" t="str">
        <f t="shared" si="561"/>
        <v>plays</v>
      </c>
      <c r="S4018" s="10">
        <f t="shared" si="562"/>
        <v>41805.503761574073</v>
      </c>
      <c r="T4018" s="10">
        <f t="shared" si="563"/>
        <v>41775.503761574073</v>
      </c>
      <c r="U4018">
        <f t="shared" si="564"/>
        <v>2014</v>
      </c>
      <c r="V4018" s="11">
        <f t="shared" si="565"/>
        <v>41805.503761574073</v>
      </c>
      <c r="W4018" s="15">
        <f t="shared" si="566"/>
        <v>30</v>
      </c>
    </row>
    <row r="4019" spans="1:23" ht="57.6" x14ac:dyDescent="0.3">
      <c r="A4019">
        <v>3164</v>
      </c>
      <c r="B4019" s="3" t="s">
        <v>3164</v>
      </c>
      <c r="C4019" s="3" t="s">
        <v>7274</v>
      </c>
      <c r="D4019">
        <v>2500</v>
      </c>
      <c r="E4019">
        <v>2669</v>
      </c>
      <c r="F4019" t="s">
        <v>8219</v>
      </c>
      <c r="G4019" t="s">
        <v>8224</v>
      </c>
      <c r="H4019" t="s">
        <v>8246</v>
      </c>
      <c r="I4019">
        <v>1402341615</v>
      </c>
      <c r="J4019">
        <v>1399490415</v>
      </c>
      <c r="K4019" t="b">
        <v>1</v>
      </c>
      <c r="L4019">
        <v>71</v>
      </c>
      <c r="M4019" t="b">
        <v>1</v>
      </c>
      <c r="N4019" t="s">
        <v>8271</v>
      </c>
      <c r="O4019" s="5">
        <f t="shared" si="558"/>
        <v>0.93668040464593483</v>
      </c>
      <c r="P4019" s="7">
        <f t="shared" si="559"/>
        <v>37.591549295774648</v>
      </c>
      <c r="Q4019" t="str">
        <f t="shared" si="560"/>
        <v>theater</v>
      </c>
      <c r="R4019" t="str">
        <f t="shared" si="561"/>
        <v>plays</v>
      </c>
      <c r="S4019" s="10">
        <f t="shared" si="562"/>
        <v>41799.55572916667</v>
      </c>
      <c r="T4019" s="10">
        <f t="shared" si="563"/>
        <v>41766.55572916667</v>
      </c>
      <c r="U4019">
        <f t="shared" si="564"/>
        <v>2014</v>
      </c>
      <c r="V4019" s="11">
        <f t="shared" si="565"/>
        <v>41799.55572916667</v>
      </c>
      <c r="W4019" s="15">
        <f t="shared" si="566"/>
        <v>33</v>
      </c>
    </row>
    <row r="4020" spans="1:23" ht="57.6" x14ac:dyDescent="0.3">
      <c r="A4020">
        <v>3165</v>
      </c>
      <c r="B4020" s="3" t="s">
        <v>3165</v>
      </c>
      <c r="C4020" s="3" t="s">
        <v>7275</v>
      </c>
      <c r="D4020">
        <v>750</v>
      </c>
      <c r="E4020">
        <v>1220</v>
      </c>
      <c r="F4020" t="s">
        <v>8219</v>
      </c>
      <c r="G4020" t="s">
        <v>8224</v>
      </c>
      <c r="H4020" t="s">
        <v>8246</v>
      </c>
      <c r="I4020">
        <v>1304395140</v>
      </c>
      <c r="J4020">
        <v>1302493760</v>
      </c>
      <c r="K4020" t="b">
        <v>1</v>
      </c>
      <c r="L4020">
        <v>21</v>
      </c>
      <c r="M4020" t="b">
        <v>1</v>
      </c>
      <c r="N4020" t="s">
        <v>8271</v>
      </c>
      <c r="O4020" s="5">
        <f t="shared" si="558"/>
        <v>0.61475409836065575</v>
      </c>
      <c r="P4020" s="7">
        <f t="shared" si="559"/>
        <v>58.095238095238095</v>
      </c>
      <c r="Q4020" t="str">
        <f t="shared" si="560"/>
        <v>theater</v>
      </c>
      <c r="R4020" t="str">
        <f t="shared" si="561"/>
        <v>plays</v>
      </c>
      <c r="S4020" s="10">
        <f t="shared" si="562"/>
        <v>40665.915972222225</v>
      </c>
      <c r="T4020" s="10">
        <f t="shared" si="563"/>
        <v>40643.909259259257</v>
      </c>
      <c r="U4020">
        <f t="shared" si="564"/>
        <v>2011</v>
      </c>
      <c r="V4020" s="11">
        <f t="shared" si="565"/>
        <v>40665.915972222225</v>
      </c>
      <c r="W4020" s="15">
        <f t="shared" si="566"/>
        <v>22.006712962967867</v>
      </c>
    </row>
    <row r="4021" spans="1:23" ht="43.2" x14ac:dyDescent="0.3">
      <c r="A4021">
        <v>3166</v>
      </c>
      <c r="B4021" s="3" t="s">
        <v>3166</v>
      </c>
      <c r="C4021" s="3" t="s">
        <v>7276</v>
      </c>
      <c r="D4021">
        <v>35000</v>
      </c>
      <c r="E4021">
        <v>56079.83</v>
      </c>
      <c r="F4021" t="s">
        <v>8219</v>
      </c>
      <c r="G4021" t="s">
        <v>8224</v>
      </c>
      <c r="H4021" t="s">
        <v>8246</v>
      </c>
      <c r="I4021">
        <v>1416988740</v>
      </c>
      <c r="J4021">
        <v>1414514153</v>
      </c>
      <c r="K4021" t="b">
        <v>1</v>
      </c>
      <c r="L4021">
        <v>930</v>
      </c>
      <c r="M4021" t="b">
        <v>1</v>
      </c>
      <c r="N4021" t="s">
        <v>8271</v>
      </c>
      <c r="O4021" s="5">
        <f t="shared" si="558"/>
        <v>0.62411030846562832</v>
      </c>
      <c r="P4021" s="7">
        <f t="shared" si="559"/>
        <v>60.300892473118282</v>
      </c>
      <c r="Q4021" t="str">
        <f t="shared" si="560"/>
        <v>theater</v>
      </c>
      <c r="R4021" t="str">
        <f t="shared" si="561"/>
        <v>plays</v>
      </c>
      <c r="S4021" s="10">
        <f t="shared" si="562"/>
        <v>41969.082638888889</v>
      </c>
      <c r="T4021" s="10">
        <f t="shared" si="563"/>
        <v>41940.44158564815</v>
      </c>
      <c r="U4021">
        <f t="shared" si="564"/>
        <v>2014</v>
      </c>
      <c r="V4021" s="11">
        <f t="shared" si="565"/>
        <v>41969.082638888889</v>
      </c>
      <c r="W4021" s="15">
        <f t="shared" si="566"/>
        <v>28.641053240738984</v>
      </c>
    </row>
    <row r="4022" spans="1:23" ht="28.8" x14ac:dyDescent="0.3">
      <c r="A4022">
        <v>3167</v>
      </c>
      <c r="B4022" s="3" t="s">
        <v>3167</v>
      </c>
      <c r="C4022" s="3" t="s">
        <v>7277</v>
      </c>
      <c r="D4022">
        <v>3000</v>
      </c>
      <c r="E4022">
        <v>3485</v>
      </c>
      <c r="F4022" t="s">
        <v>8219</v>
      </c>
      <c r="G4022" t="s">
        <v>8224</v>
      </c>
      <c r="H4022" t="s">
        <v>8246</v>
      </c>
      <c r="I4022">
        <v>1406952781</v>
      </c>
      <c r="J4022">
        <v>1405743181</v>
      </c>
      <c r="K4022" t="b">
        <v>1</v>
      </c>
      <c r="L4022">
        <v>55</v>
      </c>
      <c r="M4022" t="b">
        <v>1</v>
      </c>
      <c r="N4022" t="s">
        <v>8271</v>
      </c>
      <c r="O4022" s="5">
        <f t="shared" si="558"/>
        <v>0.86083213773314204</v>
      </c>
      <c r="P4022" s="7">
        <f t="shared" si="559"/>
        <v>63.363636363636367</v>
      </c>
      <c r="Q4022" t="str">
        <f t="shared" si="560"/>
        <v>theater</v>
      </c>
      <c r="R4022" t="str">
        <f t="shared" si="561"/>
        <v>plays</v>
      </c>
      <c r="S4022" s="10">
        <f t="shared" si="562"/>
        <v>41852.925706018519</v>
      </c>
      <c r="T4022" s="10">
        <f t="shared" si="563"/>
        <v>41838.925706018519</v>
      </c>
      <c r="U4022">
        <f t="shared" si="564"/>
        <v>2014</v>
      </c>
      <c r="V4022" s="11">
        <f t="shared" si="565"/>
        <v>41852.925706018519</v>
      </c>
      <c r="W4022" s="15">
        <f t="shared" si="566"/>
        <v>14</v>
      </c>
    </row>
    <row r="4023" spans="1:23" ht="43.2" x14ac:dyDescent="0.3">
      <c r="A4023">
        <v>3168</v>
      </c>
      <c r="B4023" s="3" t="s">
        <v>3168</v>
      </c>
      <c r="C4023" s="3" t="s">
        <v>7278</v>
      </c>
      <c r="D4023">
        <v>2500</v>
      </c>
      <c r="E4023">
        <v>3105</v>
      </c>
      <c r="F4023" t="s">
        <v>8219</v>
      </c>
      <c r="G4023" t="s">
        <v>8224</v>
      </c>
      <c r="H4023" t="s">
        <v>8246</v>
      </c>
      <c r="I4023">
        <v>1402696800</v>
      </c>
      <c r="J4023">
        <v>1399948353</v>
      </c>
      <c r="K4023" t="b">
        <v>1</v>
      </c>
      <c r="L4023">
        <v>61</v>
      </c>
      <c r="M4023" t="b">
        <v>1</v>
      </c>
      <c r="N4023" t="s">
        <v>8271</v>
      </c>
      <c r="O4023" s="5">
        <f t="shared" si="558"/>
        <v>0.80515297906602257</v>
      </c>
      <c r="P4023" s="7">
        <f t="shared" si="559"/>
        <v>50.901639344262293</v>
      </c>
      <c r="Q4023" t="str">
        <f t="shared" si="560"/>
        <v>theater</v>
      </c>
      <c r="R4023" t="str">
        <f t="shared" si="561"/>
        <v>plays</v>
      </c>
      <c r="S4023" s="10">
        <f t="shared" si="562"/>
        <v>41803.666666666664</v>
      </c>
      <c r="T4023" s="10">
        <f t="shared" si="563"/>
        <v>41771.855937500004</v>
      </c>
      <c r="U4023">
        <f t="shared" si="564"/>
        <v>2014</v>
      </c>
      <c r="V4023" s="11">
        <f t="shared" si="565"/>
        <v>41803.666666666664</v>
      </c>
      <c r="W4023" s="15">
        <f t="shared" si="566"/>
        <v>31.810729166660167</v>
      </c>
    </row>
    <row r="4024" spans="1:23" ht="28.8" x14ac:dyDescent="0.3">
      <c r="A4024">
        <v>3169</v>
      </c>
      <c r="B4024" s="3" t="s">
        <v>3169</v>
      </c>
      <c r="C4024" s="3" t="s">
        <v>7279</v>
      </c>
      <c r="D4024">
        <v>8000</v>
      </c>
      <c r="E4024">
        <v>8241</v>
      </c>
      <c r="F4024" t="s">
        <v>8219</v>
      </c>
      <c r="G4024" t="s">
        <v>8224</v>
      </c>
      <c r="H4024" t="s">
        <v>8246</v>
      </c>
      <c r="I4024">
        <v>1386910740</v>
      </c>
      <c r="J4024">
        <v>1384364561</v>
      </c>
      <c r="K4024" t="b">
        <v>1</v>
      </c>
      <c r="L4024">
        <v>82</v>
      </c>
      <c r="M4024" t="b">
        <v>1</v>
      </c>
      <c r="N4024" t="s">
        <v>8271</v>
      </c>
      <c r="O4024" s="5">
        <f t="shared" si="558"/>
        <v>0.97075597621647858</v>
      </c>
      <c r="P4024" s="7">
        <f t="shared" si="559"/>
        <v>100.5</v>
      </c>
      <c r="Q4024" t="str">
        <f t="shared" si="560"/>
        <v>theater</v>
      </c>
      <c r="R4024" t="str">
        <f t="shared" si="561"/>
        <v>plays</v>
      </c>
      <c r="S4024" s="10">
        <f t="shared" si="562"/>
        <v>41620.957638888889</v>
      </c>
      <c r="T4024" s="10">
        <f t="shared" si="563"/>
        <v>41591.487974537034</v>
      </c>
      <c r="U4024">
        <f t="shared" si="564"/>
        <v>2013</v>
      </c>
      <c r="V4024" s="11">
        <f t="shared" si="565"/>
        <v>41620.957638888889</v>
      </c>
      <c r="W4024" s="15">
        <f t="shared" si="566"/>
        <v>29.46966435185459</v>
      </c>
    </row>
    <row r="4025" spans="1:23" ht="43.2" x14ac:dyDescent="0.3">
      <c r="A4025">
        <v>3170</v>
      </c>
      <c r="B4025" s="3" t="s">
        <v>3170</v>
      </c>
      <c r="C4025" s="3" t="s">
        <v>7280</v>
      </c>
      <c r="D4025">
        <v>2000</v>
      </c>
      <c r="E4025">
        <v>2245</v>
      </c>
      <c r="F4025" t="s">
        <v>8219</v>
      </c>
      <c r="G4025" t="s">
        <v>8224</v>
      </c>
      <c r="H4025" t="s">
        <v>8246</v>
      </c>
      <c r="I4025">
        <v>1404273600</v>
      </c>
      <c r="J4025">
        <v>1401414944</v>
      </c>
      <c r="K4025" t="b">
        <v>1</v>
      </c>
      <c r="L4025">
        <v>71</v>
      </c>
      <c r="M4025" t="b">
        <v>1</v>
      </c>
      <c r="N4025" t="s">
        <v>8271</v>
      </c>
      <c r="O4025" s="5">
        <f t="shared" si="558"/>
        <v>0.89086859688195996</v>
      </c>
      <c r="P4025" s="7">
        <f t="shared" si="559"/>
        <v>31.619718309859156</v>
      </c>
      <c r="Q4025" t="str">
        <f t="shared" si="560"/>
        <v>theater</v>
      </c>
      <c r="R4025" t="str">
        <f t="shared" si="561"/>
        <v>plays</v>
      </c>
      <c r="S4025" s="10">
        <f t="shared" si="562"/>
        <v>41821.916666666664</v>
      </c>
      <c r="T4025" s="10">
        <f t="shared" si="563"/>
        <v>41788.830370370371</v>
      </c>
      <c r="U4025">
        <f t="shared" si="564"/>
        <v>2014</v>
      </c>
      <c r="V4025" s="11">
        <f t="shared" si="565"/>
        <v>41821.916666666664</v>
      </c>
      <c r="W4025" s="15">
        <f t="shared" si="566"/>
        <v>33.086296296292858</v>
      </c>
    </row>
    <row r="4026" spans="1:23" ht="57.6" x14ac:dyDescent="0.3">
      <c r="A4026">
        <v>3171</v>
      </c>
      <c r="B4026" s="3" t="s">
        <v>3171</v>
      </c>
      <c r="C4026" s="3" t="s">
        <v>7281</v>
      </c>
      <c r="D4026">
        <v>7000</v>
      </c>
      <c r="E4026">
        <v>7617</v>
      </c>
      <c r="F4026" t="s">
        <v>8219</v>
      </c>
      <c r="G4026" t="s">
        <v>8225</v>
      </c>
      <c r="H4026" t="s">
        <v>8247</v>
      </c>
      <c r="I4026">
        <v>1462545358</v>
      </c>
      <c r="J4026">
        <v>1459953358</v>
      </c>
      <c r="K4026" t="b">
        <v>1</v>
      </c>
      <c r="L4026">
        <v>117</v>
      </c>
      <c r="M4026" t="b">
        <v>1</v>
      </c>
      <c r="N4026" t="s">
        <v>8271</v>
      </c>
      <c r="O4026" s="5">
        <f t="shared" si="558"/>
        <v>0.91899698043849287</v>
      </c>
      <c r="P4026" s="7">
        <f t="shared" si="559"/>
        <v>65.102564102564102</v>
      </c>
      <c r="Q4026" t="str">
        <f t="shared" si="560"/>
        <v>theater</v>
      </c>
      <c r="R4026" t="str">
        <f t="shared" si="561"/>
        <v>plays</v>
      </c>
      <c r="S4026" s="10">
        <f t="shared" si="562"/>
        <v>42496.358310185184</v>
      </c>
      <c r="T4026" s="10">
        <f t="shared" si="563"/>
        <v>42466.358310185184</v>
      </c>
      <c r="U4026">
        <f t="shared" si="564"/>
        <v>2016</v>
      </c>
      <c r="V4026" s="11">
        <f t="shared" si="565"/>
        <v>42496.358310185184</v>
      </c>
      <c r="W4026" s="15">
        <f t="shared" si="566"/>
        <v>30</v>
      </c>
    </row>
    <row r="4027" spans="1:23" ht="43.2" x14ac:dyDescent="0.3">
      <c r="A4027">
        <v>3172</v>
      </c>
      <c r="B4027" s="3" t="s">
        <v>3172</v>
      </c>
      <c r="C4027" s="3" t="s">
        <v>7282</v>
      </c>
      <c r="D4027">
        <v>2000</v>
      </c>
      <c r="E4027">
        <v>2300</v>
      </c>
      <c r="F4027" t="s">
        <v>8219</v>
      </c>
      <c r="G4027" t="s">
        <v>8224</v>
      </c>
      <c r="H4027" t="s">
        <v>8246</v>
      </c>
      <c r="I4027">
        <v>1329240668</v>
      </c>
      <c r="J4027">
        <v>1326648668</v>
      </c>
      <c r="K4027" t="b">
        <v>1</v>
      </c>
      <c r="L4027">
        <v>29</v>
      </c>
      <c r="M4027" t="b">
        <v>1</v>
      </c>
      <c r="N4027" t="s">
        <v>8271</v>
      </c>
      <c r="O4027" s="5">
        <f t="shared" si="558"/>
        <v>0.86956521739130432</v>
      </c>
      <c r="P4027" s="7">
        <f t="shared" si="559"/>
        <v>79.310344827586206</v>
      </c>
      <c r="Q4027" t="str">
        <f t="shared" si="560"/>
        <v>theater</v>
      </c>
      <c r="R4027" t="str">
        <f t="shared" si="561"/>
        <v>plays</v>
      </c>
      <c r="S4027" s="10">
        <f t="shared" si="562"/>
        <v>40953.479953703703</v>
      </c>
      <c r="T4027" s="10">
        <f t="shared" si="563"/>
        <v>40923.479953703703</v>
      </c>
      <c r="U4027">
        <f t="shared" si="564"/>
        <v>2012</v>
      </c>
      <c r="V4027" s="11">
        <f t="shared" si="565"/>
        <v>40953.479953703703</v>
      </c>
      <c r="W4027" s="15">
        <f t="shared" si="566"/>
        <v>30</v>
      </c>
    </row>
    <row r="4028" spans="1:23" ht="43.2" x14ac:dyDescent="0.3">
      <c r="A4028">
        <v>3173</v>
      </c>
      <c r="B4028" s="3" t="s">
        <v>3173</v>
      </c>
      <c r="C4028" s="3" t="s">
        <v>7283</v>
      </c>
      <c r="D4028">
        <v>10000</v>
      </c>
      <c r="E4028">
        <v>10300</v>
      </c>
      <c r="F4028" t="s">
        <v>8219</v>
      </c>
      <c r="G4028" t="s">
        <v>8224</v>
      </c>
      <c r="H4028" t="s">
        <v>8246</v>
      </c>
      <c r="I4028">
        <v>1411765492</v>
      </c>
      <c r="J4028">
        <v>1409173492</v>
      </c>
      <c r="K4028" t="b">
        <v>1</v>
      </c>
      <c r="L4028">
        <v>74</v>
      </c>
      <c r="M4028" t="b">
        <v>1</v>
      </c>
      <c r="N4028" t="s">
        <v>8271</v>
      </c>
      <c r="O4028" s="5">
        <f t="shared" si="558"/>
        <v>0.970873786407767</v>
      </c>
      <c r="P4028" s="7">
        <f t="shared" si="559"/>
        <v>139.18918918918919</v>
      </c>
      <c r="Q4028" t="str">
        <f t="shared" si="560"/>
        <v>theater</v>
      </c>
      <c r="R4028" t="str">
        <f t="shared" si="561"/>
        <v>plays</v>
      </c>
      <c r="S4028" s="10">
        <f t="shared" si="562"/>
        <v>41908.628379629627</v>
      </c>
      <c r="T4028" s="10">
        <f t="shared" si="563"/>
        <v>41878.628379629627</v>
      </c>
      <c r="U4028">
        <f t="shared" si="564"/>
        <v>2014</v>
      </c>
      <c r="V4028" s="11">
        <f t="shared" si="565"/>
        <v>41908.628379629627</v>
      </c>
      <c r="W4028" s="15">
        <f t="shared" si="566"/>
        <v>30</v>
      </c>
    </row>
    <row r="4029" spans="1:23" ht="57.6" x14ac:dyDescent="0.3">
      <c r="A4029">
        <v>3174</v>
      </c>
      <c r="B4029" s="3" t="s">
        <v>3174</v>
      </c>
      <c r="C4029" s="3" t="s">
        <v>7284</v>
      </c>
      <c r="D4029">
        <v>3000</v>
      </c>
      <c r="E4029">
        <v>3034</v>
      </c>
      <c r="F4029" t="s">
        <v>8219</v>
      </c>
      <c r="G4029" t="s">
        <v>8224</v>
      </c>
      <c r="H4029" t="s">
        <v>8246</v>
      </c>
      <c r="I4029">
        <v>1408999508</v>
      </c>
      <c r="J4029">
        <v>1407789908</v>
      </c>
      <c r="K4029" t="b">
        <v>1</v>
      </c>
      <c r="L4029">
        <v>23</v>
      </c>
      <c r="M4029" t="b">
        <v>1</v>
      </c>
      <c r="N4029" t="s">
        <v>8271</v>
      </c>
      <c r="O4029" s="5">
        <f t="shared" si="558"/>
        <v>0.98879367172050103</v>
      </c>
      <c r="P4029" s="7">
        <f t="shared" si="559"/>
        <v>131.91304347826087</v>
      </c>
      <c r="Q4029" t="str">
        <f t="shared" si="560"/>
        <v>theater</v>
      </c>
      <c r="R4029" t="str">
        <f t="shared" si="561"/>
        <v>plays</v>
      </c>
      <c r="S4029" s="10">
        <f t="shared" si="562"/>
        <v>41876.614675925928</v>
      </c>
      <c r="T4029" s="10">
        <f t="shared" si="563"/>
        <v>41862.614675925928</v>
      </c>
      <c r="U4029">
        <f t="shared" si="564"/>
        <v>2014</v>
      </c>
      <c r="V4029" s="11">
        <f t="shared" si="565"/>
        <v>41876.614675925928</v>
      </c>
      <c r="W4029" s="15">
        <f t="shared" si="566"/>
        <v>14</v>
      </c>
    </row>
    <row r="4030" spans="1:23" ht="57.6" x14ac:dyDescent="0.3">
      <c r="A4030">
        <v>3175</v>
      </c>
      <c r="B4030" s="3" t="s">
        <v>3175</v>
      </c>
      <c r="C4030" s="3" t="s">
        <v>7285</v>
      </c>
      <c r="D4030">
        <v>5000</v>
      </c>
      <c r="E4030">
        <v>5478</v>
      </c>
      <c r="F4030" t="s">
        <v>8219</v>
      </c>
      <c r="G4030" t="s">
        <v>8224</v>
      </c>
      <c r="H4030" t="s">
        <v>8246</v>
      </c>
      <c r="I4030">
        <v>1297977427</v>
      </c>
      <c r="J4030">
        <v>1292793427</v>
      </c>
      <c r="K4030" t="b">
        <v>1</v>
      </c>
      <c r="L4030">
        <v>60</v>
      </c>
      <c r="M4030" t="b">
        <v>1</v>
      </c>
      <c r="N4030" t="s">
        <v>8271</v>
      </c>
      <c r="O4030" s="5">
        <f t="shared" si="558"/>
        <v>0.91274187659729833</v>
      </c>
      <c r="P4030" s="7">
        <f t="shared" si="559"/>
        <v>91.3</v>
      </c>
      <c r="Q4030" t="str">
        <f t="shared" si="560"/>
        <v>theater</v>
      </c>
      <c r="R4030" t="str">
        <f t="shared" si="561"/>
        <v>plays</v>
      </c>
      <c r="S4030" s="10">
        <f t="shared" si="562"/>
        <v>40591.636886574073</v>
      </c>
      <c r="T4030" s="10">
        <f t="shared" si="563"/>
        <v>40531.636886574073</v>
      </c>
      <c r="U4030">
        <f t="shared" si="564"/>
        <v>2011</v>
      </c>
      <c r="V4030" s="11">
        <f t="shared" si="565"/>
        <v>40591.636886574073</v>
      </c>
      <c r="W4030" s="15">
        <f t="shared" si="566"/>
        <v>60</v>
      </c>
    </row>
    <row r="4031" spans="1:23" ht="57.6" x14ac:dyDescent="0.3">
      <c r="A4031">
        <v>3176</v>
      </c>
      <c r="B4031" s="3" t="s">
        <v>3176</v>
      </c>
      <c r="C4031" s="3" t="s">
        <v>7286</v>
      </c>
      <c r="D4031">
        <v>1900</v>
      </c>
      <c r="E4031">
        <v>2182</v>
      </c>
      <c r="F4031" t="s">
        <v>8219</v>
      </c>
      <c r="G4031" t="s">
        <v>8224</v>
      </c>
      <c r="H4031" t="s">
        <v>8246</v>
      </c>
      <c r="I4031">
        <v>1376838000</v>
      </c>
      <c r="J4031">
        <v>1374531631</v>
      </c>
      <c r="K4031" t="b">
        <v>1</v>
      </c>
      <c r="L4031">
        <v>55</v>
      </c>
      <c r="M4031" t="b">
        <v>1</v>
      </c>
      <c r="N4031" t="s">
        <v>8271</v>
      </c>
      <c r="O4031" s="5">
        <f t="shared" si="558"/>
        <v>0.87076076993583873</v>
      </c>
      <c r="P4031" s="7">
        <f t="shared" si="559"/>
        <v>39.672727272727272</v>
      </c>
      <c r="Q4031" t="str">
        <f t="shared" si="560"/>
        <v>theater</v>
      </c>
      <c r="R4031" t="str">
        <f t="shared" si="561"/>
        <v>plays</v>
      </c>
      <c r="S4031" s="10">
        <f t="shared" si="562"/>
        <v>41504.375</v>
      </c>
      <c r="T4031" s="10">
        <f t="shared" si="563"/>
        <v>41477.680914351848</v>
      </c>
      <c r="U4031">
        <f t="shared" si="564"/>
        <v>2013</v>
      </c>
      <c r="V4031" s="11">
        <f t="shared" si="565"/>
        <v>41504.375</v>
      </c>
      <c r="W4031" s="15">
        <f t="shared" si="566"/>
        <v>26.694085648152395</v>
      </c>
    </row>
    <row r="4032" spans="1:23" ht="43.2" x14ac:dyDescent="0.3">
      <c r="A4032">
        <v>3177</v>
      </c>
      <c r="B4032" s="3" t="s">
        <v>3177</v>
      </c>
      <c r="C4032" s="3" t="s">
        <v>7287</v>
      </c>
      <c r="D4032">
        <v>2500</v>
      </c>
      <c r="E4032">
        <v>2935</v>
      </c>
      <c r="F4032" t="s">
        <v>8219</v>
      </c>
      <c r="G4032" t="s">
        <v>8224</v>
      </c>
      <c r="H4032" t="s">
        <v>8246</v>
      </c>
      <c r="I4032">
        <v>1403366409</v>
      </c>
      <c r="J4032">
        <v>1400774409</v>
      </c>
      <c r="K4032" t="b">
        <v>1</v>
      </c>
      <c r="L4032">
        <v>51</v>
      </c>
      <c r="M4032" t="b">
        <v>1</v>
      </c>
      <c r="N4032" t="s">
        <v>8271</v>
      </c>
      <c r="O4032" s="5">
        <f t="shared" si="558"/>
        <v>0.85178875638841567</v>
      </c>
      <c r="P4032" s="7">
        <f t="shared" si="559"/>
        <v>57.549019607843135</v>
      </c>
      <c r="Q4032" t="str">
        <f t="shared" si="560"/>
        <v>theater</v>
      </c>
      <c r="R4032" t="str">
        <f t="shared" si="561"/>
        <v>plays</v>
      </c>
      <c r="S4032" s="10">
        <f t="shared" si="562"/>
        <v>41811.416770833333</v>
      </c>
      <c r="T4032" s="10">
        <f t="shared" si="563"/>
        <v>41781.416770833333</v>
      </c>
      <c r="U4032">
        <f t="shared" si="564"/>
        <v>2014</v>
      </c>
      <c r="V4032" s="11">
        <f t="shared" si="565"/>
        <v>41811.416770833333</v>
      </c>
      <c r="W4032" s="15">
        <f t="shared" si="566"/>
        <v>30</v>
      </c>
    </row>
    <row r="4033" spans="1:23" ht="57.6" x14ac:dyDescent="0.3">
      <c r="A4033">
        <v>3178</v>
      </c>
      <c r="B4033" s="3" t="s">
        <v>3178</v>
      </c>
      <c r="C4033" s="3" t="s">
        <v>7288</v>
      </c>
      <c r="D4033">
        <v>1500</v>
      </c>
      <c r="E4033">
        <v>2576</v>
      </c>
      <c r="F4033" t="s">
        <v>8219</v>
      </c>
      <c r="G4033" t="s">
        <v>8225</v>
      </c>
      <c r="H4033" t="s">
        <v>8247</v>
      </c>
      <c r="I4033">
        <v>1405521075</v>
      </c>
      <c r="J4033">
        <v>1402929075</v>
      </c>
      <c r="K4033" t="b">
        <v>1</v>
      </c>
      <c r="L4033">
        <v>78</v>
      </c>
      <c r="M4033" t="b">
        <v>1</v>
      </c>
      <c r="N4033" t="s">
        <v>8271</v>
      </c>
      <c r="O4033" s="5">
        <f t="shared" si="558"/>
        <v>0.58229813664596275</v>
      </c>
      <c r="P4033" s="7">
        <f t="shared" si="559"/>
        <v>33.025641025641029</v>
      </c>
      <c r="Q4033" t="str">
        <f t="shared" si="560"/>
        <v>theater</v>
      </c>
      <c r="R4033" t="str">
        <f t="shared" si="561"/>
        <v>plays</v>
      </c>
      <c r="S4033" s="10">
        <f t="shared" si="562"/>
        <v>41836.355034722219</v>
      </c>
      <c r="T4033" s="10">
        <f t="shared" si="563"/>
        <v>41806.355034722219</v>
      </c>
      <c r="U4033">
        <f t="shared" si="564"/>
        <v>2014</v>
      </c>
      <c r="V4033" s="11">
        <f t="shared" si="565"/>
        <v>41836.355034722219</v>
      </c>
      <c r="W4033" s="15">
        <f t="shared" si="566"/>
        <v>30</v>
      </c>
    </row>
    <row r="4034" spans="1:23" ht="43.2" x14ac:dyDescent="0.3">
      <c r="A4034">
        <v>3179</v>
      </c>
      <c r="B4034" s="3" t="s">
        <v>3179</v>
      </c>
      <c r="C4034" s="3" t="s">
        <v>7289</v>
      </c>
      <c r="D4034">
        <v>4200</v>
      </c>
      <c r="E4034">
        <v>4794.82</v>
      </c>
      <c r="F4034" t="s">
        <v>8219</v>
      </c>
      <c r="G4034" t="s">
        <v>8224</v>
      </c>
      <c r="H4034" t="s">
        <v>8246</v>
      </c>
      <c r="I4034">
        <v>1367859071</v>
      </c>
      <c r="J4034">
        <v>1365699071</v>
      </c>
      <c r="K4034" t="b">
        <v>1</v>
      </c>
      <c r="L4034">
        <v>62</v>
      </c>
      <c r="M4034" t="b">
        <v>1</v>
      </c>
      <c r="N4034" t="s">
        <v>8271</v>
      </c>
      <c r="O4034" s="5">
        <f t="shared" ref="O4034:O4097" si="567">$D4034/$E4034</f>
        <v>0.87594529095982754</v>
      </c>
      <c r="P4034" s="7">
        <f t="shared" ref="P4034:P4097" si="568">$E4034/$L4034</f>
        <v>77.335806451612896</v>
      </c>
      <c r="Q4034" t="str">
        <f t="shared" ref="Q4034:Q4097" si="569">LEFT($N4034,SEARCH("/",$N4034,1)-1)</f>
        <v>theater</v>
      </c>
      <c r="R4034" t="str">
        <f t="shared" ref="R4034:R4097" si="570">MID($N4034,FIND("/",$N4034)+1,256)</f>
        <v>plays</v>
      </c>
      <c r="S4034" s="10">
        <f t="shared" ref="S4034:S4097" si="571">((($I4034/60)/60)/24)+DATE(1970,1,1)+(-6/24)</f>
        <v>41400.452210648145</v>
      </c>
      <c r="T4034" s="10">
        <f t="shared" ref="T4034:T4097" si="572">((($J4034/60)/60)/24)+DATE(1970,1,1)+(-6/24)</f>
        <v>41375.452210648145</v>
      </c>
      <c r="U4034">
        <f t="shared" ref="U4034:U4097" si="573">YEAR(S4034)</f>
        <v>2013</v>
      </c>
      <c r="V4034" s="11">
        <f t="shared" ref="V4034:V4097" si="574">S4034</f>
        <v>41400.452210648145</v>
      </c>
      <c r="W4034" s="15">
        <f t="shared" si="566"/>
        <v>25</v>
      </c>
    </row>
    <row r="4035" spans="1:23" ht="43.2" x14ac:dyDescent="0.3">
      <c r="A4035">
        <v>3180</v>
      </c>
      <c r="B4035" s="3" t="s">
        <v>3180</v>
      </c>
      <c r="C4035" s="3" t="s">
        <v>7290</v>
      </c>
      <c r="D4035">
        <v>1200</v>
      </c>
      <c r="E4035">
        <v>1437</v>
      </c>
      <c r="F4035" t="s">
        <v>8219</v>
      </c>
      <c r="G4035" t="s">
        <v>8225</v>
      </c>
      <c r="H4035" t="s">
        <v>8247</v>
      </c>
      <c r="I4035">
        <v>1403258049</v>
      </c>
      <c r="J4035">
        <v>1400666049</v>
      </c>
      <c r="K4035" t="b">
        <v>1</v>
      </c>
      <c r="L4035">
        <v>45</v>
      </c>
      <c r="M4035" t="b">
        <v>1</v>
      </c>
      <c r="N4035" t="s">
        <v>8271</v>
      </c>
      <c r="O4035" s="5">
        <f t="shared" si="567"/>
        <v>0.83507306889352817</v>
      </c>
      <c r="P4035" s="7">
        <f t="shared" si="568"/>
        <v>31.933333333333334</v>
      </c>
      <c r="Q4035" t="str">
        <f t="shared" si="569"/>
        <v>theater</v>
      </c>
      <c r="R4035" t="str">
        <f t="shared" si="570"/>
        <v>plays</v>
      </c>
      <c r="S4035" s="10">
        <f t="shared" si="571"/>
        <v>41810.162604166668</v>
      </c>
      <c r="T4035" s="10">
        <f t="shared" si="572"/>
        <v>41780.162604166668</v>
      </c>
      <c r="U4035">
        <f t="shared" si="573"/>
        <v>2014</v>
      </c>
      <c r="V4035" s="11">
        <f t="shared" si="574"/>
        <v>41810.162604166668</v>
      </c>
      <c r="W4035" s="15">
        <f t="shared" ref="W4035:W4098" si="575">S4035-T4035</f>
        <v>30</v>
      </c>
    </row>
    <row r="4036" spans="1:23" ht="43.2" x14ac:dyDescent="0.3">
      <c r="A4036">
        <v>3181</v>
      </c>
      <c r="B4036" s="3" t="s">
        <v>3181</v>
      </c>
      <c r="C4036" s="3" t="s">
        <v>7291</v>
      </c>
      <c r="D4036">
        <v>500</v>
      </c>
      <c r="E4036">
        <v>545</v>
      </c>
      <c r="F4036" t="s">
        <v>8219</v>
      </c>
      <c r="G4036" t="s">
        <v>8225</v>
      </c>
      <c r="H4036" t="s">
        <v>8247</v>
      </c>
      <c r="I4036">
        <v>1402848000</v>
      </c>
      <c r="J4036">
        <v>1400570787</v>
      </c>
      <c r="K4036" t="b">
        <v>1</v>
      </c>
      <c r="L4036">
        <v>15</v>
      </c>
      <c r="M4036" t="b">
        <v>1</v>
      </c>
      <c r="N4036" t="s">
        <v>8271</v>
      </c>
      <c r="O4036" s="5">
        <f t="shared" si="567"/>
        <v>0.91743119266055051</v>
      </c>
      <c r="P4036" s="7">
        <f t="shared" si="568"/>
        <v>36.333333333333336</v>
      </c>
      <c r="Q4036" t="str">
        <f t="shared" si="569"/>
        <v>theater</v>
      </c>
      <c r="R4036" t="str">
        <f t="shared" si="570"/>
        <v>plays</v>
      </c>
      <c r="S4036" s="10">
        <f t="shared" si="571"/>
        <v>41805.416666666664</v>
      </c>
      <c r="T4036" s="10">
        <f t="shared" si="572"/>
        <v>41779.060034722221</v>
      </c>
      <c r="U4036">
        <f t="shared" si="573"/>
        <v>2014</v>
      </c>
      <c r="V4036" s="11">
        <f t="shared" si="574"/>
        <v>41805.416666666664</v>
      </c>
      <c r="W4036" s="15">
        <f t="shared" si="575"/>
        <v>26.356631944443507</v>
      </c>
    </row>
    <row r="4037" spans="1:23" ht="57.6" x14ac:dyDescent="0.3">
      <c r="A4037">
        <v>3182</v>
      </c>
      <c r="B4037" s="3" t="s">
        <v>3182</v>
      </c>
      <c r="C4037" s="3" t="s">
        <v>7292</v>
      </c>
      <c r="D4037">
        <v>7000</v>
      </c>
      <c r="E4037">
        <v>7062</v>
      </c>
      <c r="F4037" t="s">
        <v>8219</v>
      </c>
      <c r="G4037" t="s">
        <v>8224</v>
      </c>
      <c r="H4037" t="s">
        <v>8246</v>
      </c>
      <c r="I4037">
        <v>1328029200</v>
      </c>
      <c r="J4037">
        <v>1323211621</v>
      </c>
      <c r="K4037" t="b">
        <v>1</v>
      </c>
      <c r="L4037">
        <v>151</v>
      </c>
      <c r="M4037" t="b">
        <v>1</v>
      </c>
      <c r="N4037" t="s">
        <v>8271</v>
      </c>
      <c r="O4037" s="5">
        <f t="shared" si="567"/>
        <v>0.99122061738884171</v>
      </c>
      <c r="P4037" s="7">
        <f t="shared" si="568"/>
        <v>46.768211920529801</v>
      </c>
      <c r="Q4037" t="str">
        <f t="shared" si="569"/>
        <v>theater</v>
      </c>
      <c r="R4037" t="str">
        <f t="shared" si="570"/>
        <v>plays</v>
      </c>
      <c r="S4037" s="10">
        <f t="shared" si="571"/>
        <v>40939.458333333336</v>
      </c>
      <c r="T4037" s="10">
        <f t="shared" si="572"/>
        <v>40883.699317129627</v>
      </c>
      <c r="U4037">
        <f t="shared" si="573"/>
        <v>2012</v>
      </c>
      <c r="V4037" s="11">
        <f t="shared" si="574"/>
        <v>40939.458333333336</v>
      </c>
      <c r="W4037" s="15">
        <f t="shared" si="575"/>
        <v>55.759016203708597</v>
      </c>
    </row>
    <row r="4038" spans="1:23" ht="43.2" x14ac:dyDescent="0.3">
      <c r="A4038">
        <v>3183</v>
      </c>
      <c r="B4038" s="3" t="s">
        <v>3183</v>
      </c>
      <c r="C4038" s="3" t="s">
        <v>7293</v>
      </c>
      <c r="D4038">
        <v>2500</v>
      </c>
      <c r="E4038">
        <v>2725</v>
      </c>
      <c r="F4038" t="s">
        <v>8219</v>
      </c>
      <c r="G4038" t="s">
        <v>8224</v>
      </c>
      <c r="H4038" t="s">
        <v>8246</v>
      </c>
      <c r="I4038">
        <v>1377284669</v>
      </c>
      <c r="J4038">
        <v>1375729469</v>
      </c>
      <c r="K4038" t="b">
        <v>1</v>
      </c>
      <c r="L4038">
        <v>68</v>
      </c>
      <c r="M4038" t="b">
        <v>1</v>
      </c>
      <c r="N4038" t="s">
        <v>8271</v>
      </c>
      <c r="O4038" s="5">
        <f t="shared" si="567"/>
        <v>0.91743119266055051</v>
      </c>
      <c r="P4038" s="7">
        <f t="shared" si="568"/>
        <v>40.073529411764703</v>
      </c>
      <c r="Q4038" t="str">
        <f t="shared" si="569"/>
        <v>theater</v>
      </c>
      <c r="R4038" t="str">
        <f t="shared" si="570"/>
        <v>plays</v>
      </c>
      <c r="S4038" s="10">
        <f t="shared" si="571"/>
        <v>41509.54478009259</v>
      </c>
      <c r="T4038" s="10">
        <f t="shared" si="572"/>
        <v>41491.54478009259</v>
      </c>
      <c r="U4038">
        <f t="shared" si="573"/>
        <v>2013</v>
      </c>
      <c r="V4038" s="11">
        <f t="shared" si="574"/>
        <v>41509.54478009259</v>
      </c>
      <c r="W4038" s="15">
        <f t="shared" si="575"/>
        <v>18</v>
      </c>
    </row>
    <row r="4039" spans="1:23" ht="43.2" x14ac:dyDescent="0.3">
      <c r="A4039">
        <v>3184</v>
      </c>
      <c r="B4039" s="3" t="s">
        <v>3184</v>
      </c>
      <c r="C4039" s="3" t="s">
        <v>7294</v>
      </c>
      <c r="D4039">
        <v>4300</v>
      </c>
      <c r="E4039">
        <v>4610</v>
      </c>
      <c r="F4039" t="s">
        <v>8219</v>
      </c>
      <c r="G4039" t="s">
        <v>8224</v>
      </c>
      <c r="H4039" t="s">
        <v>8246</v>
      </c>
      <c r="I4039">
        <v>1404258631</v>
      </c>
      <c r="J4039">
        <v>1401666631</v>
      </c>
      <c r="K4039" t="b">
        <v>1</v>
      </c>
      <c r="L4039">
        <v>46</v>
      </c>
      <c r="M4039" t="b">
        <v>1</v>
      </c>
      <c r="N4039" t="s">
        <v>8271</v>
      </c>
      <c r="O4039" s="5">
        <f t="shared" si="567"/>
        <v>0.93275488069414314</v>
      </c>
      <c r="P4039" s="7">
        <f t="shared" si="568"/>
        <v>100.21739130434783</v>
      </c>
      <c r="Q4039" t="str">
        <f t="shared" si="569"/>
        <v>theater</v>
      </c>
      <c r="R4039" t="str">
        <f t="shared" si="570"/>
        <v>plays</v>
      </c>
      <c r="S4039" s="10">
        <f t="shared" si="571"/>
        <v>41821.743414351848</v>
      </c>
      <c r="T4039" s="10">
        <f t="shared" si="572"/>
        <v>41791.743414351848</v>
      </c>
      <c r="U4039">
        <f t="shared" si="573"/>
        <v>2014</v>
      </c>
      <c r="V4039" s="11">
        <f t="shared" si="574"/>
        <v>41821.743414351848</v>
      </c>
      <c r="W4039" s="15">
        <f t="shared" si="575"/>
        <v>30</v>
      </c>
    </row>
    <row r="4040" spans="1:23" ht="43.2" x14ac:dyDescent="0.3">
      <c r="A4040">
        <v>3185</v>
      </c>
      <c r="B4040" s="3" t="s">
        <v>3185</v>
      </c>
      <c r="C4040" s="3" t="s">
        <v>7295</v>
      </c>
      <c r="D4040">
        <v>1000</v>
      </c>
      <c r="E4040">
        <v>1000</v>
      </c>
      <c r="F4040" t="s">
        <v>8219</v>
      </c>
      <c r="G4040" t="s">
        <v>8225</v>
      </c>
      <c r="H4040" t="s">
        <v>8247</v>
      </c>
      <c r="I4040">
        <v>1405553241</v>
      </c>
      <c r="J4040">
        <v>1404948441</v>
      </c>
      <c r="K4040" t="b">
        <v>1</v>
      </c>
      <c r="L4040">
        <v>24</v>
      </c>
      <c r="M4040" t="b">
        <v>1</v>
      </c>
      <c r="N4040" t="s">
        <v>8271</v>
      </c>
      <c r="O4040" s="5">
        <f t="shared" si="567"/>
        <v>1</v>
      </c>
      <c r="P4040" s="7">
        <f t="shared" si="568"/>
        <v>41.666666666666664</v>
      </c>
      <c r="Q4040" t="str">
        <f t="shared" si="569"/>
        <v>theater</v>
      </c>
      <c r="R4040" t="str">
        <f t="shared" si="570"/>
        <v>plays</v>
      </c>
      <c r="S4040" s="10">
        <f t="shared" si="571"/>
        <v>41836.727326388893</v>
      </c>
      <c r="T4040" s="10">
        <f t="shared" si="572"/>
        <v>41829.727326388893</v>
      </c>
      <c r="U4040">
        <f t="shared" si="573"/>
        <v>2014</v>
      </c>
      <c r="V4040" s="11">
        <f t="shared" si="574"/>
        <v>41836.727326388893</v>
      </c>
      <c r="W4040" s="15">
        <f t="shared" si="575"/>
        <v>7</v>
      </c>
    </row>
    <row r="4041" spans="1:23" ht="43.2" x14ac:dyDescent="0.3">
      <c r="A4041">
        <v>3186</v>
      </c>
      <c r="B4041" s="3" t="s">
        <v>3186</v>
      </c>
      <c r="C4041" s="3" t="s">
        <v>7296</v>
      </c>
      <c r="D4041">
        <v>3200</v>
      </c>
      <c r="E4041">
        <v>3270</v>
      </c>
      <c r="F4041" t="s">
        <v>8219</v>
      </c>
      <c r="G4041" t="s">
        <v>8225</v>
      </c>
      <c r="H4041" t="s">
        <v>8247</v>
      </c>
      <c r="I4041">
        <v>1410901200</v>
      </c>
      <c r="J4041">
        <v>1408313438</v>
      </c>
      <c r="K4041" t="b">
        <v>1</v>
      </c>
      <c r="L4041">
        <v>70</v>
      </c>
      <c r="M4041" t="b">
        <v>1</v>
      </c>
      <c r="N4041" t="s">
        <v>8271</v>
      </c>
      <c r="O4041" s="5">
        <f t="shared" si="567"/>
        <v>0.9785932721712538</v>
      </c>
      <c r="P4041" s="7">
        <f t="shared" si="568"/>
        <v>46.714285714285715</v>
      </c>
      <c r="Q4041" t="str">
        <f t="shared" si="569"/>
        <v>theater</v>
      </c>
      <c r="R4041" t="str">
        <f t="shared" si="570"/>
        <v>plays</v>
      </c>
      <c r="S4041" s="10">
        <f t="shared" si="571"/>
        <v>41898.625</v>
      </c>
      <c r="T4041" s="10">
        <f t="shared" si="572"/>
        <v>41868.674050925925</v>
      </c>
      <c r="U4041">
        <f t="shared" si="573"/>
        <v>2014</v>
      </c>
      <c r="V4041" s="11">
        <f t="shared" si="574"/>
        <v>41898.625</v>
      </c>
      <c r="W4041" s="15">
        <f t="shared" si="575"/>
        <v>29.950949074074742</v>
      </c>
    </row>
    <row r="4042" spans="1:23" ht="57.6" x14ac:dyDescent="0.3">
      <c r="A4042">
        <v>3187</v>
      </c>
      <c r="B4042" s="3" t="s">
        <v>3187</v>
      </c>
      <c r="C4042" s="3" t="s">
        <v>7297</v>
      </c>
      <c r="D4042">
        <v>15000</v>
      </c>
      <c r="E4042">
        <v>17444</v>
      </c>
      <c r="F4042" t="s">
        <v>8219</v>
      </c>
      <c r="G4042" t="s">
        <v>8224</v>
      </c>
      <c r="H4042" t="s">
        <v>8246</v>
      </c>
      <c r="I4042">
        <v>1407167973</v>
      </c>
      <c r="J4042">
        <v>1405439973</v>
      </c>
      <c r="K4042" t="b">
        <v>1</v>
      </c>
      <c r="L4042">
        <v>244</v>
      </c>
      <c r="M4042" t="b">
        <v>1</v>
      </c>
      <c r="N4042" t="s">
        <v>8271</v>
      </c>
      <c r="O4042" s="5">
        <f t="shared" si="567"/>
        <v>0.85989451960559504</v>
      </c>
      <c r="P4042" s="7">
        <f t="shared" si="568"/>
        <v>71.491803278688522</v>
      </c>
      <c r="Q4042" t="str">
        <f t="shared" si="569"/>
        <v>theater</v>
      </c>
      <c r="R4042" t="str">
        <f t="shared" si="570"/>
        <v>plays</v>
      </c>
      <c r="S4042" s="10">
        <f t="shared" si="571"/>
        <v>41855.416354166664</v>
      </c>
      <c r="T4042" s="10">
        <f t="shared" si="572"/>
        <v>41835.416354166664</v>
      </c>
      <c r="U4042">
        <f t="shared" si="573"/>
        <v>2014</v>
      </c>
      <c r="V4042" s="11">
        <f t="shared" si="574"/>
        <v>41855.416354166664</v>
      </c>
      <c r="W4042" s="15">
        <f t="shared" si="575"/>
        <v>20</v>
      </c>
    </row>
    <row r="4043" spans="1:23" ht="43.2" x14ac:dyDescent="0.3">
      <c r="A4043">
        <v>3208</v>
      </c>
      <c r="B4043" s="3" t="s">
        <v>3208</v>
      </c>
      <c r="C4043" s="3" t="s">
        <v>7318</v>
      </c>
      <c r="D4043">
        <v>5000</v>
      </c>
      <c r="E4043">
        <v>5175</v>
      </c>
      <c r="F4043" t="s">
        <v>8219</v>
      </c>
      <c r="G4043" t="s">
        <v>8224</v>
      </c>
      <c r="H4043" t="s">
        <v>8246</v>
      </c>
      <c r="I4043">
        <v>1406557877</v>
      </c>
      <c r="J4043">
        <v>1404743477</v>
      </c>
      <c r="K4043" t="b">
        <v>1</v>
      </c>
      <c r="L4043">
        <v>82</v>
      </c>
      <c r="M4043" t="b">
        <v>1</v>
      </c>
      <c r="N4043" t="s">
        <v>8271</v>
      </c>
      <c r="O4043" s="5">
        <f t="shared" si="567"/>
        <v>0.96618357487922701</v>
      </c>
      <c r="P4043" s="7">
        <f t="shared" si="568"/>
        <v>63.109756097560975</v>
      </c>
      <c r="Q4043" t="str">
        <f t="shared" si="569"/>
        <v>theater</v>
      </c>
      <c r="R4043" t="str">
        <f t="shared" si="570"/>
        <v>plays</v>
      </c>
      <c r="S4043" s="10">
        <f t="shared" si="571"/>
        <v>41848.355057870373</v>
      </c>
      <c r="T4043" s="10">
        <f t="shared" si="572"/>
        <v>41827.355057870373</v>
      </c>
      <c r="U4043">
        <f t="shared" si="573"/>
        <v>2014</v>
      </c>
      <c r="V4043" s="11">
        <f t="shared" si="574"/>
        <v>41848.355057870373</v>
      </c>
      <c r="W4043" s="15">
        <f t="shared" si="575"/>
        <v>21</v>
      </c>
    </row>
    <row r="4044" spans="1:23" ht="43.2" x14ac:dyDescent="0.3">
      <c r="A4044">
        <v>3209</v>
      </c>
      <c r="B4044" s="3" t="s">
        <v>3209</v>
      </c>
      <c r="C4044" s="3" t="s">
        <v>7319</v>
      </c>
      <c r="D4044">
        <v>9500</v>
      </c>
      <c r="E4044">
        <v>11335.7</v>
      </c>
      <c r="F4044" t="s">
        <v>8219</v>
      </c>
      <c r="G4044" t="s">
        <v>8224</v>
      </c>
      <c r="H4044" t="s">
        <v>8246</v>
      </c>
      <c r="I4044">
        <v>1403305200</v>
      </c>
      <c r="J4044">
        <v>1400512658</v>
      </c>
      <c r="K4044" t="b">
        <v>1</v>
      </c>
      <c r="L4044">
        <v>226</v>
      </c>
      <c r="M4044" t="b">
        <v>1</v>
      </c>
      <c r="N4044" t="s">
        <v>8271</v>
      </c>
      <c r="O4044" s="5">
        <f t="shared" si="567"/>
        <v>0.83806028741057004</v>
      </c>
      <c r="P4044" s="7">
        <f t="shared" si="568"/>
        <v>50.157964601769912</v>
      </c>
      <c r="Q4044" t="str">
        <f t="shared" si="569"/>
        <v>theater</v>
      </c>
      <c r="R4044" t="str">
        <f t="shared" si="570"/>
        <v>plays</v>
      </c>
      <c r="S4044" s="10">
        <f t="shared" si="571"/>
        <v>41810.708333333336</v>
      </c>
      <c r="T4044" s="10">
        <f t="shared" si="572"/>
        <v>41778.387245370373</v>
      </c>
      <c r="U4044">
        <f t="shared" si="573"/>
        <v>2014</v>
      </c>
      <c r="V4044" s="11">
        <f t="shared" si="574"/>
        <v>41810.708333333336</v>
      </c>
      <c r="W4044" s="15">
        <f t="shared" si="575"/>
        <v>32.321087962962338</v>
      </c>
    </row>
    <row r="4045" spans="1:23" ht="43.2" x14ac:dyDescent="0.3">
      <c r="A4045">
        <v>3210</v>
      </c>
      <c r="B4045" s="3" t="s">
        <v>3210</v>
      </c>
      <c r="C4045" s="3" t="s">
        <v>7320</v>
      </c>
      <c r="D4045">
        <v>3000</v>
      </c>
      <c r="E4045">
        <v>3773</v>
      </c>
      <c r="F4045" t="s">
        <v>8219</v>
      </c>
      <c r="G4045" t="s">
        <v>8224</v>
      </c>
      <c r="H4045" t="s">
        <v>8246</v>
      </c>
      <c r="I4045">
        <v>1338523140</v>
      </c>
      <c r="J4045">
        <v>1334442519</v>
      </c>
      <c r="K4045" t="b">
        <v>1</v>
      </c>
      <c r="L4045">
        <v>60</v>
      </c>
      <c r="M4045" t="b">
        <v>1</v>
      </c>
      <c r="N4045" t="s">
        <v>8271</v>
      </c>
      <c r="O4045" s="5">
        <f t="shared" si="567"/>
        <v>0.79512324410283597</v>
      </c>
      <c r="P4045" s="7">
        <f t="shared" si="568"/>
        <v>62.883333333333333</v>
      </c>
      <c r="Q4045" t="str">
        <f t="shared" si="569"/>
        <v>theater</v>
      </c>
      <c r="R4045" t="str">
        <f t="shared" si="570"/>
        <v>plays</v>
      </c>
      <c r="S4045" s="10">
        <f t="shared" si="571"/>
        <v>41060.915972222225</v>
      </c>
      <c r="T4045" s="10">
        <f t="shared" si="572"/>
        <v>41013.686562499999</v>
      </c>
      <c r="U4045">
        <f t="shared" si="573"/>
        <v>2012</v>
      </c>
      <c r="V4045" s="11">
        <f t="shared" si="574"/>
        <v>41060.915972222225</v>
      </c>
      <c r="W4045" s="15">
        <f t="shared" si="575"/>
        <v>47.229409722225682</v>
      </c>
    </row>
    <row r="4046" spans="1:23" ht="43.2" x14ac:dyDescent="0.3">
      <c r="A4046">
        <v>3211</v>
      </c>
      <c r="B4046" s="3" t="s">
        <v>3211</v>
      </c>
      <c r="C4046" s="3" t="s">
        <v>7321</v>
      </c>
      <c r="D4046">
        <v>23000</v>
      </c>
      <c r="E4046">
        <v>27541</v>
      </c>
      <c r="F4046" t="s">
        <v>8219</v>
      </c>
      <c r="G4046" t="s">
        <v>8224</v>
      </c>
      <c r="H4046" t="s">
        <v>8246</v>
      </c>
      <c r="I4046">
        <v>1408068000</v>
      </c>
      <c r="J4046">
        <v>1405346680</v>
      </c>
      <c r="K4046" t="b">
        <v>1</v>
      </c>
      <c r="L4046">
        <v>322</v>
      </c>
      <c r="M4046" t="b">
        <v>1</v>
      </c>
      <c r="N4046" t="s">
        <v>8271</v>
      </c>
      <c r="O4046" s="5">
        <f t="shared" si="567"/>
        <v>0.83511855052467232</v>
      </c>
      <c r="P4046" s="7">
        <f t="shared" si="568"/>
        <v>85.531055900621112</v>
      </c>
      <c r="Q4046" t="str">
        <f t="shared" si="569"/>
        <v>theater</v>
      </c>
      <c r="R4046" t="str">
        <f t="shared" si="570"/>
        <v>plays</v>
      </c>
      <c r="S4046" s="10">
        <f t="shared" si="571"/>
        <v>41865.833333333336</v>
      </c>
      <c r="T4046" s="10">
        <f t="shared" si="572"/>
        <v>41834.336574074077</v>
      </c>
      <c r="U4046">
        <f t="shared" si="573"/>
        <v>2014</v>
      </c>
      <c r="V4046" s="11">
        <f t="shared" si="574"/>
        <v>41865.833333333336</v>
      </c>
      <c r="W4046" s="15">
        <f t="shared" si="575"/>
        <v>31.496759259258397</v>
      </c>
    </row>
    <row r="4047" spans="1:23" ht="28.8" x14ac:dyDescent="0.3">
      <c r="A4047">
        <v>3212</v>
      </c>
      <c r="B4047" s="3" t="s">
        <v>3212</v>
      </c>
      <c r="C4047" s="3" t="s">
        <v>7322</v>
      </c>
      <c r="D4047">
        <v>4000</v>
      </c>
      <c r="E4047">
        <v>5050</v>
      </c>
      <c r="F4047" t="s">
        <v>8219</v>
      </c>
      <c r="G4047" t="s">
        <v>8224</v>
      </c>
      <c r="H4047" t="s">
        <v>8246</v>
      </c>
      <c r="I4047">
        <v>1407524751</v>
      </c>
      <c r="J4047">
        <v>1404932751</v>
      </c>
      <c r="K4047" t="b">
        <v>1</v>
      </c>
      <c r="L4047">
        <v>94</v>
      </c>
      <c r="M4047" t="b">
        <v>1</v>
      </c>
      <c r="N4047" t="s">
        <v>8271</v>
      </c>
      <c r="O4047" s="5">
        <f t="shared" si="567"/>
        <v>0.79207920792079212</v>
      </c>
      <c r="P4047" s="7">
        <f t="shared" si="568"/>
        <v>53.723404255319146</v>
      </c>
      <c r="Q4047" t="str">
        <f t="shared" si="569"/>
        <v>theater</v>
      </c>
      <c r="R4047" t="str">
        <f t="shared" si="570"/>
        <v>plays</v>
      </c>
      <c r="S4047" s="10">
        <f t="shared" si="571"/>
        <v>41859.545729166668</v>
      </c>
      <c r="T4047" s="10">
        <f t="shared" si="572"/>
        <v>41829.545729166668</v>
      </c>
      <c r="U4047">
        <f t="shared" si="573"/>
        <v>2014</v>
      </c>
      <c r="V4047" s="11">
        <f t="shared" si="574"/>
        <v>41859.545729166668</v>
      </c>
      <c r="W4047" s="15">
        <f t="shared" si="575"/>
        <v>30</v>
      </c>
    </row>
    <row r="4048" spans="1:23" ht="43.2" x14ac:dyDescent="0.3">
      <c r="A4048">
        <v>3213</v>
      </c>
      <c r="B4048" s="3" t="s">
        <v>3213</v>
      </c>
      <c r="C4048" s="3" t="s">
        <v>7323</v>
      </c>
      <c r="D4048">
        <v>6000</v>
      </c>
      <c r="E4048">
        <v>6007</v>
      </c>
      <c r="F4048" t="s">
        <v>8219</v>
      </c>
      <c r="G4048" t="s">
        <v>8225</v>
      </c>
      <c r="H4048" t="s">
        <v>8247</v>
      </c>
      <c r="I4048">
        <v>1437934759</v>
      </c>
      <c r="J4048">
        <v>1434478759</v>
      </c>
      <c r="K4048" t="b">
        <v>1</v>
      </c>
      <c r="L4048">
        <v>47</v>
      </c>
      <c r="M4048" t="b">
        <v>1</v>
      </c>
      <c r="N4048" t="s">
        <v>8271</v>
      </c>
      <c r="O4048" s="5">
        <f t="shared" si="567"/>
        <v>0.99883469285833193</v>
      </c>
      <c r="P4048" s="7">
        <f t="shared" si="568"/>
        <v>127.80851063829788</v>
      </c>
      <c r="Q4048" t="str">
        <f t="shared" si="569"/>
        <v>theater</v>
      </c>
      <c r="R4048" t="str">
        <f t="shared" si="570"/>
        <v>plays</v>
      </c>
      <c r="S4048" s="10">
        <f t="shared" si="571"/>
        <v>42211.513414351852</v>
      </c>
      <c r="T4048" s="10">
        <f t="shared" si="572"/>
        <v>42171.513414351852</v>
      </c>
      <c r="U4048">
        <f t="shared" si="573"/>
        <v>2015</v>
      </c>
      <c r="V4048" s="11">
        <f t="shared" si="574"/>
        <v>42211.513414351852</v>
      </c>
      <c r="W4048" s="15">
        <f t="shared" si="575"/>
        <v>40</v>
      </c>
    </row>
    <row r="4049" spans="1:23" ht="43.2" x14ac:dyDescent="0.3">
      <c r="A4049">
        <v>3214</v>
      </c>
      <c r="B4049" s="3" t="s">
        <v>3214</v>
      </c>
      <c r="C4049" s="3" t="s">
        <v>7324</v>
      </c>
      <c r="D4049">
        <v>12000</v>
      </c>
      <c r="E4049">
        <v>12256</v>
      </c>
      <c r="F4049" t="s">
        <v>8219</v>
      </c>
      <c r="G4049" t="s">
        <v>8225</v>
      </c>
      <c r="H4049" t="s">
        <v>8247</v>
      </c>
      <c r="I4049">
        <v>1452038100</v>
      </c>
      <c r="J4049">
        <v>1448823673</v>
      </c>
      <c r="K4049" t="b">
        <v>1</v>
      </c>
      <c r="L4049">
        <v>115</v>
      </c>
      <c r="M4049" t="b">
        <v>1</v>
      </c>
      <c r="N4049" t="s">
        <v>8271</v>
      </c>
      <c r="O4049" s="5">
        <f t="shared" si="567"/>
        <v>0.97911227154046998</v>
      </c>
      <c r="P4049" s="7">
        <f t="shared" si="568"/>
        <v>106.57391304347826</v>
      </c>
      <c r="Q4049" t="str">
        <f t="shared" si="569"/>
        <v>theater</v>
      </c>
      <c r="R4049" t="str">
        <f t="shared" si="570"/>
        <v>plays</v>
      </c>
      <c r="S4049" s="10">
        <f t="shared" si="571"/>
        <v>42374.746527777781</v>
      </c>
      <c r="T4049" s="10">
        <f t="shared" si="572"/>
        <v>42337.542511574073</v>
      </c>
      <c r="U4049">
        <f t="shared" si="573"/>
        <v>2016</v>
      </c>
      <c r="V4049" s="11">
        <f t="shared" si="574"/>
        <v>42374.746527777781</v>
      </c>
      <c r="W4049" s="15">
        <f t="shared" si="575"/>
        <v>37.204016203708306</v>
      </c>
    </row>
    <row r="4050" spans="1:23" ht="57.6" x14ac:dyDescent="0.3">
      <c r="A4050">
        <v>3215</v>
      </c>
      <c r="B4050" s="3" t="s">
        <v>3215</v>
      </c>
      <c r="C4050" s="3" t="s">
        <v>7325</v>
      </c>
      <c r="D4050">
        <v>35000</v>
      </c>
      <c r="E4050">
        <v>35123</v>
      </c>
      <c r="F4050" t="s">
        <v>8219</v>
      </c>
      <c r="G4050" t="s">
        <v>8224</v>
      </c>
      <c r="H4050" t="s">
        <v>8246</v>
      </c>
      <c r="I4050">
        <v>1441857540</v>
      </c>
      <c r="J4050">
        <v>1438617471</v>
      </c>
      <c r="K4050" t="b">
        <v>1</v>
      </c>
      <c r="L4050">
        <v>134</v>
      </c>
      <c r="M4050" t="b">
        <v>1</v>
      </c>
      <c r="N4050" t="s">
        <v>8271</v>
      </c>
      <c r="O4050" s="5">
        <f t="shared" si="567"/>
        <v>0.99649802123964348</v>
      </c>
      <c r="P4050" s="7">
        <f t="shared" si="568"/>
        <v>262.11194029850748</v>
      </c>
      <c r="Q4050" t="str">
        <f t="shared" si="569"/>
        <v>theater</v>
      </c>
      <c r="R4050" t="str">
        <f t="shared" si="570"/>
        <v>plays</v>
      </c>
      <c r="S4050" s="10">
        <f t="shared" si="571"/>
        <v>42256.915972222225</v>
      </c>
      <c r="T4050" s="10">
        <f t="shared" si="572"/>
        <v>42219.415173611109</v>
      </c>
      <c r="U4050">
        <f t="shared" si="573"/>
        <v>2015</v>
      </c>
      <c r="V4050" s="11">
        <f t="shared" si="574"/>
        <v>42256.915972222225</v>
      </c>
      <c r="W4050" s="15">
        <f t="shared" si="575"/>
        <v>37.500798611115897</v>
      </c>
    </row>
    <row r="4051" spans="1:23" ht="43.2" x14ac:dyDescent="0.3">
      <c r="A4051">
        <v>3216</v>
      </c>
      <c r="B4051" s="3" t="s">
        <v>3216</v>
      </c>
      <c r="C4051" s="3" t="s">
        <v>7326</v>
      </c>
      <c r="D4051">
        <v>2000</v>
      </c>
      <c r="E4051">
        <v>2001</v>
      </c>
      <c r="F4051" t="s">
        <v>8219</v>
      </c>
      <c r="G4051" t="s">
        <v>8225</v>
      </c>
      <c r="H4051" t="s">
        <v>8247</v>
      </c>
      <c r="I4051">
        <v>1436625000</v>
      </c>
      <c r="J4051">
        <v>1433934371</v>
      </c>
      <c r="K4051" t="b">
        <v>1</v>
      </c>
      <c r="L4051">
        <v>35</v>
      </c>
      <c r="M4051" t="b">
        <v>1</v>
      </c>
      <c r="N4051" t="s">
        <v>8271</v>
      </c>
      <c r="O4051" s="5">
        <f t="shared" si="567"/>
        <v>0.99950024987506247</v>
      </c>
      <c r="P4051" s="7">
        <f t="shared" si="568"/>
        <v>57.171428571428571</v>
      </c>
      <c r="Q4051" t="str">
        <f t="shared" si="569"/>
        <v>theater</v>
      </c>
      <c r="R4051" t="str">
        <f t="shared" si="570"/>
        <v>plays</v>
      </c>
      <c r="S4051" s="10">
        <f t="shared" si="571"/>
        <v>42196.354166666672</v>
      </c>
      <c r="T4051" s="10">
        <f t="shared" si="572"/>
        <v>42165.212627314817</v>
      </c>
      <c r="U4051">
        <f t="shared" si="573"/>
        <v>2015</v>
      </c>
      <c r="V4051" s="11">
        <f t="shared" si="574"/>
        <v>42196.354166666672</v>
      </c>
      <c r="W4051" s="15">
        <f t="shared" si="575"/>
        <v>31.14153935185459</v>
      </c>
    </row>
    <row r="4052" spans="1:23" ht="28.8" x14ac:dyDescent="0.3">
      <c r="A4052">
        <v>3217</v>
      </c>
      <c r="B4052" s="3" t="s">
        <v>3217</v>
      </c>
      <c r="C4052" s="3" t="s">
        <v>7327</v>
      </c>
      <c r="D4052">
        <v>4500</v>
      </c>
      <c r="E4052">
        <v>5221</v>
      </c>
      <c r="F4052" t="s">
        <v>8219</v>
      </c>
      <c r="G4052" t="s">
        <v>8224</v>
      </c>
      <c r="H4052" t="s">
        <v>8246</v>
      </c>
      <c r="I4052">
        <v>1478264784</v>
      </c>
      <c r="J4052">
        <v>1475672784</v>
      </c>
      <c r="K4052" t="b">
        <v>1</v>
      </c>
      <c r="L4052">
        <v>104</v>
      </c>
      <c r="M4052" t="b">
        <v>1</v>
      </c>
      <c r="N4052" t="s">
        <v>8271</v>
      </c>
      <c r="O4052" s="5">
        <f t="shared" si="567"/>
        <v>0.86190384983719592</v>
      </c>
      <c r="P4052" s="7">
        <f t="shared" si="568"/>
        <v>50.20192307692308</v>
      </c>
      <c r="Q4052" t="str">
        <f t="shared" si="569"/>
        <v>theater</v>
      </c>
      <c r="R4052" t="str">
        <f t="shared" si="570"/>
        <v>plays</v>
      </c>
      <c r="S4052" s="10">
        <f t="shared" si="571"/>
        <v>42678.296111111107</v>
      </c>
      <c r="T4052" s="10">
        <f t="shared" si="572"/>
        <v>42648.296111111107</v>
      </c>
      <c r="U4052">
        <f t="shared" si="573"/>
        <v>2016</v>
      </c>
      <c r="V4052" s="11">
        <f t="shared" si="574"/>
        <v>42678.296111111107</v>
      </c>
      <c r="W4052" s="15">
        <f t="shared" si="575"/>
        <v>30</v>
      </c>
    </row>
    <row r="4053" spans="1:23" ht="43.2" x14ac:dyDescent="0.3">
      <c r="A4053">
        <v>3218</v>
      </c>
      <c r="B4053" s="3" t="s">
        <v>3218</v>
      </c>
      <c r="C4053" s="3" t="s">
        <v>7328</v>
      </c>
      <c r="D4053">
        <v>12000</v>
      </c>
      <c r="E4053">
        <v>12252</v>
      </c>
      <c r="F4053" t="s">
        <v>8219</v>
      </c>
      <c r="G4053" t="s">
        <v>8225</v>
      </c>
      <c r="H4053" t="s">
        <v>8247</v>
      </c>
      <c r="I4053">
        <v>1419984000</v>
      </c>
      <c r="J4053">
        <v>1417132986</v>
      </c>
      <c r="K4053" t="b">
        <v>1</v>
      </c>
      <c r="L4053">
        <v>184</v>
      </c>
      <c r="M4053" t="b">
        <v>1</v>
      </c>
      <c r="N4053" t="s">
        <v>8271</v>
      </c>
      <c r="O4053" s="5">
        <f t="shared" si="567"/>
        <v>0.97943192948090108</v>
      </c>
      <c r="P4053" s="7">
        <f t="shared" si="568"/>
        <v>66.586956521739125</v>
      </c>
      <c r="Q4053" t="str">
        <f t="shared" si="569"/>
        <v>theater</v>
      </c>
      <c r="R4053" t="str">
        <f t="shared" si="570"/>
        <v>plays</v>
      </c>
      <c r="S4053" s="10">
        <f t="shared" si="571"/>
        <v>42003.75</v>
      </c>
      <c r="T4053" s="10">
        <f t="shared" si="572"/>
        <v>41970.752152777779</v>
      </c>
      <c r="U4053">
        <f t="shared" si="573"/>
        <v>2014</v>
      </c>
      <c r="V4053" s="11">
        <f t="shared" si="574"/>
        <v>42003.75</v>
      </c>
      <c r="W4053" s="15">
        <f t="shared" si="575"/>
        <v>32.997847222221026</v>
      </c>
    </row>
    <row r="4054" spans="1:23" ht="43.2" x14ac:dyDescent="0.3">
      <c r="A4054">
        <v>3219</v>
      </c>
      <c r="B4054" s="3" t="s">
        <v>3219</v>
      </c>
      <c r="C4054" s="3" t="s">
        <v>7329</v>
      </c>
      <c r="D4054">
        <v>20000</v>
      </c>
      <c r="E4054">
        <v>20022</v>
      </c>
      <c r="F4054" t="s">
        <v>8219</v>
      </c>
      <c r="G4054" t="s">
        <v>8224</v>
      </c>
      <c r="H4054" t="s">
        <v>8246</v>
      </c>
      <c r="I4054">
        <v>1427063747</v>
      </c>
      <c r="J4054">
        <v>1424043347</v>
      </c>
      <c r="K4054" t="b">
        <v>1</v>
      </c>
      <c r="L4054">
        <v>119</v>
      </c>
      <c r="M4054" t="b">
        <v>1</v>
      </c>
      <c r="N4054" t="s">
        <v>8271</v>
      </c>
      <c r="O4054" s="5">
        <f t="shared" si="567"/>
        <v>0.9989012086704625</v>
      </c>
      <c r="P4054" s="7">
        <f t="shared" si="568"/>
        <v>168.25210084033614</v>
      </c>
      <c r="Q4054" t="str">
        <f t="shared" si="569"/>
        <v>theater</v>
      </c>
      <c r="R4054" t="str">
        <f t="shared" si="570"/>
        <v>plays</v>
      </c>
      <c r="S4054" s="10">
        <f t="shared" si="571"/>
        <v>42085.691516203704</v>
      </c>
      <c r="T4054" s="10">
        <f t="shared" si="572"/>
        <v>42050.733182870375</v>
      </c>
      <c r="U4054">
        <f t="shared" si="573"/>
        <v>2015</v>
      </c>
      <c r="V4054" s="11">
        <f t="shared" si="574"/>
        <v>42085.691516203704</v>
      </c>
      <c r="W4054" s="15">
        <f t="shared" si="575"/>
        <v>34.958333333328483</v>
      </c>
    </row>
    <row r="4055" spans="1:23" ht="28.8" x14ac:dyDescent="0.3">
      <c r="A4055">
        <v>3220</v>
      </c>
      <c r="B4055" s="3" t="s">
        <v>3220</v>
      </c>
      <c r="C4055" s="3" t="s">
        <v>7330</v>
      </c>
      <c r="D4055">
        <v>15000</v>
      </c>
      <c r="E4055">
        <v>15126</v>
      </c>
      <c r="F4055" t="s">
        <v>8219</v>
      </c>
      <c r="G4055" t="s">
        <v>8224</v>
      </c>
      <c r="H4055" t="s">
        <v>8246</v>
      </c>
      <c r="I4055">
        <v>1489352400</v>
      </c>
      <c r="J4055">
        <v>1486411204</v>
      </c>
      <c r="K4055" t="b">
        <v>1</v>
      </c>
      <c r="L4055">
        <v>59</v>
      </c>
      <c r="M4055" t="b">
        <v>1</v>
      </c>
      <c r="N4055" t="s">
        <v>8271</v>
      </c>
      <c r="O4055" s="5">
        <f t="shared" si="567"/>
        <v>0.99166997223324083</v>
      </c>
      <c r="P4055" s="7">
        <f t="shared" si="568"/>
        <v>256.37288135593218</v>
      </c>
      <c r="Q4055" t="str">
        <f t="shared" si="569"/>
        <v>theater</v>
      </c>
      <c r="R4055" t="str">
        <f t="shared" si="570"/>
        <v>plays</v>
      </c>
      <c r="S4055" s="10">
        <f t="shared" si="571"/>
        <v>42806.625</v>
      </c>
      <c r="T4055" s="10">
        <f t="shared" si="572"/>
        <v>42772.583379629628</v>
      </c>
      <c r="U4055">
        <f t="shared" si="573"/>
        <v>2017</v>
      </c>
      <c r="V4055" s="11">
        <f t="shared" si="574"/>
        <v>42806.625</v>
      </c>
      <c r="W4055" s="15">
        <f t="shared" si="575"/>
        <v>34.041620370371675</v>
      </c>
    </row>
    <row r="4056" spans="1:23" ht="57.6" x14ac:dyDescent="0.3">
      <c r="A4056">
        <v>3221</v>
      </c>
      <c r="B4056" s="3" t="s">
        <v>3221</v>
      </c>
      <c r="C4056" s="3" t="s">
        <v>7331</v>
      </c>
      <c r="D4056">
        <v>4000</v>
      </c>
      <c r="E4056">
        <v>4137</v>
      </c>
      <c r="F4056" t="s">
        <v>8219</v>
      </c>
      <c r="G4056" t="s">
        <v>8225</v>
      </c>
      <c r="H4056" t="s">
        <v>8247</v>
      </c>
      <c r="I4056">
        <v>1436114603</v>
      </c>
      <c r="J4056">
        <v>1433090603</v>
      </c>
      <c r="K4056" t="b">
        <v>1</v>
      </c>
      <c r="L4056">
        <v>113</v>
      </c>
      <c r="M4056" t="b">
        <v>1</v>
      </c>
      <c r="N4056" t="s">
        <v>8271</v>
      </c>
      <c r="O4056" s="5">
        <f t="shared" si="567"/>
        <v>0.96688421561518012</v>
      </c>
      <c r="P4056" s="7">
        <f t="shared" si="568"/>
        <v>36.610619469026545</v>
      </c>
      <c r="Q4056" t="str">
        <f t="shared" si="569"/>
        <v>theater</v>
      </c>
      <c r="R4056" t="str">
        <f t="shared" si="570"/>
        <v>plays</v>
      </c>
      <c r="S4056" s="10">
        <f t="shared" si="571"/>
        <v>42190.446793981479</v>
      </c>
      <c r="T4056" s="10">
        <f t="shared" si="572"/>
        <v>42155.446793981479</v>
      </c>
      <c r="U4056">
        <f t="shared" si="573"/>
        <v>2015</v>
      </c>
      <c r="V4056" s="11">
        <f t="shared" si="574"/>
        <v>42190.446793981479</v>
      </c>
      <c r="W4056" s="15">
        <f t="shared" si="575"/>
        <v>35</v>
      </c>
    </row>
    <row r="4057" spans="1:23" ht="43.2" x14ac:dyDescent="0.3">
      <c r="A4057">
        <v>3222</v>
      </c>
      <c r="B4057" s="3" t="s">
        <v>3222</v>
      </c>
      <c r="C4057" s="3" t="s">
        <v>7332</v>
      </c>
      <c r="D4057">
        <v>2500</v>
      </c>
      <c r="E4057">
        <v>3120</v>
      </c>
      <c r="F4057" t="s">
        <v>8219</v>
      </c>
      <c r="G4057" t="s">
        <v>8224</v>
      </c>
      <c r="H4057" t="s">
        <v>8246</v>
      </c>
      <c r="I4057">
        <v>1445722140</v>
      </c>
      <c r="J4057">
        <v>1443016697</v>
      </c>
      <c r="K4057" t="b">
        <v>1</v>
      </c>
      <c r="L4057">
        <v>84</v>
      </c>
      <c r="M4057" t="b">
        <v>1</v>
      </c>
      <c r="N4057" t="s">
        <v>8271</v>
      </c>
      <c r="O4057" s="5">
        <f t="shared" si="567"/>
        <v>0.80128205128205132</v>
      </c>
      <c r="P4057" s="7">
        <f t="shared" si="568"/>
        <v>37.142857142857146</v>
      </c>
      <c r="Q4057" t="str">
        <f t="shared" si="569"/>
        <v>theater</v>
      </c>
      <c r="R4057" t="str">
        <f t="shared" si="570"/>
        <v>plays</v>
      </c>
      <c r="S4057" s="10">
        <f t="shared" si="571"/>
        <v>42301.645138888889</v>
      </c>
      <c r="T4057" s="10">
        <f t="shared" si="572"/>
        <v>42270.332141203704</v>
      </c>
      <c r="U4057">
        <f t="shared" si="573"/>
        <v>2015</v>
      </c>
      <c r="V4057" s="11">
        <f t="shared" si="574"/>
        <v>42301.645138888889</v>
      </c>
      <c r="W4057" s="15">
        <f t="shared" si="575"/>
        <v>31.31299768518511</v>
      </c>
    </row>
    <row r="4058" spans="1:23" ht="28.8" x14ac:dyDescent="0.3">
      <c r="A4058">
        <v>3223</v>
      </c>
      <c r="B4058" s="3" t="s">
        <v>3223</v>
      </c>
      <c r="C4058" s="3" t="s">
        <v>7333</v>
      </c>
      <c r="D4058">
        <v>3100</v>
      </c>
      <c r="E4058">
        <v>3395</v>
      </c>
      <c r="F4058" t="s">
        <v>8219</v>
      </c>
      <c r="G4058" t="s">
        <v>8224</v>
      </c>
      <c r="H4058" t="s">
        <v>8246</v>
      </c>
      <c r="I4058">
        <v>1440100976</v>
      </c>
      <c r="J4058">
        <v>1437508976</v>
      </c>
      <c r="K4058" t="b">
        <v>1</v>
      </c>
      <c r="L4058">
        <v>74</v>
      </c>
      <c r="M4058" t="b">
        <v>1</v>
      </c>
      <c r="N4058" t="s">
        <v>8271</v>
      </c>
      <c r="O4058" s="5">
        <f t="shared" si="567"/>
        <v>0.91310751104565535</v>
      </c>
      <c r="P4058" s="7">
        <f t="shared" si="568"/>
        <v>45.878378378378379</v>
      </c>
      <c r="Q4058" t="str">
        <f t="shared" si="569"/>
        <v>theater</v>
      </c>
      <c r="R4058" t="str">
        <f t="shared" si="570"/>
        <v>plays</v>
      </c>
      <c r="S4058" s="10">
        <f t="shared" si="571"/>
        <v>42236.585370370376</v>
      </c>
      <c r="T4058" s="10">
        <f t="shared" si="572"/>
        <v>42206.585370370376</v>
      </c>
      <c r="U4058">
        <f t="shared" si="573"/>
        <v>2015</v>
      </c>
      <c r="V4058" s="11">
        <f t="shared" si="574"/>
        <v>42236.585370370376</v>
      </c>
      <c r="W4058" s="15">
        <f t="shared" si="575"/>
        <v>30</v>
      </c>
    </row>
    <row r="4059" spans="1:23" ht="57.6" x14ac:dyDescent="0.3">
      <c r="A4059">
        <v>3224</v>
      </c>
      <c r="B4059" s="3" t="s">
        <v>3224</v>
      </c>
      <c r="C4059" s="3" t="s">
        <v>7334</v>
      </c>
      <c r="D4059">
        <v>30000</v>
      </c>
      <c r="E4059">
        <v>30610</v>
      </c>
      <c r="F4059" t="s">
        <v>8219</v>
      </c>
      <c r="G4059" t="s">
        <v>8224</v>
      </c>
      <c r="H4059" t="s">
        <v>8246</v>
      </c>
      <c r="I4059">
        <v>1484024400</v>
      </c>
      <c r="J4059">
        <v>1479932713</v>
      </c>
      <c r="K4059" t="b">
        <v>1</v>
      </c>
      <c r="L4059">
        <v>216</v>
      </c>
      <c r="M4059" t="b">
        <v>1</v>
      </c>
      <c r="N4059" t="s">
        <v>8271</v>
      </c>
      <c r="O4059" s="5">
        <f t="shared" si="567"/>
        <v>0.98007187193727541</v>
      </c>
      <c r="P4059" s="7">
        <f t="shared" si="568"/>
        <v>141.71296296296296</v>
      </c>
      <c r="Q4059" t="str">
        <f t="shared" si="569"/>
        <v>theater</v>
      </c>
      <c r="R4059" t="str">
        <f t="shared" si="570"/>
        <v>plays</v>
      </c>
      <c r="S4059" s="10">
        <f t="shared" si="571"/>
        <v>42744.958333333328</v>
      </c>
      <c r="T4059" s="10">
        <f t="shared" si="572"/>
        <v>42697.600844907407</v>
      </c>
      <c r="U4059">
        <f t="shared" si="573"/>
        <v>2017</v>
      </c>
      <c r="V4059" s="11">
        <f t="shared" si="574"/>
        <v>42744.958333333328</v>
      </c>
      <c r="W4059" s="15">
        <f t="shared" si="575"/>
        <v>47.357488425921474</v>
      </c>
    </row>
    <row r="4060" spans="1:23" ht="43.2" x14ac:dyDescent="0.3">
      <c r="A4060">
        <v>3225</v>
      </c>
      <c r="B4060" s="3" t="s">
        <v>3225</v>
      </c>
      <c r="C4060" s="3" t="s">
        <v>7335</v>
      </c>
      <c r="D4060">
        <v>2000</v>
      </c>
      <c r="E4060">
        <v>2047</v>
      </c>
      <c r="F4060" t="s">
        <v>8219</v>
      </c>
      <c r="G4060" t="s">
        <v>8224</v>
      </c>
      <c r="H4060" t="s">
        <v>8246</v>
      </c>
      <c r="I4060">
        <v>1464987600</v>
      </c>
      <c r="J4060">
        <v>1463145938</v>
      </c>
      <c r="K4060" t="b">
        <v>1</v>
      </c>
      <c r="L4060">
        <v>39</v>
      </c>
      <c r="M4060" t="b">
        <v>1</v>
      </c>
      <c r="N4060" t="s">
        <v>8271</v>
      </c>
      <c r="O4060" s="5">
        <f t="shared" si="567"/>
        <v>0.97703957010258913</v>
      </c>
      <c r="P4060" s="7">
        <f t="shared" si="568"/>
        <v>52.487179487179489</v>
      </c>
      <c r="Q4060" t="str">
        <f t="shared" si="569"/>
        <v>theater</v>
      </c>
      <c r="R4060" t="str">
        <f t="shared" si="570"/>
        <v>plays</v>
      </c>
      <c r="S4060" s="10">
        <f t="shared" si="571"/>
        <v>42524.625</v>
      </c>
      <c r="T4060" s="10">
        <f t="shared" si="572"/>
        <v>42503.309467592597</v>
      </c>
      <c r="U4060">
        <f t="shared" si="573"/>
        <v>2016</v>
      </c>
      <c r="V4060" s="11">
        <f t="shared" si="574"/>
        <v>42524.625</v>
      </c>
      <c r="W4060" s="15">
        <f t="shared" si="575"/>
        <v>21.315532407403225</v>
      </c>
    </row>
    <row r="4061" spans="1:23" ht="43.2" x14ac:dyDescent="0.3">
      <c r="A4061">
        <v>3226</v>
      </c>
      <c r="B4061" s="3" t="s">
        <v>3226</v>
      </c>
      <c r="C4061" s="3" t="s">
        <v>7336</v>
      </c>
      <c r="D4061">
        <v>1200</v>
      </c>
      <c r="E4061">
        <v>1250</v>
      </c>
      <c r="F4061" t="s">
        <v>8219</v>
      </c>
      <c r="G4061" t="s">
        <v>8225</v>
      </c>
      <c r="H4061" t="s">
        <v>8247</v>
      </c>
      <c r="I4061">
        <v>1446213612</v>
      </c>
      <c r="J4061">
        <v>1443621612</v>
      </c>
      <c r="K4061" t="b">
        <v>1</v>
      </c>
      <c r="L4061">
        <v>21</v>
      </c>
      <c r="M4061" t="b">
        <v>1</v>
      </c>
      <c r="N4061" t="s">
        <v>8271</v>
      </c>
      <c r="O4061" s="5">
        <f t="shared" si="567"/>
        <v>0.96</v>
      </c>
      <c r="P4061" s="7">
        <f t="shared" si="568"/>
        <v>59.523809523809526</v>
      </c>
      <c r="Q4061" t="str">
        <f t="shared" si="569"/>
        <v>theater</v>
      </c>
      <c r="R4061" t="str">
        <f t="shared" si="570"/>
        <v>plays</v>
      </c>
      <c r="S4061" s="10">
        <f t="shared" si="571"/>
        <v>42307.333472222221</v>
      </c>
      <c r="T4061" s="10">
        <f t="shared" si="572"/>
        <v>42277.333472222221</v>
      </c>
      <c r="U4061">
        <f t="shared" si="573"/>
        <v>2015</v>
      </c>
      <c r="V4061" s="11">
        <f t="shared" si="574"/>
        <v>42307.333472222221</v>
      </c>
      <c r="W4061" s="15">
        <f t="shared" si="575"/>
        <v>30</v>
      </c>
    </row>
    <row r="4062" spans="1:23" ht="28.8" x14ac:dyDescent="0.3">
      <c r="A4062">
        <v>3228</v>
      </c>
      <c r="B4062" s="3" t="s">
        <v>3228</v>
      </c>
      <c r="C4062" s="3" t="s">
        <v>7338</v>
      </c>
      <c r="D4062">
        <v>7000</v>
      </c>
      <c r="E4062">
        <v>7164</v>
      </c>
      <c r="F4062" t="s">
        <v>8219</v>
      </c>
      <c r="G4062" t="s">
        <v>8224</v>
      </c>
      <c r="H4062" t="s">
        <v>8246</v>
      </c>
      <c r="I4062">
        <v>1450328340</v>
      </c>
      <c r="J4062">
        <v>1447606884</v>
      </c>
      <c r="K4062" t="b">
        <v>1</v>
      </c>
      <c r="L4062">
        <v>37</v>
      </c>
      <c r="M4062" t="b">
        <v>1</v>
      </c>
      <c r="N4062" t="s">
        <v>8271</v>
      </c>
      <c r="O4062" s="5">
        <f t="shared" si="567"/>
        <v>0.97710776102735897</v>
      </c>
      <c r="P4062" s="7">
        <f t="shared" si="568"/>
        <v>193.62162162162161</v>
      </c>
      <c r="Q4062" t="str">
        <f t="shared" si="569"/>
        <v>theater</v>
      </c>
      <c r="R4062" t="str">
        <f t="shared" si="570"/>
        <v>plays</v>
      </c>
      <c r="S4062" s="10">
        <f t="shared" si="571"/>
        <v>42354.957638888889</v>
      </c>
      <c r="T4062" s="10">
        <f t="shared" si="572"/>
        <v>42323.45930555556</v>
      </c>
      <c r="U4062">
        <f t="shared" si="573"/>
        <v>2015</v>
      </c>
      <c r="V4062" s="11">
        <f t="shared" si="574"/>
        <v>42354.957638888889</v>
      </c>
      <c r="W4062" s="15">
        <f t="shared" si="575"/>
        <v>31.498333333329356</v>
      </c>
    </row>
    <row r="4063" spans="1:23" ht="43.2" x14ac:dyDescent="0.3">
      <c r="A4063">
        <v>3229</v>
      </c>
      <c r="B4063" s="3" t="s">
        <v>3229</v>
      </c>
      <c r="C4063" s="3" t="s">
        <v>7339</v>
      </c>
      <c r="D4063">
        <v>20000</v>
      </c>
      <c r="E4063">
        <v>21573</v>
      </c>
      <c r="F4063" t="s">
        <v>8219</v>
      </c>
      <c r="G4063" t="s">
        <v>8224</v>
      </c>
      <c r="H4063" t="s">
        <v>8246</v>
      </c>
      <c r="I4063">
        <v>1416470398</v>
      </c>
      <c r="J4063">
        <v>1413874798</v>
      </c>
      <c r="K4063" t="b">
        <v>1</v>
      </c>
      <c r="L4063">
        <v>202</v>
      </c>
      <c r="M4063" t="b">
        <v>1</v>
      </c>
      <c r="N4063" t="s">
        <v>8271</v>
      </c>
      <c r="O4063" s="5">
        <f t="shared" si="567"/>
        <v>0.92708478190330501</v>
      </c>
      <c r="P4063" s="7">
        <f t="shared" si="568"/>
        <v>106.79702970297029</v>
      </c>
      <c r="Q4063" t="str">
        <f t="shared" si="569"/>
        <v>theater</v>
      </c>
      <c r="R4063" t="str">
        <f t="shared" si="570"/>
        <v>plays</v>
      </c>
      <c r="S4063" s="10">
        <f t="shared" si="571"/>
        <v>41963.083310185189</v>
      </c>
      <c r="T4063" s="10">
        <f t="shared" si="572"/>
        <v>41933.041643518518</v>
      </c>
      <c r="U4063">
        <f t="shared" si="573"/>
        <v>2014</v>
      </c>
      <c r="V4063" s="11">
        <f t="shared" si="574"/>
        <v>41963.083310185189</v>
      </c>
      <c r="W4063" s="15">
        <f t="shared" si="575"/>
        <v>30.041666666671517</v>
      </c>
    </row>
    <row r="4064" spans="1:23" ht="43.2" x14ac:dyDescent="0.3">
      <c r="A4064">
        <v>3230</v>
      </c>
      <c r="B4064" s="3" t="s">
        <v>3230</v>
      </c>
      <c r="C4064" s="3" t="s">
        <v>7340</v>
      </c>
      <c r="D4064">
        <v>2600</v>
      </c>
      <c r="E4064">
        <v>2857</v>
      </c>
      <c r="F4064" t="s">
        <v>8219</v>
      </c>
      <c r="G4064" t="s">
        <v>8224</v>
      </c>
      <c r="H4064" t="s">
        <v>8246</v>
      </c>
      <c r="I4064">
        <v>1412135940</v>
      </c>
      <c r="J4064">
        <v>1410840126</v>
      </c>
      <c r="K4064" t="b">
        <v>1</v>
      </c>
      <c r="L4064">
        <v>37</v>
      </c>
      <c r="M4064" t="b">
        <v>1</v>
      </c>
      <c r="N4064" t="s">
        <v>8271</v>
      </c>
      <c r="O4064" s="5">
        <f t="shared" si="567"/>
        <v>0.91004550227511372</v>
      </c>
      <c r="P4064" s="7">
        <f t="shared" si="568"/>
        <v>77.21621621621621</v>
      </c>
      <c r="Q4064" t="str">
        <f t="shared" si="569"/>
        <v>theater</v>
      </c>
      <c r="R4064" t="str">
        <f t="shared" si="570"/>
        <v>plays</v>
      </c>
      <c r="S4064" s="10">
        <f t="shared" si="571"/>
        <v>41912.915972222225</v>
      </c>
      <c r="T4064" s="10">
        <f t="shared" si="572"/>
        <v>41897.918125000004</v>
      </c>
      <c r="U4064">
        <f t="shared" si="573"/>
        <v>2014</v>
      </c>
      <c r="V4064" s="11">
        <f t="shared" si="574"/>
        <v>41912.915972222225</v>
      </c>
      <c r="W4064" s="15">
        <f t="shared" si="575"/>
        <v>14.997847222221026</v>
      </c>
    </row>
    <row r="4065" spans="1:23" ht="43.2" x14ac:dyDescent="0.3">
      <c r="A4065">
        <v>3232</v>
      </c>
      <c r="B4065" s="3" t="s">
        <v>3232</v>
      </c>
      <c r="C4065" s="3" t="s">
        <v>7342</v>
      </c>
      <c r="D4065">
        <v>1000</v>
      </c>
      <c r="E4065">
        <v>1312</v>
      </c>
      <c r="F4065" t="s">
        <v>8219</v>
      </c>
      <c r="G4065" t="s">
        <v>8224</v>
      </c>
      <c r="H4065" t="s">
        <v>8246</v>
      </c>
      <c r="I4065">
        <v>1462334340</v>
      </c>
      <c r="J4065">
        <v>1459711917</v>
      </c>
      <c r="K4065" t="b">
        <v>1</v>
      </c>
      <c r="L4065">
        <v>26</v>
      </c>
      <c r="M4065" t="b">
        <v>1</v>
      </c>
      <c r="N4065" t="s">
        <v>8271</v>
      </c>
      <c r="O4065" s="5">
        <f t="shared" si="567"/>
        <v>0.76219512195121952</v>
      </c>
      <c r="P4065" s="7">
        <f t="shared" si="568"/>
        <v>50.46153846153846</v>
      </c>
      <c r="Q4065" t="str">
        <f t="shared" si="569"/>
        <v>theater</v>
      </c>
      <c r="R4065" t="str">
        <f t="shared" si="570"/>
        <v>plays</v>
      </c>
      <c r="S4065" s="10">
        <f t="shared" si="571"/>
        <v>42493.915972222225</v>
      </c>
      <c r="T4065" s="10">
        <f t="shared" si="572"/>
        <v>42463.56385416667</v>
      </c>
      <c r="U4065">
        <f t="shared" si="573"/>
        <v>2016</v>
      </c>
      <c r="V4065" s="11">
        <f t="shared" si="574"/>
        <v>42493.915972222225</v>
      </c>
      <c r="W4065" s="15">
        <f t="shared" si="575"/>
        <v>30.352118055554456</v>
      </c>
    </row>
    <row r="4066" spans="1:23" ht="43.2" x14ac:dyDescent="0.3">
      <c r="A4066">
        <v>3235</v>
      </c>
      <c r="B4066" s="3" t="s">
        <v>3235</v>
      </c>
      <c r="C4066" s="3" t="s">
        <v>7345</v>
      </c>
      <c r="D4066">
        <v>15000</v>
      </c>
      <c r="E4066">
        <v>15481</v>
      </c>
      <c r="F4066" t="s">
        <v>8219</v>
      </c>
      <c r="G4066" t="s">
        <v>8224</v>
      </c>
      <c r="H4066" t="s">
        <v>8246</v>
      </c>
      <c r="I4066">
        <v>1467361251</v>
      </c>
      <c r="J4066">
        <v>1464769251</v>
      </c>
      <c r="K4066" t="b">
        <v>1</v>
      </c>
      <c r="L4066">
        <v>181</v>
      </c>
      <c r="M4066" t="b">
        <v>1</v>
      </c>
      <c r="N4066" t="s">
        <v>8271</v>
      </c>
      <c r="O4066" s="5">
        <f t="shared" si="567"/>
        <v>0.96892965570699563</v>
      </c>
      <c r="P4066" s="7">
        <f t="shared" si="568"/>
        <v>85.530386740331494</v>
      </c>
      <c r="Q4066" t="str">
        <f t="shared" si="569"/>
        <v>theater</v>
      </c>
      <c r="R4066" t="str">
        <f t="shared" si="570"/>
        <v>plays</v>
      </c>
      <c r="S4066" s="10">
        <f t="shared" si="571"/>
        <v>42552.097812499997</v>
      </c>
      <c r="T4066" s="10">
        <f t="shared" si="572"/>
        <v>42522.097812499997</v>
      </c>
      <c r="U4066">
        <f t="shared" si="573"/>
        <v>2016</v>
      </c>
      <c r="V4066" s="11">
        <f t="shared" si="574"/>
        <v>42552.097812499997</v>
      </c>
      <c r="W4066" s="15">
        <f t="shared" si="575"/>
        <v>30</v>
      </c>
    </row>
    <row r="4067" spans="1:23" ht="28.8" x14ac:dyDescent="0.3">
      <c r="A4067">
        <v>3237</v>
      </c>
      <c r="B4067" s="3" t="s">
        <v>3237</v>
      </c>
      <c r="C4067" s="3" t="s">
        <v>7347</v>
      </c>
      <c r="D4067">
        <v>35000</v>
      </c>
      <c r="E4067">
        <v>35275.64</v>
      </c>
      <c r="F4067" t="s">
        <v>8219</v>
      </c>
      <c r="G4067" t="s">
        <v>8224</v>
      </c>
      <c r="H4067" t="s">
        <v>8246</v>
      </c>
      <c r="I4067">
        <v>1443499140</v>
      </c>
      <c r="J4067">
        <v>1441452184</v>
      </c>
      <c r="K4067" t="b">
        <v>1</v>
      </c>
      <c r="L4067">
        <v>269</v>
      </c>
      <c r="M4067" t="b">
        <v>1</v>
      </c>
      <c r="N4067" t="s">
        <v>8271</v>
      </c>
      <c r="O4067" s="5">
        <f t="shared" si="567"/>
        <v>0.99218610916768624</v>
      </c>
      <c r="P4067" s="7">
        <f t="shared" si="568"/>
        <v>131.13620817843866</v>
      </c>
      <c r="Q4067" t="str">
        <f t="shared" si="569"/>
        <v>theater</v>
      </c>
      <c r="R4067" t="str">
        <f t="shared" si="570"/>
        <v>plays</v>
      </c>
      <c r="S4067" s="10">
        <f t="shared" si="571"/>
        <v>42275.915972222225</v>
      </c>
      <c r="T4067" s="10">
        <f t="shared" si="572"/>
        <v>42252.224351851852</v>
      </c>
      <c r="U4067">
        <f t="shared" si="573"/>
        <v>2015</v>
      </c>
      <c r="V4067" s="11">
        <f t="shared" si="574"/>
        <v>42275.915972222225</v>
      </c>
      <c r="W4067" s="15">
        <f t="shared" si="575"/>
        <v>23.69162037037313</v>
      </c>
    </row>
    <row r="4068" spans="1:23" ht="43.2" x14ac:dyDescent="0.3">
      <c r="A4068">
        <v>3238</v>
      </c>
      <c r="B4068" s="3" t="s">
        <v>3238</v>
      </c>
      <c r="C4068" s="3" t="s">
        <v>7348</v>
      </c>
      <c r="D4068">
        <v>2800</v>
      </c>
      <c r="E4068">
        <v>3145</v>
      </c>
      <c r="F4068" t="s">
        <v>8219</v>
      </c>
      <c r="G4068" t="s">
        <v>8225</v>
      </c>
      <c r="H4068" t="s">
        <v>8247</v>
      </c>
      <c r="I4068">
        <v>1435752898</v>
      </c>
      <c r="J4068">
        <v>1433160898</v>
      </c>
      <c r="K4068" t="b">
        <v>1</v>
      </c>
      <c r="L4068">
        <v>79</v>
      </c>
      <c r="M4068" t="b">
        <v>1</v>
      </c>
      <c r="N4068" t="s">
        <v>8271</v>
      </c>
      <c r="O4068" s="5">
        <f t="shared" si="567"/>
        <v>0.890302066772655</v>
      </c>
      <c r="P4068" s="7">
        <f t="shared" si="568"/>
        <v>39.810126582278478</v>
      </c>
      <c r="Q4068" t="str">
        <f t="shared" si="569"/>
        <v>theater</v>
      </c>
      <c r="R4068" t="str">
        <f t="shared" si="570"/>
        <v>plays</v>
      </c>
      <c r="S4068" s="10">
        <f t="shared" si="571"/>
        <v>42186.260393518518</v>
      </c>
      <c r="T4068" s="10">
        <f t="shared" si="572"/>
        <v>42156.260393518518</v>
      </c>
      <c r="U4068">
        <f t="shared" si="573"/>
        <v>2015</v>
      </c>
      <c r="V4068" s="11">
        <f t="shared" si="574"/>
        <v>42186.260393518518</v>
      </c>
      <c r="W4068" s="15">
        <f t="shared" si="575"/>
        <v>30</v>
      </c>
    </row>
    <row r="4069" spans="1:23" ht="57.6" x14ac:dyDescent="0.3">
      <c r="A4069">
        <v>3239</v>
      </c>
      <c r="B4069" s="3" t="s">
        <v>3239</v>
      </c>
      <c r="C4069" s="3" t="s">
        <v>7349</v>
      </c>
      <c r="D4069">
        <v>5862</v>
      </c>
      <c r="E4069">
        <v>6208.98</v>
      </c>
      <c r="F4069" t="s">
        <v>8219</v>
      </c>
      <c r="G4069" t="s">
        <v>8225</v>
      </c>
      <c r="H4069" t="s">
        <v>8247</v>
      </c>
      <c r="I4069">
        <v>1445817540</v>
      </c>
      <c r="J4069">
        <v>1443665293</v>
      </c>
      <c r="K4069" t="b">
        <v>1</v>
      </c>
      <c r="L4069">
        <v>104</v>
      </c>
      <c r="M4069" t="b">
        <v>1</v>
      </c>
      <c r="N4069" t="s">
        <v>8271</v>
      </c>
      <c r="O4069" s="5">
        <f t="shared" si="567"/>
        <v>0.94411642492003522</v>
      </c>
      <c r="P4069" s="7">
        <f t="shared" si="568"/>
        <v>59.701730769230764</v>
      </c>
      <c r="Q4069" t="str">
        <f t="shared" si="569"/>
        <v>theater</v>
      </c>
      <c r="R4069" t="str">
        <f t="shared" si="570"/>
        <v>plays</v>
      </c>
      <c r="S4069" s="10">
        <f t="shared" si="571"/>
        <v>42302.749305555553</v>
      </c>
      <c r="T4069" s="10">
        <f t="shared" si="572"/>
        <v>42277.839039351849</v>
      </c>
      <c r="U4069">
        <f t="shared" si="573"/>
        <v>2015</v>
      </c>
      <c r="V4069" s="11">
        <f t="shared" si="574"/>
        <v>42302.749305555553</v>
      </c>
      <c r="W4069" s="15">
        <f t="shared" si="575"/>
        <v>24.910266203703941</v>
      </c>
    </row>
    <row r="4070" spans="1:23" ht="57.6" x14ac:dyDescent="0.3">
      <c r="A4070">
        <v>3241</v>
      </c>
      <c r="B4070" s="3" t="s">
        <v>3241</v>
      </c>
      <c r="C4070" s="3" t="s">
        <v>7351</v>
      </c>
      <c r="D4070">
        <v>8500</v>
      </c>
      <c r="E4070">
        <v>9801</v>
      </c>
      <c r="F4070" t="s">
        <v>8219</v>
      </c>
      <c r="G4070" t="s">
        <v>8224</v>
      </c>
      <c r="H4070" t="s">
        <v>8246</v>
      </c>
      <c r="I4070">
        <v>1413269940</v>
      </c>
      <c r="J4070">
        <v>1410421670</v>
      </c>
      <c r="K4070" t="b">
        <v>1</v>
      </c>
      <c r="L4070">
        <v>167</v>
      </c>
      <c r="M4070" t="b">
        <v>1</v>
      </c>
      <c r="N4070" t="s">
        <v>8271</v>
      </c>
      <c r="O4070" s="5">
        <f t="shared" si="567"/>
        <v>0.86725844301601873</v>
      </c>
      <c r="P4070" s="7">
        <f t="shared" si="568"/>
        <v>58.688622754491021</v>
      </c>
      <c r="Q4070" t="str">
        <f t="shared" si="569"/>
        <v>theater</v>
      </c>
      <c r="R4070" t="str">
        <f t="shared" si="570"/>
        <v>plays</v>
      </c>
      <c r="S4070" s="10">
        <f t="shared" si="571"/>
        <v>41926.040972222225</v>
      </c>
      <c r="T4070" s="10">
        <f t="shared" si="572"/>
        <v>41893.074884259258</v>
      </c>
      <c r="U4070">
        <f t="shared" si="573"/>
        <v>2014</v>
      </c>
      <c r="V4070" s="11">
        <f t="shared" si="574"/>
        <v>41926.040972222225</v>
      </c>
      <c r="W4070" s="15">
        <f t="shared" si="575"/>
        <v>32.966087962966412</v>
      </c>
    </row>
    <row r="4071" spans="1:23" ht="43.2" x14ac:dyDescent="0.3">
      <c r="A4071">
        <v>3242</v>
      </c>
      <c r="B4071" s="3" t="s">
        <v>3242</v>
      </c>
      <c r="C4071" s="3" t="s">
        <v>7352</v>
      </c>
      <c r="D4071">
        <v>10000</v>
      </c>
      <c r="E4071">
        <v>12730.42</v>
      </c>
      <c r="F4071" t="s">
        <v>8219</v>
      </c>
      <c r="G4071" t="s">
        <v>8224</v>
      </c>
      <c r="H4071" t="s">
        <v>8246</v>
      </c>
      <c r="I4071">
        <v>1411150092</v>
      </c>
      <c r="J4071">
        <v>1408558092</v>
      </c>
      <c r="K4071" t="b">
        <v>1</v>
      </c>
      <c r="L4071">
        <v>183</v>
      </c>
      <c r="M4071" t="b">
        <v>1</v>
      </c>
      <c r="N4071" t="s">
        <v>8271</v>
      </c>
      <c r="O4071" s="5">
        <f t="shared" si="567"/>
        <v>0.78552003783064506</v>
      </c>
      <c r="P4071" s="7">
        <f t="shared" si="568"/>
        <v>69.56513661202186</v>
      </c>
      <c r="Q4071" t="str">
        <f t="shared" si="569"/>
        <v>theater</v>
      </c>
      <c r="R4071" t="str">
        <f t="shared" si="570"/>
        <v>plays</v>
      </c>
      <c r="S4071" s="10">
        <f t="shared" si="571"/>
        <v>41901.505694444444</v>
      </c>
      <c r="T4071" s="10">
        <f t="shared" si="572"/>
        <v>41871.505694444444</v>
      </c>
      <c r="U4071">
        <f t="shared" si="573"/>
        <v>2014</v>
      </c>
      <c r="V4071" s="11">
        <f t="shared" si="574"/>
        <v>41901.505694444444</v>
      </c>
      <c r="W4071" s="15">
        <f t="shared" si="575"/>
        <v>30</v>
      </c>
    </row>
    <row r="4072" spans="1:23" ht="43.2" x14ac:dyDescent="0.3">
      <c r="A4072">
        <v>3243</v>
      </c>
      <c r="B4072" s="3" t="s">
        <v>3243</v>
      </c>
      <c r="C4072" s="3" t="s">
        <v>7353</v>
      </c>
      <c r="D4072">
        <v>8000</v>
      </c>
      <c r="E4072">
        <v>8227</v>
      </c>
      <c r="F4072" t="s">
        <v>8219</v>
      </c>
      <c r="G4072" t="s">
        <v>8224</v>
      </c>
      <c r="H4072" t="s">
        <v>8246</v>
      </c>
      <c r="I4072">
        <v>1444348800</v>
      </c>
      <c r="J4072">
        <v>1442283562</v>
      </c>
      <c r="K4072" t="b">
        <v>1</v>
      </c>
      <c r="L4072">
        <v>71</v>
      </c>
      <c r="M4072" t="b">
        <v>1</v>
      </c>
      <c r="N4072" t="s">
        <v>8271</v>
      </c>
      <c r="O4072" s="5">
        <f t="shared" si="567"/>
        <v>0.97240792512458973</v>
      </c>
      <c r="P4072" s="7">
        <f t="shared" si="568"/>
        <v>115.87323943661971</v>
      </c>
      <c r="Q4072" t="str">
        <f t="shared" si="569"/>
        <v>theater</v>
      </c>
      <c r="R4072" t="str">
        <f t="shared" si="570"/>
        <v>plays</v>
      </c>
      <c r="S4072" s="10">
        <f t="shared" si="571"/>
        <v>42285.75</v>
      </c>
      <c r="T4072" s="10">
        <f t="shared" si="572"/>
        <v>42261.846782407403</v>
      </c>
      <c r="U4072">
        <f t="shared" si="573"/>
        <v>2015</v>
      </c>
      <c r="V4072" s="11">
        <f t="shared" si="574"/>
        <v>42285.75</v>
      </c>
      <c r="W4072" s="15">
        <f t="shared" si="575"/>
        <v>23.903217592596775</v>
      </c>
    </row>
    <row r="4073" spans="1:23" ht="43.2" x14ac:dyDescent="0.3">
      <c r="A4073">
        <v>3246</v>
      </c>
      <c r="B4073" s="3" t="s">
        <v>3246</v>
      </c>
      <c r="C4073" s="3" t="s">
        <v>7356</v>
      </c>
      <c r="D4073">
        <v>10000</v>
      </c>
      <c r="E4073">
        <v>11122</v>
      </c>
      <c r="F4073" t="s">
        <v>8219</v>
      </c>
      <c r="G4073" t="s">
        <v>8224</v>
      </c>
      <c r="H4073" t="s">
        <v>8246</v>
      </c>
      <c r="I4073">
        <v>1442030340</v>
      </c>
      <c r="J4073">
        <v>1439551200</v>
      </c>
      <c r="K4073" t="b">
        <v>1</v>
      </c>
      <c r="L4073">
        <v>193</v>
      </c>
      <c r="M4073" t="b">
        <v>1</v>
      </c>
      <c r="N4073" t="s">
        <v>8271</v>
      </c>
      <c r="O4073" s="5">
        <f t="shared" si="567"/>
        <v>0.89911886351375647</v>
      </c>
      <c r="P4073" s="7">
        <f t="shared" si="568"/>
        <v>57.626943005181346</v>
      </c>
      <c r="Q4073" t="str">
        <f t="shared" si="569"/>
        <v>theater</v>
      </c>
      <c r="R4073" t="str">
        <f t="shared" si="570"/>
        <v>plays</v>
      </c>
      <c r="S4073" s="10">
        <f t="shared" si="571"/>
        <v>42258.915972222225</v>
      </c>
      <c r="T4073" s="10">
        <f t="shared" si="572"/>
        <v>42230.222222222219</v>
      </c>
      <c r="U4073">
        <f t="shared" si="573"/>
        <v>2015</v>
      </c>
      <c r="V4073" s="11">
        <f t="shared" si="574"/>
        <v>42258.915972222225</v>
      </c>
      <c r="W4073" s="15">
        <f t="shared" si="575"/>
        <v>28.693750000005821</v>
      </c>
    </row>
    <row r="4074" spans="1:23" ht="43.2" x14ac:dyDescent="0.3">
      <c r="A4074">
        <v>3247</v>
      </c>
      <c r="B4074" s="3" t="s">
        <v>3247</v>
      </c>
      <c r="C4074" s="3" t="s">
        <v>7357</v>
      </c>
      <c r="D4074">
        <v>2500</v>
      </c>
      <c r="E4074">
        <v>2646.5</v>
      </c>
      <c r="F4074" t="s">
        <v>8219</v>
      </c>
      <c r="G4074" t="s">
        <v>8225</v>
      </c>
      <c r="H4074" t="s">
        <v>8247</v>
      </c>
      <c r="I4074">
        <v>1436696712</v>
      </c>
      <c r="J4074">
        <v>1434104712</v>
      </c>
      <c r="K4074" t="b">
        <v>1</v>
      </c>
      <c r="L4074">
        <v>57</v>
      </c>
      <c r="M4074" t="b">
        <v>1</v>
      </c>
      <c r="N4074" t="s">
        <v>8271</v>
      </c>
      <c r="O4074" s="5">
        <f t="shared" si="567"/>
        <v>0.94464386926128852</v>
      </c>
      <c r="P4074" s="7">
        <f t="shared" si="568"/>
        <v>46.429824561403507</v>
      </c>
      <c r="Q4074" t="str">
        <f t="shared" si="569"/>
        <v>theater</v>
      </c>
      <c r="R4074" t="str">
        <f t="shared" si="570"/>
        <v>plays</v>
      </c>
      <c r="S4074" s="10">
        <f t="shared" si="571"/>
        <v>42197.184166666666</v>
      </c>
      <c r="T4074" s="10">
        <f t="shared" si="572"/>
        <v>42167.184166666666</v>
      </c>
      <c r="U4074">
        <f t="shared" si="573"/>
        <v>2015</v>
      </c>
      <c r="V4074" s="11">
        <f t="shared" si="574"/>
        <v>42197.184166666666</v>
      </c>
      <c r="W4074" s="15">
        <f t="shared" si="575"/>
        <v>30</v>
      </c>
    </row>
    <row r="4075" spans="1:23" ht="28.8" x14ac:dyDescent="0.3">
      <c r="A4075">
        <v>3248</v>
      </c>
      <c r="B4075" s="3" t="s">
        <v>3248</v>
      </c>
      <c r="C4075" s="3" t="s">
        <v>7358</v>
      </c>
      <c r="D4075">
        <v>12000</v>
      </c>
      <c r="E4075">
        <v>12095</v>
      </c>
      <c r="F4075" t="s">
        <v>8219</v>
      </c>
      <c r="G4075" t="s">
        <v>8224</v>
      </c>
      <c r="H4075" t="s">
        <v>8246</v>
      </c>
      <c r="I4075">
        <v>1428178757</v>
      </c>
      <c r="J4075">
        <v>1425590357</v>
      </c>
      <c r="K4075" t="b">
        <v>1</v>
      </c>
      <c r="L4075">
        <v>200</v>
      </c>
      <c r="M4075" t="b">
        <v>1</v>
      </c>
      <c r="N4075" t="s">
        <v>8271</v>
      </c>
      <c r="O4075" s="5">
        <f t="shared" si="567"/>
        <v>0.99214551467548573</v>
      </c>
      <c r="P4075" s="7">
        <f t="shared" si="568"/>
        <v>60.475000000000001</v>
      </c>
      <c r="Q4075" t="str">
        <f t="shared" si="569"/>
        <v>theater</v>
      </c>
      <c r="R4075" t="str">
        <f t="shared" si="570"/>
        <v>plays</v>
      </c>
      <c r="S4075" s="10">
        <f t="shared" si="571"/>
        <v>42098.596724537041</v>
      </c>
      <c r="T4075" s="10">
        <f t="shared" si="572"/>
        <v>42068.638391203705</v>
      </c>
      <c r="U4075">
        <f t="shared" si="573"/>
        <v>2015</v>
      </c>
      <c r="V4075" s="11">
        <f t="shared" si="574"/>
        <v>42098.596724537041</v>
      </c>
      <c r="W4075" s="15">
        <f t="shared" si="575"/>
        <v>29.958333333335759</v>
      </c>
    </row>
    <row r="4076" spans="1:23" ht="43.2" x14ac:dyDescent="0.3">
      <c r="A4076">
        <v>3249</v>
      </c>
      <c r="B4076" s="3" t="s">
        <v>3249</v>
      </c>
      <c r="C4076" s="3" t="s">
        <v>7359</v>
      </c>
      <c r="D4076">
        <v>5500</v>
      </c>
      <c r="E4076">
        <v>5771</v>
      </c>
      <c r="F4076" t="s">
        <v>8219</v>
      </c>
      <c r="G4076" t="s">
        <v>8224</v>
      </c>
      <c r="H4076" t="s">
        <v>8246</v>
      </c>
      <c r="I4076">
        <v>1434822914</v>
      </c>
      <c r="J4076">
        <v>1432230914</v>
      </c>
      <c r="K4076" t="b">
        <v>1</v>
      </c>
      <c r="L4076">
        <v>88</v>
      </c>
      <c r="M4076" t="b">
        <v>1</v>
      </c>
      <c r="N4076" t="s">
        <v>8271</v>
      </c>
      <c r="O4076" s="5">
        <f t="shared" si="567"/>
        <v>0.95304106740599548</v>
      </c>
      <c r="P4076" s="7">
        <f t="shared" si="568"/>
        <v>65.579545454545453</v>
      </c>
      <c r="Q4076" t="str">
        <f t="shared" si="569"/>
        <v>theater</v>
      </c>
      <c r="R4076" t="str">
        <f t="shared" si="570"/>
        <v>plays</v>
      </c>
      <c r="S4076" s="10">
        <f t="shared" si="571"/>
        <v>42175.496689814812</v>
      </c>
      <c r="T4076" s="10">
        <f t="shared" si="572"/>
        <v>42145.496689814812</v>
      </c>
      <c r="U4076">
        <f t="shared" si="573"/>
        <v>2015</v>
      </c>
      <c r="V4076" s="11">
        <f t="shared" si="574"/>
        <v>42175.496689814812</v>
      </c>
      <c r="W4076" s="15">
        <f t="shared" si="575"/>
        <v>30</v>
      </c>
    </row>
    <row r="4077" spans="1:23" ht="57.6" x14ac:dyDescent="0.3">
      <c r="A4077">
        <v>3250</v>
      </c>
      <c r="B4077" s="3" t="s">
        <v>3250</v>
      </c>
      <c r="C4077" s="3" t="s">
        <v>7360</v>
      </c>
      <c r="D4077">
        <v>25000</v>
      </c>
      <c r="E4077">
        <v>25388</v>
      </c>
      <c r="F4077" t="s">
        <v>8219</v>
      </c>
      <c r="G4077" t="s">
        <v>8224</v>
      </c>
      <c r="H4077" t="s">
        <v>8246</v>
      </c>
      <c r="I4077">
        <v>1415213324</v>
      </c>
      <c r="J4077">
        <v>1412617724</v>
      </c>
      <c r="K4077" t="b">
        <v>1</v>
      </c>
      <c r="L4077">
        <v>213</v>
      </c>
      <c r="M4077" t="b">
        <v>1</v>
      </c>
      <c r="N4077" t="s">
        <v>8271</v>
      </c>
      <c r="O4077" s="5">
        <f t="shared" si="567"/>
        <v>0.98471718922325513</v>
      </c>
      <c r="P4077" s="7">
        <f t="shared" si="568"/>
        <v>119.1924882629108</v>
      </c>
      <c r="Q4077" t="str">
        <f t="shared" si="569"/>
        <v>theater</v>
      </c>
      <c r="R4077" t="str">
        <f t="shared" si="570"/>
        <v>plays</v>
      </c>
      <c r="S4077" s="10">
        <f t="shared" si="571"/>
        <v>41948.533842592595</v>
      </c>
      <c r="T4077" s="10">
        <f t="shared" si="572"/>
        <v>41918.492175925923</v>
      </c>
      <c r="U4077">
        <f t="shared" si="573"/>
        <v>2014</v>
      </c>
      <c r="V4077" s="11">
        <f t="shared" si="574"/>
        <v>41948.533842592595</v>
      </c>
      <c r="W4077" s="15">
        <f t="shared" si="575"/>
        <v>30.041666666671517</v>
      </c>
    </row>
    <row r="4078" spans="1:23" ht="43.2" x14ac:dyDescent="0.3">
      <c r="A4078">
        <v>3251</v>
      </c>
      <c r="B4078" s="3" t="s">
        <v>3251</v>
      </c>
      <c r="C4078" s="3" t="s">
        <v>7361</v>
      </c>
      <c r="D4078">
        <v>1500</v>
      </c>
      <c r="E4078">
        <v>1661</v>
      </c>
      <c r="F4078" t="s">
        <v>8219</v>
      </c>
      <c r="G4078" t="s">
        <v>8224</v>
      </c>
      <c r="H4078" t="s">
        <v>8246</v>
      </c>
      <c r="I4078">
        <v>1434907966</v>
      </c>
      <c r="J4078">
        <v>1432315966</v>
      </c>
      <c r="K4078" t="b">
        <v>1</v>
      </c>
      <c r="L4078">
        <v>20</v>
      </c>
      <c r="M4078" t="b">
        <v>1</v>
      </c>
      <c r="N4078" t="s">
        <v>8271</v>
      </c>
      <c r="O4078" s="5">
        <f t="shared" si="567"/>
        <v>0.90307043949428056</v>
      </c>
      <c r="P4078" s="7">
        <f t="shared" si="568"/>
        <v>83.05</v>
      </c>
      <c r="Q4078" t="str">
        <f t="shared" si="569"/>
        <v>theater</v>
      </c>
      <c r="R4078" t="str">
        <f t="shared" si="570"/>
        <v>plays</v>
      </c>
      <c r="S4078" s="10">
        <f t="shared" si="571"/>
        <v>42176.481087962966</v>
      </c>
      <c r="T4078" s="10">
        <f t="shared" si="572"/>
        <v>42146.481087962966</v>
      </c>
      <c r="U4078">
        <f t="shared" si="573"/>
        <v>2015</v>
      </c>
      <c r="V4078" s="11">
        <f t="shared" si="574"/>
        <v>42176.481087962966</v>
      </c>
      <c r="W4078" s="15">
        <f t="shared" si="575"/>
        <v>30</v>
      </c>
    </row>
    <row r="4079" spans="1:23" ht="43.2" x14ac:dyDescent="0.3">
      <c r="A4079">
        <v>3252</v>
      </c>
      <c r="B4079" s="3" t="s">
        <v>3252</v>
      </c>
      <c r="C4079" s="3" t="s">
        <v>7362</v>
      </c>
      <c r="D4079">
        <v>2250</v>
      </c>
      <c r="E4079">
        <v>2876</v>
      </c>
      <c r="F4079" t="s">
        <v>8219</v>
      </c>
      <c r="G4079" t="s">
        <v>8225</v>
      </c>
      <c r="H4079" t="s">
        <v>8247</v>
      </c>
      <c r="I4079">
        <v>1473247240</v>
      </c>
      <c r="J4079">
        <v>1470655240</v>
      </c>
      <c r="K4079" t="b">
        <v>1</v>
      </c>
      <c r="L4079">
        <v>50</v>
      </c>
      <c r="M4079" t="b">
        <v>1</v>
      </c>
      <c r="N4079" t="s">
        <v>8271</v>
      </c>
      <c r="O4079" s="5">
        <f t="shared" si="567"/>
        <v>0.78233657858136296</v>
      </c>
      <c r="P4079" s="7">
        <f t="shared" si="568"/>
        <v>57.52</v>
      </c>
      <c r="Q4079" t="str">
        <f t="shared" si="569"/>
        <v>theater</v>
      </c>
      <c r="R4079" t="str">
        <f t="shared" si="570"/>
        <v>plays</v>
      </c>
      <c r="S4079" s="10">
        <f t="shared" si="571"/>
        <v>42620.222685185188</v>
      </c>
      <c r="T4079" s="10">
        <f t="shared" si="572"/>
        <v>42590.222685185188</v>
      </c>
      <c r="U4079">
        <f t="shared" si="573"/>
        <v>2016</v>
      </c>
      <c r="V4079" s="11">
        <f t="shared" si="574"/>
        <v>42620.222685185188</v>
      </c>
      <c r="W4079" s="15">
        <f t="shared" si="575"/>
        <v>30</v>
      </c>
    </row>
    <row r="4080" spans="1:23" ht="43.2" x14ac:dyDescent="0.3">
      <c r="A4080">
        <v>3253</v>
      </c>
      <c r="B4080" s="3" t="s">
        <v>3253</v>
      </c>
      <c r="C4080" s="3" t="s">
        <v>7363</v>
      </c>
      <c r="D4080">
        <v>20000</v>
      </c>
      <c r="E4080">
        <v>20365</v>
      </c>
      <c r="F4080" t="s">
        <v>8219</v>
      </c>
      <c r="G4080" t="s">
        <v>8224</v>
      </c>
      <c r="H4080" t="s">
        <v>8246</v>
      </c>
      <c r="I4080">
        <v>1473306300</v>
      </c>
      <c r="J4080">
        <v>1471701028</v>
      </c>
      <c r="K4080" t="b">
        <v>1</v>
      </c>
      <c r="L4080">
        <v>115</v>
      </c>
      <c r="M4080" t="b">
        <v>1</v>
      </c>
      <c r="N4080" t="s">
        <v>8271</v>
      </c>
      <c r="O4080" s="5">
        <f t="shared" si="567"/>
        <v>0.98207709305180457</v>
      </c>
      <c r="P4080" s="7">
        <f t="shared" si="568"/>
        <v>177.08695652173913</v>
      </c>
      <c r="Q4080" t="str">
        <f t="shared" si="569"/>
        <v>theater</v>
      </c>
      <c r="R4080" t="str">
        <f t="shared" si="570"/>
        <v>plays</v>
      </c>
      <c r="S4080" s="10">
        <f t="shared" si="571"/>
        <v>42620.90625</v>
      </c>
      <c r="T4080" s="10">
        <f t="shared" si="572"/>
        <v>42602.326712962968</v>
      </c>
      <c r="U4080">
        <f t="shared" si="573"/>
        <v>2016</v>
      </c>
      <c r="V4080" s="11">
        <f t="shared" si="574"/>
        <v>42620.90625</v>
      </c>
      <c r="W4080" s="15">
        <f t="shared" si="575"/>
        <v>18.579537037032424</v>
      </c>
    </row>
    <row r="4081" spans="1:23" ht="43.2" x14ac:dyDescent="0.3">
      <c r="A4081">
        <v>3254</v>
      </c>
      <c r="B4081" s="3" t="s">
        <v>3254</v>
      </c>
      <c r="C4081" s="3" t="s">
        <v>7364</v>
      </c>
      <c r="D4081">
        <v>13000</v>
      </c>
      <c r="E4081">
        <v>13163.5</v>
      </c>
      <c r="F4081" t="s">
        <v>8219</v>
      </c>
      <c r="G4081" t="s">
        <v>8225</v>
      </c>
      <c r="H4081" t="s">
        <v>8247</v>
      </c>
      <c r="I4081">
        <v>1427331809</v>
      </c>
      <c r="J4081">
        <v>1424743409</v>
      </c>
      <c r="K4081" t="b">
        <v>1</v>
      </c>
      <c r="L4081">
        <v>186</v>
      </c>
      <c r="M4081" t="b">
        <v>1</v>
      </c>
      <c r="N4081" t="s">
        <v>8271</v>
      </c>
      <c r="O4081" s="5">
        <f t="shared" si="567"/>
        <v>0.98757929122193944</v>
      </c>
      <c r="P4081" s="7">
        <f t="shared" si="568"/>
        <v>70.771505376344081</v>
      </c>
      <c r="Q4081" t="str">
        <f t="shared" si="569"/>
        <v>theater</v>
      </c>
      <c r="R4081" t="str">
        <f t="shared" si="570"/>
        <v>plays</v>
      </c>
      <c r="S4081" s="10">
        <f t="shared" si="571"/>
        <v>42088.794085648144</v>
      </c>
      <c r="T4081" s="10">
        <f t="shared" si="572"/>
        <v>42058.835752314815</v>
      </c>
      <c r="U4081">
        <f t="shared" si="573"/>
        <v>2015</v>
      </c>
      <c r="V4081" s="11">
        <f t="shared" si="574"/>
        <v>42088.794085648144</v>
      </c>
      <c r="W4081" s="15">
        <f t="shared" si="575"/>
        <v>29.958333333328483</v>
      </c>
    </row>
    <row r="4082" spans="1:23" ht="57.6" x14ac:dyDescent="0.3">
      <c r="A4082">
        <v>3255</v>
      </c>
      <c r="B4082" s="3" t="s">
        <v>3255</v>
      </c>
      <c r="C4082" s="3" t="s">
        <v>7365</v>
      </c>
      <c r="D4082">
        <v>300</v>
      </c>
      <c r="E4082">
        <v>525</v>
      </c>
      <c r="F4082" t="s">
        <v>8219</v>
      </c>
      <c r="G4082" t="s">
        <v>8225</v>
      </c>
      <c r="H4082" t="s">
        <v>8247</v>
      </c>
      <c r="I4082">
        <v>1412706375</v>
      </c>
      <c r="J4082">
        <v>1410114375</v>
      </c>
      <c r="K4082" t="b">
        <v>1</v>
      </c>
      <c r="L4082">
        <v>18</v>
      </c>
      <c r="M4082" t="b">
        <v>1</v>
      </c>
      <c r="N4082" t="s">
        <v>8271</v>
      </c>
      <c r="O4082" s="5">
        <f t="shared" si="567"/>
        <v>0.5714285714285714</v>
      </c>
      <c r="P4082" s="7">
        <f t="shared" si="568"/>
        <v>29.166666666666668</v>
      </c>
      <c r="Q4082" t="str">
        <f t="shared" si="569"/>
        <v>theater</v>
      </c>
      <c r="R4082" t="str">
        <f t="shared" si="570"/>
        <v>plays</v>
      </c>
      <c r="S4082" s="10">
        <f t="shared" si="571"/>
        <v>41919.518229166664</v>
      </c>
      <c r="T4082" s="10">
        <f t="shared" si="572"/>
        <v>41889.518229166664</v>
      </c>
      <c r="U4082">
        <f t="shared" si="573"/>
        <v>2014</v>
      </c>
      <c r="V4082" s="11">
        <f t="shared" si="574"/>
        <v>41919.518229166664</v>
      </c>
      <c r="W4082" s="15">
        <f t="shared" si="575"/>
        <v>30</v>
      </c>
    </row>
    <row r="4083" spans="1:23" ht="43.2" x14ac:dyDescent="0.3">
      <c r="A4083">
        <v>3256</v>
      </c>
      <c r="B4083" s="3" t="s">
        <v>3256</v>
      </c>
      <c r="C4083" s="3" t="s">
        <v>7366</v>
      </c>
      <c r="D4083">
        <v>10000</v>
      </c>
      <c r="E4083">
        <v>12806</v>
      </c>
      <c r="F4083" t="s">
        <v>8219</v>
      </c>
      <c r="G4083" t="s">
        <v>8224</v>
      </c>
      <c r="H4083" t="s">
        <v>8246</v>
      </c>
      <c r="I4083">
        <v>1433995140</v>
      </c>
      <c r="J4083">
        <v>1432129577</v>
      </c>
      <c r="K4083" t="b">
        <v>1</v>
      </c>
      <c r="L4083">
        <v>176</v>
      </c>
      <c r="M4083" t="b">
        <v>1</v>
      </c>
      <c r="N4083" t="s">
        <v>8271</v>
      </c>
      <c r="O4083" s="5">
        <f t="shared" si="567"/>
        <v>0.78088396064344834</v>
      </c>
      <c r="P4083" s="7">
        <f t="shared" si="568"/>
        <v>72.76136363636364</v>
      </c>
      <c r="Q4083" t="str">
        <f t="shared" si="569"/>
        <v>theater</v>
      </c>
      <c r="R4083" t="str">
        <f t="shared" si="570"/>
        <v>plays</v>
      </c>
      <c r="S4083" s="10">
        <f t="shared" si="571"/>
        <v>42165.915972222225</v>
      </c>
      <c r="T4083" s="10">
        <f t="shared" si="572"/>
        <v>42144.323807870373</v>
      </c>
      <c r="U4083">
        <f t="shared" si="573"/>
        <v>2015</v>
      </c>
      <c r="V4083" s="11">
        <f t="shared" si="574"/>
        <v>42165.915972222225</v>
      </c>
      <c r="W4083" s="15">
        <f t="shared" si="575"/>
        <v>21.592164351852261</v>
      </c>
    </row>
    <row r="4084" spans="1:23" ht="43.2" x14ac:dyDescent="0.3">
      <c r="A4084">
        <v>3258</v>
      </c>
      <c r="B4084" s="3" t="s">
        <v>3258</v>
      </c>
      <c r="C4084" s="3" t="s">
        <v>7368</v>
      </c>
      <c r="D4084">
        <v>7000</v>
      </c>
      <c r="E4084">
        <v>7365</v>
      </c>
      <c r="F4084" t="s">
        <v>8219</v>
      </c>
      <c r="G4084" t="s">
        <v>8224</v>
      </c>
      <c r="H4084" t="s">
        <v>8246</v>
      </c>
      <c r="I4084">
        <v>1420751861</v>
      </c>
      <c r="J4084">
        <v>1418159861</v>
      </c>
      <c r="K4084" t="b">
        <v>1</v>
      </c>
      <c r="L4084">
        <v>75</v>
      </c>
      <c r="M4084" t="b">
        <v>1</v>
      </c>
      <c r="N4084" t="s">
        <v>8271</v>
      </c>
      <c r="O4084" s="5">
        <f t="shared" si="567"/>
        <v>0.95044127630685671</v>
      </c>
      <c r="P4084" s="7">
        <f t="shared" si="568"/>
        <v>98.2</v>
      </c>
      <c r="Q4084" t="str">
        <f t="shared" si="569"/>
        <v>theater</v>
      </c>
      <c r="R4084" t="str">
        <f t="shared" si="570"/>
        <v>plays</v>
      </c>
      <c r="S4084" s="10">
        <f t="shared" si="571"/>
        <v>42012.637280092589</v>
      </c>
      <c r="T4084" s="10">
        <f t="shared" si="572"/>
        <v>41982.637280092589</v>
      </c>
      <c r="U4084">
        <f t="shared" si="573"/>
        <v>2015</v>
      </c>
      <c r="V4084" s="11">
        <f t="shared" si="574"/>
        <v>42012.637280092589</v>
      </c>
      <c r="W4084" s="15">
        <f t="shared" si="575"/>
        <v>30</v>
      </c>
    </row>
    <row r="4085" spans="1:23" ht="43.2" x14ac:dyDescent="0.3">
      <c r="A4085">
        <v>3259</v>
      </c>
      <c r="B4085" s="3" t="s">
        <v>3259</v>
      </c>
      <c r="C4085" s="3" t="s">
        <v>7369</v>
      </c>
      <c r="D4085">
        <v>23000</v>
      </c>
      <c r="E4085">
        <v>24418.6</v>
      </c>
      <c r="F4085" t="s">
        <v>8219</v>
      </c>
      <c r="G4085" t="s">
        <v>8224</v>
      </c>
      <c r="H4085" t="s">
        <v>8246</v>
      </c>
      <c r="I4085">
        <v>1475294340</v>
      </c>
      <c r="J4085">
        <v>1472753745</v>
      </c>
      <c r="K4085" t="b">
        <v>1</v>
      </c>
      <c r="L4085">
        <v>97</v>
      </c>
      <c r="M4085" t="b">
        <v>1</v>
      </c>
      <c r="N4085" t="s">
        <v>8271</v>
      </c>
      <c r="O4085" s="5">
        <f t="shared" si="567"/>
        <v>0.94190494131522695</v>
      </c>
      <c r="P4085" s="7">
        <f t="shared" si="568"/>
        <v>251.7381443298969</v>
      </c>
      <c r="Q4085" t="str">
        <f t="shared" si="569"/>
        <v>theater</v>
      </c>
      <c r="R4085" t="str">
        <f t="shared" si="570"/>
        <v>plays</v>
      </c>
      <c r="S4085" s="10">
        <f t="shared" si="571"/>
        <v>42643.915972222225</v>
      </c>
      <c r="T4085" s="10">
        <f t="shared" si="572"/>
        <v>42614.510937500003</v>
      </c>
      <c r="U4085">
        <f t="shared" si="573"/>
        <v>2016</v>
      </c>
      <c r="V4085" s="11">
        <f t="shared" si="574"/>
        <v>42643.915972222225</v>
      </c>
      <c r="W4085" s="15">
        <f t="shared" si="575"/>
        <v>29.405034722221899</v>
      </c>
    </row>
    <row r="4086" spans="1:23" ht="43.2" x14ac:dyDescent="0.3">
      <c r="A4086">
        <v>3260</v>
      </c>
      <c r="B4086" s="3" t="s">
        <v>3260</v>
      </c>
      <c r="C4086" s="3" t="s">
        <v>7370</v>
      </c>
      <c r="D4086">
        <v>5000</v>
      </c>
      <c r="E4086">
        <v>5462</v>
      </c>
      <c r="F4086" t="s">
        <v>8219</v>
      </c>
      <c r="G4086" t="s">
        <v>8224</v>
      </c>
      <c r="H4086" t="s">
        <v>8246</v>
      </c>
      <c r="I4086">
        <v>1448903318</v>
      </c>
      <c r="J4086">
        <v>1445875718</v>
      </c>
      <c r="K4086" t="b">
        <v>1</v>
      </c>
      <c r="L4086">
        <v>73</v>
      </c>
      <c r="M4086" t="b">
        <v>1</v>
      </c>
      <c r="N4086" t="s">
        <v>8271</v>
      </c>
      <c r="O4086" s="5">
        <f t="shared" si="567"/>
        <v>0.91541559868180156</v>
      </c>
      <c r="P4086" s="7">
        <f t="shared" si="568"/>
        <v>74.821917808219183</v>
      </c>
      <c r="Q4086" t="str">
        <f t="shared" si="569"/>
        <v>theater</v>
      </c>
      <c r="R4086" t="str">
        <f t="shared" si="570"/>
        <v>plays</v>
      </c>
      <c r="S4086" s="10">
        <f t="shared" si="571"/>
        <v>42338.464328703703</v>
      </c>
      <c r="T4086" s="10">
        <f t="shared" si="572"/>
        <v>42303.422662037032</v>
      </c>
      <c r="U4086">
        <f t="shared" si="573"/>
        <v>2015</v>
      </c>
      <c r="V4086" s="11">
        <f t="shared" si="574"/>
        <v>42338.464328703703</v>
      </c>
      <c r="W4086" s="15">
        <f t="shared" si="575"/>
        <v>35.041666666671517</v>
      </c>
    </row>
    <row r="4087" spans="1:23" ht="43.2" x14ac:dyDescent="0.3">
      <c r="A4087">
        <v>3261</v>
      </c>
      <c r="B4087" s="3" t="s">
        <v>3261</v>
      </c>
      <c r="C4087" s="3" t="s">
        <v>7371</v>
      </c>
      <c r="D4087">
        <v>3300</v>
      </c>
      <c r="E4087">
        <v>3315</v>
      </c>
      <c r="F4087" t="s">
        <v>8219</v>
      </c>
      <c r="G4087" t="s">
        <v>8224</v>
      </c>
      <c r="H4087" t="s">
        <v>8246</v>
      </c>
      <c r="I4087">
        <v>1437067476</v>
      </c>
      <c r="J4087">
        <v>1434475476</v>
      </c>
      <c r="K4087" t="b">
        <v>1</v>
      </c>
      <c r="L4087">
        <v>49</v>
      </c>
      <c r="M4087" t="b">
        <v>1</v>
      </c>
      <c r="N4087" t="s">
        <v>8271</v>
      </c>
      <c r="O4087" s="5">
        <f t="shared" si="567"/>
        <v>0.99547511312217196</v>
      </c>
      <c r="P4087" s="7">
        <f t="shared" si="568"/>
        <v>67.65306122448979</v>
      </c>
      <c r="Q4087" t="str">
        <f t="shared" si="569"/>
        <v>theater</v>
      </c>
      <c r="R4087" t="str">
        <f t="shared" si="570"/>
        <v>plays</v>
      </c>
      <c r="S4087" s="10">
        <f t="shared" si="571"/>
        <v>42201.475416666668</v>
      </c>
      <c r="T4087" s="10">
        <f t="shared" si="572"/>
        <v>42171.475416666668</v>
      </c>
      <c r="U4087">
        <f t="shared" si="573"/>
        <v>2015</v>
      </c>
      <c r="V4087" s="11">
        <f t="shared" si="574"/>
        <v>42201.475416666668</v>
      </c>
      <c r="W4087" s="15">
        <f t="shared" si="575"/>
        <v>30</v>
      </c>
    </row>
    <row r="4088" spans="1:23" ht="28.8" x14ac:dyDescent="0.3">
      <c r="A4088">
        <v>3262</v>
      </c>
      <c r="B4088" s="3" t="s">
        <v>3262</v>
      </c>
      <c r="C4088" s="3" t="s">
        <v>7372</v>
      </c>
      <c r="D4088">
        <v>12200</v>
      </c>
      <c r="E4088">
        <v>12571</v>
      </c>
      <c r="F4088" t="s">
        <v>8219</v>
      </c>
      <c r="G4088" t="s">
        <v>8224</v>
      </c>
      <c r="H4088" t="s">
        <v>8246</v>
      </c>
      <c r="I4088">
        <v>1419220800</v>
      </c>
      <c r="J4088">
        <v>1416555262</v>
      </c>
      <c r="K4088" t="b">
        <v>1</v>
      </c>
      <c r="L4088">
        <v>134</v>
      </c>
      <c r="M4088" t="b">
        <v>1</v>
      </c>
      <c r="N4088" t="s">
        <v>8271</v>
      </c>
      <c r="O4088" s="5">
        <f t="shared" si="567"/>
        <v>0.97048763026012252</v>
      </c>
      <c r="P4088" s="7">
        <f t="shared" si="568"/>
        <v>93.81343283582089</v>
      </c>
      <c r="Q4088" t="str">
        <f t="shared" si="569"/>
        <v>theater</v>
      </c>
      <c r="R4088" t="str">
        <f t="shared" si="570"/>
        <v>plays</v>
      </c>
      <c r="S4088" s="10">
        <f t="shared" si="571"/>
        <v>41994.916666666672</v>
      </c>
      <c r="T4088" s="10">
        <f t="shared" si="572"/>
        <v>41964.065532407403</v>
      </c>
      <c r="U4088">
        <f t="shared" si="573"/>
        <v>2014</v>
      </c>
      <c r="V4088" s="11">
        <f t="shared" si="574"/>
        <v>41994.916666666672</v>
      </c>
      <c r="W4088" s="15">
        <f t="shared" si="575"/>
        <v>30.851134259268292</v>
      </c>
    </row>
    <row r="4089" spans="1:23" ht="28.8" x14ac:dyDescent="0.3">
      <c r="A4089">
        <v>3263</v>
      </c>
      <c r="B4089" s="3" t="s">
        <v>3263</v>
      </c>
      <c r="C4089" s="3" t="s">
        <v>7373</v>
      </c>
      <c r="D4089">
        <v>2500</v>
      </c>
      <c r="E4089">
        <v>2804.16</v>
      </c>
      <c r="F4089" t="s">
        <v>8219</v>
      </c>
      <c r="G4089" t="s">
        <v>8224</v>
      </c>
      <c r="H4089" t="s">
        <v>8246</v>
      </c>
      <c r="I4089">
        <v>1446238800</v>
      </c>
      <c r="J4089">
        <v>1444220588</v>
      </c>
      <c r="K4089" t="b">
        <v>1</v>
      </c>
      <c r="L4089">
        <v>68</v>
      </c>
      <c r="M4089" t="b">
        <v>1</v>
      </c>
      <c r="N4089" t="s">
        <v>8271</v>
      </c>
      <c r="O4089" s="5">
        <f t="shared" si="567"/>
        <v>0.89153258016660963</v>
      </c>
      <c r="P4089" s="7">
        <f t="shared" si="568"/>
        <v>41.237647058823526</v>
      </c>
      <c r="Q4089" t="str">
        <f t="shared" si="569"/>
        <v>theater</v>
      </c>
      <c r="R4089" t="str">
        <f t="shared" si="570"/>
        <v>plays</v>
      </c>
      <c r="S4089" s="10">
        <f t="shared" si="571"/>
        <v>42307.625</v>
      </c>
      <c r="T4089" s="10">
        <f t="shared" si="572"/>
        <v>42284.266064814816</v>
      </c>
      <c r="U4089">
        <f t="shared" si="573"/>
        <v>2015</v>
      </c>
      <c r="V4089" s="11">
        <f t="shared" si="574"/>
        <v>42307.625</v>
      </c>
      <c r="W4089" s="15">
        <f t="shared" si="575"/>
        <v>23.358935185184237</v>
      </c>
    </row>
    <row r="4090" spans="1:23" ht="28.8" x14ac:dyDescent="0.3">
      <c r="A4090">
        <v>3264</v>
      </c>
      <c r="B4090" s="3" t="s">
        <v>3264</v>
      </c>
      <c r="C4090" s="3" t="s">
        <v>7374</v>
      </c>
      <c r="D4090">
        <v>2500</v>
      </c>
      <c r="E4090">
        <v>2575</v>
      </c>
      <c r="F4090" t="s">
        <v>8219</v>
      </c>
      <c r="G4090" t="s">
        <v>8224</v>
      </c>
      <c r="H4090" t="s">
        <v>8246</v>
      </c>
      <c r="I4090">
        <v>1422482400</v>
      </c>
      <c r="J4090">
        <v>1421089938</v>
      </c>
      <c r="K4090" t="b">
        <v>1</v>
      </c>
      <c r="L4090">
        <v>49</v>
      </c>
      <c r="M4090" t="b">
        <v>1</v>
      </c>
      <c r="N4090" t="s">
        <v>8271</v>
      </c>
      <c r="O4090" s="5">
        <f t="shared" si="567"/>
        <v>0.970873786407767</v>
      </c>
      <c r="P4090" s="7">
        <f t="shared" si="568"/>
        <v>52.551020408163268</v>
      </c>
      <c r="Q4090" t="str">
        <f t="shared" si="569"/>
        <v>theater</v>
      </c>
      <c r="R4090" t="str">
        <f t="shared" si="570"/>
        <v>plays</v>
      </c>
      <c r="S4090" s="10">
        <f t="shared" si="571"/>
        <v>42032.666666666672</v>
      </c>
      <c r="T4090" s="10">
        <f t="shared" si="572"/>
        <v>42016.550208333334</v>
      </c>
      <c r="U4090">
        <f t="shared" si="573"/>
        <v>2015</v>
      </c>
      <c r="V4090" s="11">
        <f t="shared" si="574"/>
        <v>42032.666666666672</v>
      </c>
      <c r="W4090" s="15">
        <f t="shared" si="575"/>
        <v>16.116458333337505</v>
      </c>
    </row>
    <row r="4091" spans="1:23" ht="43.2" x14ac:dyDescent="0.3">
      <c r="A4091">
        <v>3265</v>
      </c>
      <c r="B4091" s="3" t="s">
        <v>3265</v>
      </c>
      <c r="C4091" s="3" t="s">
        <v>7375</v>
      </c>
      <c r="D4091">
        <v>2700</v>
      </c>
      <c r="E4091">
        <v>4428</v>
      </c>
      <c r="F4091" t="s">
        <v>8219</v>
      </c>
      <c r="G4091" t="s">
        <v>8241</v>
      </c>
      <c r="H4091" t="s">
        <v>8249</v>
      </c>
      <c r="I4091">
        <v>1449162000</v>
      </c>
      <c r="J4091">
        <v>1446570315</v>
      </c>
      <c r="K4091" t="b">
        <v>1</v>
      </c>
      <c r="L4091">
        <v>63</v>
      </c>
      <c r="M4091" t="b">
        <v>1</v>
      </c>
      <c r="N4091" t="s">
        <v>8271</v>
      </c>
      <c r="O4091" s="5">
        <f t="shared" si="567"/>
        <v>0.6097560975609756</v>
      </c>
      <c r="P4091" s="7">
        <f t="shared" si="568"/>
        <v>70.285714285714292</v>
      </c>
      <c r="Q4091" t="str">
        <f t="shared" si="569"/>
        <v>theater</v>
      </c>
      <c r="R4091" t="str">
        <f t="shared" si="570"/>
        <v>plays</v>
      </c>
      <c r="S4091" s="10">
        <f t="shared" si="571"/>
        <v>42341.458333333328</v>
      </c>
      <c r="T4091" s="10">
        <f t="shared" si="572"/>
        <v>42311.461979166663</v>
      </c>
      <c r="U4091">
        <f t="shared" si="573"/>
        <v>2015</v>
      </c>
      <c r="V4091" s="11">
        <f t="shared" si="574"/>
        <v>42341.458333333328</v>
      </c>
      <c r="W4091" s="15">
        <f t="shared" si="575"/>
        <v>29.996354166665697</v>
      </c>
    </row>
    <row r="4092" spans="1:23" ht="43.2" x14ac:dyDescent="0.3">
      <c r="A4092">
        <v>3266</v>
      </c>
      <c r="B4092" s="3" t="s">
        <v>3266</v>
      </c>
      <c r="C4092" s="3" t="s">
        <v>7376</v>
      </c>
      <c r="D4092">
        <v>6000</v>
      </c>
      <c r="E4092">
        <v>7877</v>
      </c>
      <c r="F4092" t="s">
        <v>8219</v>
      </c>
      <c r="G4092" t="s">
        <v>8224</v>
      </c>
      <c r="H4092" t="s">
        <v>8246</v>
      </c>
      <c r="I4092">
        <v>1434142800</v>
      </c>
      <c r="J4092">
        <v>1431435122</v>
      </c>
      <c r="K4092" t="b">
        <v>1</v>
      </c>
      <c r="L4092">
        <v>163</v>
      </c>
      <c r="M4092" t="b">
        <v>1</v>
      </c>
      <c r="N4092" t="s">
        <v>8271</v>
      </c>
      <c r="O4092" s="5">
        <f t="shared" si="567"/>
        <v>0.76171131141297443</v>
      </c>
      <c r="P4092" s="7">
        <f t="shared" si="568"/>
        <v>48.325153374233132</v>
      </c>
      <c r="Q4092" t="str">
        <f t="shared" si="569"/>
        <v>theater</v>
      </c>
      <c r="R4092" t="str">
        <f t="shared" si="570"/>
        <v>plays</v>
      </c>
      <c r="S4092" s="10">
        <f t="shared" si="571"/>
        <v>42167.625</v>
      </c>
      <c r="T4092" s="10">
        <f t="shared" si="572"/>
        <v>42136.286134259266</v>
      </c>
      <c r="U4092">
        <f t="shared" si="573"/>
        <v>2015</v>
      </c>
      <c r="V4092" s="11">
        <f t="shared" si="574"/>
        <v>42167.625</v>
      </c>
      <c r="W4092" s="15">
        <f t="shared" si="575"/>
        <v>31.338865740734036</v>
      </c>
    </row>
    <row r="4093" spans="1:23" ht="43.2" x14ac:dyDescent="0.3">
      <c r="A4093">
        <v>3267</v>
      </c>
      <c r="B4093" s="3" t="s">
        <v>3267</v>
      </c>
      <c r="C4093" s="3" t="s">
        <v>7377</v>
      </c>
      <c r="D4093">
        <v>15000</v>
      </c>
      <c r="E4093">
        <v>15315</v>
      </c>
      <c r="F4093" t="s">
        <v>8219</v>
      </c>
      <c r="G4093" t="s">
        <v>8224</v>
      </c>
      <c r="H4093" t="s">
        <v>8246</v>
      </c>
      <c r="I4093">
        <v>1437156660</v>
      </c>
      <c r="J4093">
        <v>1434564660</v>
      </c>
      <c r="K4093" t="b">
        <v>1</v>
      </c>
      <c r="L4093">
        <v>288</v>
      </c>
      <c r="M4093" t="b">
        <v>1</v>
      </c>
      <c r="N4093" t="s">
        <v>8271</v>
      </c>
      <c r="O4093" s="5">
        <f t="shared" si="567"/>
        <v>0.97943192948090108</v>
      </c>
      <c r="P4093" s="7">
        <f t="shared" si="568"/>
        <v>53.177083333333336</v>
      </c>
      <c r="Q4093" t="str">
        <f t="shared" si="569"/>
        <v>theater</v>
      </c>
      <c r="R4093" t="str">
        <f t="shared" si="570"/>
        <v>plays</v>
      </c>
      <c r="S4093" s="10">
        <f t="shared" si="571"/>
        <v>42202.507638888885</v>
      </c>
      <c r="T4093" s="10">
        <f t="shared" si="572"/>
        <v>42172.507638888885</v>
      </c>
      <c r="U4093">
        <f t="shared" si="573"/>
        <v>2015</v>
      </c>
      <c r="V4093" s="11">
        <f t="shared" si="574"/>
        <v>42202.507638888885</v>
      </c>
      <c r="W4093" s="15">
        <f t="shared" si="575"/>
        <v>30</v>
      </c>
    </row>
    <row r="4094" spans="1:23" ht="43.2" x14ac:dyDescent="0.3">
      <c r="A4094">
        <v>3268</v>
      </c>
      <c r="B4094" s="3" t="s">
        <v>3268</v>
      </c>
      <c r="C4094" s="3" t="s">
        <v>7378</v>
      </c>
      <c r="D4094">
        <v>2000</v>
      </c>
      <c r="E4094">
        <v>2560</v>
      </c>
      <c r="F4094" t="s">
        <v>8219</v>
      </c>
      <c r="G4094" t="s">
        <v>8224</v>
      </c>
      <c r="H4094" t="s">
        <v>8246</v>
      </c>
      <c r="I4094">
        <v>1472074928</v>
      </c>
      <c r="J4094">
        <v>1470692528</v>
      </c>
      <c r="K4094" t="b">
        <v>1</v>
      </c>
      <c r="L4094">
        <v>42</v>
      </c>
      <c r="M4094" t="b">
        <v>1</v>
      </c>
      <c r="N4094" t="s">
        <v>8271</v>
      </c>
      <c r="O4094" s="5">
        <f t="shared" si="567"/>
        <v>0.78125</v>
      </c>
      <c r="P4094" s="7">
        <f t="shared" si="568"/>
        <v>60.952380952380949</v>
      </c>
      <c r="Q4094" t="str">
        <f t="shared" si="569"/>
        <v>theater</v>
      </c>
      <c r="R4094" t="str">
        <f t="shared" si="570"/>
        <v>plays</v>
      </c>
      <c r="S4094" s="10">
        <f t="shared" si="571"/>
        <v>42606.65425925926</v>
      </c>
      <c r="T4094" s="10">
        <f t="shared" si="572"/>
        <v>42590.65425925926</v>
      </c>
      <c r="U4094">
        <f t="shared" si="573"/>
        <v>2016</v>
      </c>
      <c r="V4094" s="11">
        <f t="shared" si="574"/>
        <v>42606.65425925926</v>
      </c>
      <c r="W4094" s="15">
        <f t="shared" si="575"/>
        <v>16</v>
      </c>
    </row>
    <row r="4095" spans="1:23" ht="43.2" x14ac:dyDescent="0.3">
      <c r="A4095">
        <v>3269</v>
      </c>
      <c r="B4095" s="3" t="s">
        <v>3269</v>
      </c>
      <c r="C4095" s="3" t="s">
        <v>7379</v>
      </c>
      <c r="D4095">
        <v>8000</v>
      </c>
      <c r="E4095">
        <v>8120</v>
      </c>
      <c r="F4095" t="s">
        <v>8219</v>
      </c>
      <c r="G4095" t="s">
        <v>8225</v>
      </c>
      <c r="H4095" t="s">
        <v>8247</v>
      </c>
      <c r="I4095">
        <v>1434452400</v>
      </c>
      <c r="J4095">
        <v>1431509397</v>
      </c>
      <c r="K4095" t="b">
        <v>1</v>
      </c>
      <c r="L4095">
        <v>70</v>
      </c>
      <c r="M4095" t="b">
        <v>1</v>
      </c>
      <c r="N4095" t="s">
        <v>8271</v>
      </c>
      <c r="O4095" s="5">
        <f t="shared" si="567"/>
        <v>0.98522167487684731</v>
      </c>
      <c r="P4095" s="7">
        <f t="shared" si="568"/>
        <v>116</v>
      </c>
      <c r="Q4095" t="str">
        <f t="shared" si="569"/>
        <v>theater</v>
      </c>
      <c r="R4095" t="str">
        <f t="shared" si="570"/>
        <v>plays</v>
      </c>
      <c r="S4095" s="10">
        <f t="shared" si="571"/>
        <v>42171.208333333328</v>
      </c>
      <c r="T4095" s="10">
        <f t="shared" si="572"/>
        <v>42137.145798611105</v>
      </c>
      <c r="U4095">
        <f t="shared" si="573"/>
        <v>2015</v>
      </c>
      <c r="V4095" s="11">
        <f t="shared" si="574"/>
        <v>42171.208333333328</v>
      </c>
      <c r="W4095" s="15">
        <f t="shared" si="575"/>
        <v>34.062534722223063</v>
      </c>
    </row>
    <row r="4096" spans="1:23" ht="57.6" x14ac:dyDescent="0.3">
      <c r="A4096">
        <v>3270</v>
      </c>
      <c r="B4096" s="3" t="s">
        <v>3270</v>
      </c>
      <c r="C4096" s="3" t="s">
        <v>7380</v>
      </c>
      <c r="D4096">
        <v>1800</v>
      </c>
      <c r="E4096">
        <v>1830</v>
      </c>
      <c r="F4096" t="s">
        <v>8219</v>
      </c>
      <c r="G4096" t="s">
        <v>8225</v>
      </c>
      <c r="H4096" t="s">
        <v>8247</v>
      </c>
      <c r="I4096">
        <v>1436705265</v>
      </c>
      <c r="J4096">
        <v>1434113265</v>
      </c>
      <c r="K4096" t="b">
        <v>1</v>
      </c>
      <c r="L4096">
        <v>30</v>
      </c>
      <c r="M4096" t="b">
        <v>1</v>
      </c>
      <c r="N4096" t="s">
        <v>8271</v>
      </c>
      <c r="O4096" s="5">
        <f t="shared" si="567"/>
        <v>0.98360655737704916</v>
      </c>
      <c r="P4096" s="7">
        <f t="shared" si="568"/>
        <v>61</v>
      </c>
      <c r="Q4096" t="str">
        <f t="shared" si="569"/>
        <v>theater</v>
      </c>
      <c r="R4096" t="str">
        <f t="shared" si="570"/>
        <v>plays</v>
      </c>
      <c r="S4096" s="10">
        <f t="shared" si="571"/>
        <v>42197.283159722225</v>
      </c>
      <c r="T4096" s="10">
        <f t="shared" si="572"/>
        <v>42167.283159722225</v>
      </c>
      <c r="U4096">
        <f t="shared" si="573"/>
        <v>2015</v>
      </c>
      <c r="V4096" s="11">
        <f t="shared" si="574"/>
        <v>42197.283159722225</v>
      </c>
      <c r="W4096" s="15">
        <f t="shared" si="575"/>
        <v>30</v>
      </c>
    </row>
    <row r="4097" spans="1:23" x14ac:dyDescent="0.3">
      <c r="A4097">
        <v>3271</v>
      </c>
      <c r="B4097" s="3" t="s">
        <v>3271</v>
      </c>
      <c r="C4097" s="3" t="s">
        <v>7381</v>
      </c>
      <c r="D4097">
        <v>1500</v>
      </c>
      <c r="E4097">
        <v>1950</v>
      </c>
      <c r="F4097" t="s">
        <v>8219</v>
      </c>
      <c r="G4097" t="s">
        <v>8225</v>
      </c>
      <c r="H4097" t="s">
        <v>8247</v>
      </c>
      <c r="I4097">
        <v>1414927775</v>
      </c>
      <c r="J4097">
        <v>1412332175</v>
      </c>
      <c r="K4097" t="b">
        <v>1</v>
      </c>
      <c r="L4097">
        <v>51</v>
      </c>
      <c r="M4097" t="b">
        <v>1</v>
      </c>
      <c r="N4097" t="s">
        <v>8271</v>
      </c>
      <c r="O4097" s="5">
        <f t="shared" si="567"/>
        <v>0.76923076923076927</v>
      </c>
      <c r="P4097" s="7">
        <f t="shared" si="568"/>
        <v>38.235294117647058</v>
      </c>
      <c r="Q4097" t="str">
        <f t="shared" si="569"/>
        <v>theater</v>
      </c>
      <c r="R4097" t="str">
        <f t="shared" si="570"/>
        <v>plays</v>
      </c>
      <c r="S4097" s="10">
        <f t="shared" si="571"/>
        <v>41945.228877314818</v>
      </c>
      <c r="T4097" s="10">
        <f t="shared" si="572"/>
        <v>41915.187210648146</v>
      </c>
      <c r="U4097">
        <f t="shared" si="573"/>
        <v>2014</v>
      </c>
      <c r="V4097" s="11">
        <f t="shared" si="574"/>
        <v>41945.228877314818</v>
      </c>
      <c r="W4097" s="15">
        <f t="shared" si="575"/>
        <v>30.041666666671517</v>
      </c>
    </row>
    <row r="4098" spans="1:23" ht="43.2" x14ac:dyDescent="0.3">
      <c r="A4098">
        <v>3272</v>
      </c>
      <c r="B4098" s="3" t="s">
        <v>3272</v>
      </c>
      <c r="C4098" s="3" t="s">
        <v>7382</v>
      </c>
      <c r="D4098">
        <v>10000</v>
      </c>
      <c r="E4098">
        <v>15443</v>
      </c>
      <c r="F4098" t="s">
        <v>8219</v>
      </c>
      <c r="G4098" t="s">
        <v>8224</v>
      </c>
      <c r="H4098" t="s">
        <v>8246</v>
      </c>
      <c r="I4098">
        <v>1446814809</v>
      </c>
      <c r="J4098">
        <v>1444219209</v>
      </c>
      <c r="K4098" t="b">
        <v>1</v>
      </c>
      <c r="L4098">
        <v>145</v>
      </c>
      <c r="M4098" t="b">
        <v>1</v>
      </c>
      <c r="N4098" t="s">
        <v>8271</v>
      </c>
      <c r="O4098" s="5">
        <f t="shared" ref="O4098:O4115" si="576">$D4098/$E4098</f>
        <v>0.64754257592436704</v>
      </c>
      <c r="P4098" s="7">
        <f t="shared" ref="P4098:P4115" si="577">$E4098/$L4098</f>
        <v>106.50344827586207</v>
      </c>
      <c r="Q4098" t="str">
        <f t="shared" ref="Q4098:Q4115" si="578">LEFT($N4098,SEARCH("/",$N4098,1)-1)</f>
        <v>theater</v>
      </c>
      <c r="R4098" t="str">
        <f t="shared" ref="R4098:R4115" si="579">MID($N4098,FIND("/",$N4098)+1,256)</f>
        <v>plays</v>
      </c>
      <c r="S4098" s="10">
        <f t="shared" ref="S4098:S4115" si="580">((($I4098/60)/60)/24)+DATE(1970,1,1)+(-6/24)</f>
        <v>42314.291770833333</v>
      </c>
      <c r="T4098" s="10">
        <f t="shared" ref="T4098:T4115" si="581">((($J4098/60)/60)/24)+DATE(1970,1,1)+(-6/24)</f>
        <v>42284.250104166669</v>
      </c>
      <c r="U4098">
        <f t="shared" ref="U4098:U4115" si="582">YEAR(S4098)</f>
        <v>2015</v>
      </c>
      <c r="V4098" s="11">
        <f t="shared" ref="V4098:V4115" si="583">S4098</f>
        <v>42314.291770833333</v>
      </c>
      <c r="W4098" s="15">
        <f t="shared" si="575"/>
        <v>30.041666666664241</v>
      </c>
    </row>
    <row r="4099" spans="1:23" ht="57.6" x14ac:dyDescent="0.3">
      <c r="A4099">
        <v>3273</v>
      </c>
      <c r="B4099" s="3" t="s">
        <v>3273</v>
      </c>
      <c r="C4099" s="3" t="s">
        <v>7383</v>
      </c>
      <c r="D4099">
        <v>4000</v>
      </c>
      <c r="E4099">
        <v>4296</v>
      </c>
      <c r="F4099" t="s">
        <v>8219</v>
      </c>
      <c r="G4099" t="s">
        <v>8224</v>
      </c>
      <c r="H4099" t="s">
        <v>8246</v>
      </c>
      <c r="I4099">
        <v>1473879600</v>
      </c>
      <c r="J4099">
        <v>1472498042</v>
      </c>
      <c r="K4099" t="b">
        <v>1</v>
      </c>
      <c r="L4099">
        <v>21</v>
      </c>
      <c r="M4099" t="b">
        <v>1</v>
      </c>
      <c r="N4099" t="s">
        <v>8271</v>
      </c>
      <c r="O4099" s="5">
        <f t="shared" si="576"/>
        <v>0.93109869646182497</v>
      </c>
      <c r="P4099" s="7">
        <f t="shared" si="577"/>
        <v>204.57142857142858</v>
      </c>
      <c r="Q4099" t="str">
        <f t="shared" si="578"/>
        <v>theater</v>
      </c>
      <c r="R4099" t="str">
        <f t="shared" si="579"/>
        <v>plays</v>
      </c>
      <c r="S4099" s="10">
        <f t="shared" si="580"/>
        <v>42627.541666666672</v>
      </c>
      <c r="T4099" s="10">
        <f t="shared" si="581"/>
        <v>42611.551412037035</v>
      </c>
      <c r="U4099">
        <f t="shared" si="582"/>
        <v>2016</v>
      </c>
      <c r="V4099" s="11">
        <f t="shared" si="583"/>
        <v>42627.541666666672</v>
      </c>
      <c r="W4099" s="15">
        <f t="shared" ref="W4099:W4115" si="584">S4099-T4099</f>
        <v>15.990254629636183</v>
      </c>
    </row>
    <row r="4100" spans="1:23" ht="43.2" x14ac:dyDescent="0.3">
      <c r="A4100">
        <v>3274</v>
      </c>
      <c r="B4100" s="3" t="s">
        <v>3274</v>
      </c>
      <c r="C4100" s="3" t="s">
        <v>7384</v>
      </c>
      <c r="D4100">
        <v>15500</v>
      </c>
      <c r="E4100">
        <v>15705</v>
      </c>
      <c r="F4100" t="s">
        <v>8219</v>
      </c>
      <c r="G4100" t="s">
        <v>8224</v>
      </c>
      <c r="H4100" t="s">
        <v>8246</v>
      </c>
      <c r="I4100">
        <v>1458075600</v>
      </c>
      <c r="J4100">
        <v>1454259272</v>
      </c>
      <c r="K4100" t="b">
        <v>1</v>
      </c>
      <c r="L4100">
        <v>286</v>
      </c>
      <c r="M4100" t="b">
        <v>1</v>
      </c>
      <c r="N4100" t="s">
        <v>8271</v>
      </c>
      <c r="O4100" s="5">
        <f t="shared" si="576"/>
        <v>0.98694683221903856</v>
      </c>
      <c r="P4100" s="7">
        <f t="shared" si="577"/>
        <v>54.912587412587413</v>
      </c>
      <c r="Q4100" t="str">
        <f t="shared" si="578"/>
        <v>theater</v>
      </c>
      <c r="R4100" t="str">
        <f t="shared" si="579"/>
        <v>plays</v>
      </c>
      <c r="S4100" s="10">
        <f t="shared" si="580"/>
        <v>42444.625</v>
      </c>
      <c r="T4100" s="10">
        <f t="shared" si="581"/>
        <v>42400.454537037032</v>
      </c>
      <c r="U4100">
        <f t="shared" si="582"/>
        <v>2016</v>
      </c>
      <c r="V4100" s="11">
        <f t="shared" si="583"/>
        <v>42444.625</v>
      </c>
      <c r="W4100" s="15">
        <f t="shared" si="584"/>
        <v>44.170462962967576</v>
      </c>
    </row>
    <row r="4101" spans="1:23" ht="43.2" x14ac:dyDescent="0.3">
      <c r="A4101">
        <v>3275</v>
      </c>
      <c r="B4101" s="3" t="s">
        <v>3275</v>
      </c>
      <c r="C4101" s="3" t="s">
        <v>7385</v>
      </c>
      <c r="D4101">
        <v>1800</v>
      </c>
      <c r="E4101">
        <v>1805</v>
      </c>
      <c r="F4101" t="s">
        <v>8219</v>
      </c>
      <c r="G4101" t="s">
        <v>8224</v>
      </c>
      <c r="H4101" t="s">
        <v>8246</v>
      </c>
      <c r="I4101">
        <v>1423456200</v>
      </c>
      <c r="J4101">
        <v>1421183271</v>
      </c>
      <c r="K4101" t="b">
        <v>1</v>
      </c>
      <c r="L4101">
        <v>12</v>
      </c>
      <c r="M4101" t="b">
        <v>1</v>
      </c>
      <c r="N4101" t="s">
        <v>8271</v>
      </c>
      <c r="O4101" s="5">
        <f t="shared" si="576"/>
        <v>0.99722991689750695</v>
      </c>
      <c r="P4101" s="7">
        <f t="shared" si="577"/>
        <v>150.41666666666666</v>
      </c>
      <c r="Q4101" t="str">
        <f t="shared" si="578"/>
        <v>theater</v>
      </c>
      <c r="R4101" t="str">
        <f t="shared" si="579"/>
        <v>plays</v>
      </c>
      <c r="S4101" s="10">
        <f t="shared" si="580"/>
        <v>42043.9375</v>
      </c>
      <c r="T4101" s="10">
        <f t="shared" si="581"/>
        <v>42017.63045138889</v>
      </c>
      <c r="U4101">
        <f t="shared" si="582"/>
        <v>2015</v>
      </c>
      <c r="V4101" s="11">
        <f t="shared" si="583"/>
        <v>42043.9375</v>
      </c>
      <c r="W4101" s="15">
        <f t="shared" si="584"/>
        <v>26.307048611110076</v>
      </c>
    </row>
    <row r="4102" spans="1:23" ht="43.2" x14ac:dyDescent="0.3">
      <c r="A4102">
        <v>3276</v>
      </c>
      <c r="B4102" s="3" t="s">
        <v>3276</v>
      </c>
      <c r="C4102" s="3" t="s">
        <v>7386</v>
      </c>
      <c r="D4102">
        <v>4500</v>
      </c>
      <c r="E4102">
        <v>5258</v>
      </c>
      <c r="F4102" t="s">
        <v>8219</v>
      </c>
      <c r="G4102" t="s">
        <v>8229</v>
      </c>
      <c r="H4102" t="s">
        <v>8251</v>
      </c>
      <c r="I4102">
        <v>1459483140</v>
      </c>
      <c r="J4102">
        <v>1456526879</v>
      </c>
      <c r="K4102" t="b">
        <v>1</v>
      </c>
      <c r="L4102">
        <v>100</v>
      </c>
      <c r="M4102" t="b">
        <v>1</v>
      </c>
      <c r="N4102" t="s">
        <v>8271</v>
      </c>
      <c r="O4102" s="5">
        <f t="shared" si="576"/>
        <v>0.85583872194750854</v>
      </c>
      <c r="P4102" s="7">
        <f t="shared" si="577"/>
        <v>52.58</v>
      </c>
      <c r="Q4102" t="str">
        <f t="shared" si="578"/>
        <v>theater</v>
      </c>
      <c r="R4102" t="str">
        <f t="shared" si="579"/>
        <v>plays</v>
      </c>
      <c r="S4102" s="10">
        <f t="shared" si="580"/>
        <v>42460.915972222225</v>
      </c>
      <c r="T4102" s="10">
        <f t="shared" si="581"/>
        <v>42426.699988425928</v>
      </c>
      <c r="U4102">
        <f t="shared" si="582"/>
        <v>2016</v>
      </c>
      <c r="V4102" s="11">
        <f t="shared" si="583"/>
        <v>42460.915972222225</v>
      </c>
      <c r="W4102" s="15">
        <f t="shared" si="584"/>
        <v>34.215983796297223</v>
      </c>
    </row>
    <row r="4103" spans="1:23" ht="57.6" x14ac:dyDescent="0.3">
      <c r="A4103">
        <v>3277</v>
      </c>
      <c r="B4103" s="3" t="s">
        <v>3277</v>
      </c>
      <c r="C4103" s="3" t="s">
        <v>7387</v>
      </c>
      <c r="D4103">
        <v>5000</v>
      </c>
      <c r="E4103">
        <v>5430</v>
      </c>
      <c r="F4103" t="s">
        <v>8219</v>
      </c>
      <c r="G4103" t="s">
        <v>8225</v>
      </c>
      <c r="H4103" t="s">
        <v>8247</v>
      </c>
      <c r="I4103">
        <v>1416331406</v>
      </c>
      <c r="J4103">
        <v>1413735806</v>
      </c>
      <c r="K4103" t="b">
        <v>1</v>
      </c>
      <c r="L4103">
        <v>100</v>
      </c>
      <c r="M4103" t="b">
        <v>1</v>
      </c>
      <c r="N4103" t="s">
        <v>8271</v>
      </c>
      <c r="O4103" s="5">
        <f t="shared" si="576"/>
        <v>0.92081031307550643</v>
      </c>
      <c r="P4103" s="7">
        <f t="shared" si="577"/>
        <v>54.3</v>
      </c>
      <c r="Q4103" t="str">
        <f t="shared" si="578"/>
        <v>theater</v>
      </c>
      <c r="R4103" t="str">
        <f t="shared" si="579"/>
        <v>plays</v>
      </c>
      <c r="S4103" s="10">
        <f t="shared" si="580"/>
        <v>41961.474606481483</v>
      </c>
      <c r="T4103" s="10">
        <f t="shared" si="581"/>
        <v>41931.432939814818</v>
      </c>
      <c r="U4103">
        <f t="shared" si="582"/>
        <v>2014</v>
      </c>
      <c r="V4103" s="11">
        <f t="shared" si="583"/>
        <v>41961.474606481483</v>
      </c>
      <c r="W4103" s="15">
        <f t="shared" si="584"/>
        <v>30.041666666664241</v>
      </c>
    </row>
    <row r="4104" spans="1:23" ht="43.2" x14ac:dyDescent="0.3">
      <c r="A4104">
        <v>3278</v>
      </c>
      <c r="B4104" s="3" t="s">
        <v>3278</v>
      </c>
      <c r="C4104" s="3" t="s">
        <v>7388</v>
      </c>
      <c r="D4104">
        <v>2500</v>
      </c>
      <c r="E4104">
        <v>2585</v>
      </c>
      <c r="F4104" t="s">
        <v>8219</v>
      </c>
      <c r="G4104" t="s">
        <v>8225</v>
      </c>
      <c r="H4104" t="s">
        <v>8247</v>
      </c>
      <c r="I4104">
        <v>1433017303</v>
      </c>
      <c r="J4104">
        <v>1430425303</v>
      </c>
      <c r="K4104" t="b">
        <v>1</v>
      </c>
      <c r="L4104">
        <v>34</v>
      </c>
      <c r="M4104" t="b">
        <v>1</v>
      </c>
      <c r="N4104" t="s">
        <v>8271</v>
      </c>
      <c r="O4104" s="5">
        <f t="shared" si="576"/>
        <v>0.96711798839458418</v>
      </c>
      <c r="P4104" s="7">
        <f t="shared" si="577"/>
        <v>76.029411764705884</v>
      </c>
      <c r="Q4104" t="str">
        <f t="shared" si="578"/>
        <v>theater</v>
      </c>
      <c r="R4104" t="str">
        <f t="shared" si="579"/>
        <v>plays</v>
      </c>
      <c r="S4104" s="10">
        <f t="shared" si="580"/>
        <v>42154.598414351851</v>
      </c>
      <c r="T4104" s="10">
        <f t="shared" si="581"/>
        <v>42124.598414351851</v>
      </c>
      <c r="U4104">
        <f t="shared" si="582"/>
        <v>2015</v>
      </c>
      <c r="V4104" s="11">
        <f t="shared" si="583"/>
        <v>42154.598414351851</v>
      </c>
      <c r="W4104" s="15">
        <f t="shared" si="584"/>
        <v>30</v>
      </c>
    </row>
    <row r="4105" spans="1:23" ht="43.2" x14ac:dyDescent="0.3">
      <c r="A4105">
        <v>3841</v>
      </c>
      <c r="B4105" s="3" t="s">
        <v>3838</v>
      </c>
      <c r="C4105" s="3" t="s">
        <v>7950</v>
      </c>
      <c r="D4105">
        <v>10000</v>
      </c>
      <c r="E4105">
        <v>872</v>
      </c>
      <c r="F4105" t="s">
        <v>8221</v>
      </c>
      <c r="G4105" t="s">
        <v>8224</v>
      </c>
      <c r="H4105" t="s">
        <v>8246</v>
      </c>
      <c r="I4105">
        <v>1405882287</v>
      </c>
      <c r="J4105">
        <v>1400698287</v>
      </c>
      <c r="K4105" t="b">
        <v>1</v>
      </c>
      <c r="L4105">
        <v>34</v>
      </c>
      <c r="M4105" t="b">
        <v>0</v>
      </c>
      <c r="N4105" t="s">
        <v>8271</v>
      </c>
      <c r="O4105" s="5">
        <f t="shared" si="576"/>
        <v>11.467889908256881</v>
      </c>
      <c r="P4105" s="7">
        <f t="shared" si="577"/>
        <v>25.647058823529413</v>
      </c>
      <c r="Q4105" t="str">
        <f t="shared" si="578"/>
        <v>theater</v>
      </c>
      <c r="R4105" t="str">
        <f t="shared" si="579"/>
        <v>plays</v>
      </c>
      <c r="S4105" s="10">
        <f t="shared" si="580"/>
        <v>41840.535729166666</v>
      </c>
      <c r="T4105" s="10">
        <f t="shared" si="581"/>
        <v>41780.535729166666</v>
      </c>
      <c r="U4105">
        <f t="shared" si="582"/>
        <v>2014</v>
      </c>
      <c r="V4105" s="11">
        <f t="shared" si="583"/>
        <v>41840.535729166666</v>
      </c>
      <c r="W4105" s="15">
        <f t="shared" si="584"/>
        <v>60</v>
      </c>
    </row>
    <row r="4106" spans="1:23" ht="43.2" x14ac:dyDescent="0.3">
      <c r="A4106">
        <v>3842</v>
      </c>
      <c r="B4106" s="3" t="s">
        <v>3839</v>
      </c>
      <c r="C4106" s="3" t="s">
        <v>7951</v>
      </c>
      <c r="D4106">
        <v>5000</v>
      </c>
      <c r="E4106">
        <v>1097</v>
      </c>
      <c r="F4106" t="s">
        <v>8221</v>
      </c>
      <c r="G4106" t="s">
        <v>8225</v>
      </c>
      <c r="H4106" t="s">
        <v>8247</v>
      </c>
      <c r="I4106">
        <v>1399809052</v>
      </c>
      <c r="J4106">
        <v>1397217052</v>
      </c>
      <c r="K4106" t="b">
        <v>1</v>
      </c>
      <c r="L4106">
        <v>23</v>
      </c>
      <c r="M4106" t="b">
        <v>0</v>
      </c>
      <c r="N4106" t="s">
        <v>8271</v>
      </c>
      <c r="O4106" s="5">
        <f t="shared" si="576"/>
        <v>4.557885141294439</v>
      </c>
      <c r="P4106" s="7">
        <f t="shared" si="577"/>
        <v>47.695652173913047</v>
      </c>
      <c r="Q4106" t="str">
        <f t="shared" si="578"/>
        <v>theater</v>
      </c>
      <c r="R4106" t="str">
        <f t="shared" si="579"/>
        <v>plays</v>
      </c>
      <c r="S4106" s="10">
        <f t="shared" si="580"/>
        <v>41770.243657407409</v>
      </c>
      <c r="T4106" s="10">
        <f t="shared" si="581"/>
        <v>41740.243657407409</v>
      </c>
      <c r="U4106">
        <f t="shared" si="582"/>
        <v>2014</v>
      </c>
      <c r="V4106" s="11">
        <f t="shared" si="583"/>
        <v>41770.243657407409</v>
      </c>
      <c r="W4106" s="15">
        <f t="shared" si="584"/>
        <v>30</v>
      </c>
    </row>
    <row r="4107" spans="1:23" ht="43.2" x14ac:dyDescent="0.3">
      <c r="A4107">
        <v>3843</v>
      </c>
      <c r="B4107" s="3" t="s">
        <v>3840</v>
      </c>
      <c r="C4107" s="3" t="s">
        <v>7952</v>
      </c>
      <c r="D4107">
        <v>5000</v>
      </c>
      <c r="E4107">
        <v>1065</v>
      </c>
      <c r="F4107" t="s">
        <v>8221</v>
      </c>
      <c r="G4107" t="s">
        <v>8224</v>
      </c>
      <c r="H4107" t="s">
        <v>8246</v>
      </c>
      <c r="I4107">
        <v>1401587064</v>
      </c>
      <c r="J4107">
        <v>1399427064</v>
      </c>
      <c r="K4107" t="b">
        <v>1</v>
      </c>
      <c r="L4107">
        <v>19</v>
      </c>
      <c r="M4107" t="b">
        <v>0</v>
      </c>
      <c r="N4107" t="s">
        <v>8271</v>
      </c>
      <c r="O4107" s="5">
        <f t="shared" si="576"/>
        <v>4.694835680751174</v>
      </c>
      <c r="P4107" s="7">
        <f t="shared" si="577"/>
        <v>56.05263157894737</v>
      </c>
      <c r="Q4107" t="str">
        <f t="shared" si="578"/>
        <v>theater</v>
      </c>
      <c r="R4107" t="str">
        <f t="shared" si="579"/>
        <v>plays</v>
      </c>
      <c r="S4107" s="10">
        <f t="shared" si="580"/>
        <v>41790.822500000002</v>
      </c>
      <c r="T4107" s="10">
        <f t="shared" si="581"/>
        <v>41765.822500000002</v>
      </c>
      <c r="U4107">
        <f t="shared" si="582"/>
        <v>2014</v>
      </c>
      <c r="V4107" s="11">
        <f t="shared" si="583"/>
        <v>41790.822500000002</v>
      </c>
      <c r="W4107" s="15">
        <f t="shared" si="584"/>
        <v>25</v>
      </c>
    </row>
    <row r="4108" spans="1:23" ht="43.2" x14ac:dyDescent="0.3">
      <c r="A4108">
        <v>3844</v>
      </c>
      <c r="B4108" s="3" t="s">
        <v>3841</v>
      </c>
      <c r="C4108" s="3" t="s">
        <v>7953</v>
      </c>
      <c r="D4108">
        <v>9800</v>
      </c>
      <c r="E4108">
        <v>4066</v>
      </c>
      <c r="F4108" t="s">
        <v>8221</v>
      </c>
      <c r="G4108" t="s">
        <v>8224</v>
      </c>
      <c r="H4108" t="s">
        <v>8246</v>
      </c>
      <c r="I4108">
        <v>1401778740</v>
      </c>
      <c r="J4108">
        <v>1399474134</v>
      </c>
      <c r="K4108" t="b">
        <v>1</v>
      </c>
      <c r="L4108">
        <v>50</v>
      </c>
      <c r="M4108" t="b">
        <v>0</v>
      </c>
      <c r="N4108" t="s">
        <v>8271</v>
      </c>
      <c r="O4108" s="5">
        <f t="shared" si="576"/>
        <v>2.4102311854402361</v>
      </c>
      <c r="P4108" s="7">
        <f t="shared" si="577"/>
        <v>81.319999999999993</v>
      </c>
      <c r="Q4108" t="str">
        <f t="shared" si="578"/>
        <v>theater</v>
      </c>
      <c r="R4108" t="str">
        <f t="shared" si="579"/>
        <v>plays</v>
      </c>
      <c r="S4108" s="10">
        <f t="shared" si="580"/>
        <v>41793.040972222225</v>
      </c>
      <c r="T4108" s="10">
        <f t="shared" si="581"/>
        <v>41766.367291666669</v>
      </c>
      <c r="U4108">
        <f t="shared" si="582"/>
        <v>2014</v>
      </c>
      <c r="V4108" s="11">
        <f t="shared" si="583"/>
        <v>41793.040972222225</v>
      </c>
      <c r="W4108" s="15">
        <f t="shared" si="584"/>
        <v>26.67368055555562</v>
      </c>
    </row>
    <row r="4109" spans="1:23" ht="57.6" x14ac:dyDescent="0.3">
      <c r="A4109">
        <v>3845</v>
      </c>
      <c r="B4109" s="3" t="s">
        <v>3842</v>
      </c>
      <c r="C4109" s="3" t="s">
        <v>7954</v>
      </c>
      <c r="D4109">
        <v>40000</v>
      </c>
      <c r="E4109">
        <v>842</v>
      </c>
      <c r="F4109" t="s">
        <v>8221</v>
      </c>
      <c r="G4109" t="s">
        <v>8224</v>
      </c>
      <c r="H4109" t="s">
        <v>8246</v>
      </c>
      <c r="I4109">
        <v>1443711774</v>
      </c>
      <c r="J4109">
        <v>1441119774</v>
      </c>
      <c r="K4109" t="b">
        <v>1</v>
      </c>
      <c r="L4109">
        <v>12</v>
      </c>
      <c r="M4109" t="b">
        <v>0</v>
      </c>
      <c r="N4109" t="s">
        <v>8271</v>
      </c>
      <c r="O4109" s="5">
        <f t="shared" si="576"/>
        <v>47.505938242280287</v>
      </c>
      <c r="P4109" s="7">
        <f t="shared" si="577"/>
        <v>70.166666666666671</v>
      </c>
      <c r="Q4109" t="str">
        <f t="shared" si="578"/>
        <v>theater</v>
      </c>
      <c r="R4109" t="str">
        <f t="shared" si="579"/>
        <v>plays</v>
      </c>
      <c r="S4109" s="10">
        <f t="shared" si="580"/>
        <v>42278.377013888887</v>
      </c>
      <c r="T4109" s="10">
        <f t="shared" si="581"/>
        <v>42248.377013888887</v>
      </c>
      <c r="U4109">
        <f t="shared" si="582"/>
        <v>2015</v>
      </c>
      <c r="V4109" s="11">
        <f t="shared" si="583"/>
        <v>42278.377013888887</v>
      </c>
      <c r="W4109" s="15">
        <f t="shared" si="584"/>
        <v>30</v>
      </c>
    </row>
    <row r="4110" spans="1:23" ht="43.2" x14ac:dyDescent="0.3">
      <c r="A4110">
        <v>3846</v>
      </c>
      <c r="B4110" s="3" t="s">
        <v>3843</v>
      </c>
      <c r="C4110" s="3" t="s">
        <v>7955</v>
      </c>
      <c r="D4110">
        <v>7000</v>
      </c>
      <c r="E4110">
        <v>189</v>
      </c>
      <c r="F4110" t="s">
        <v>8221</v>
      </c>
      <c r="G4110" t="s">
        <v>8224</v>
      </c>
      <c r="H4110" t="s">
        <v>8246</v>
      </c>
      <c r="I4110">
        <v>1412405940</v>
      </c>
      <c r="J4110">
        <v>1409721542</v>
      </c>
      <c r="K4110" t="b">
        <v>1</v>
      </c>
      <c r="L4110">
        <v>8</v>
      </c>
      <c r="M4110" t="b">
        <v>0</v>
      </c>
      <c r="N4110" t="s">
        <v>8271</v>
      </c>
      <c r="O4110" s="5">
        <f t="shared" si="576"/>
        <v>37.037037037037038</v>
      </c>
      <c r="P4110" s="7">
        <f t="shared" si="577"/>
        <v>23.625</v>
      </c>
      <c r="Q4110" t="str">
        <f t="shared" si="578"/>
        <v>theater</v>
      </c>
      <c r="R4110" t="str">
        <f t="shared" si="579"/>
        <v>plays</v>
      </c>
      <c r="S4110" s="10">
        <f t="shared" si="580"/>
        <v>41916.040972222225</v>
      </c>
      <c r="T4110" s="10">
        <f t="shared" si="581"/>
        <v>41884.971550925926</v>
      </c>
      <c r="U4110">
        <f t="shared" si="582"/>
        <v>2014</v>
      </c>
      <c r="V4110" s="11">
        <f t="shared" si="583"/>
        <v>41916.040972222225</v>
      </c>
      <c r="W4110" s="15">
        <f t="shared" si="584"/>
        <v>31.06942129629897</v>
      </c>
    </row>
    <row r="4111" spans="1:23" ht="43.2" x14ac:dyDescent="0.3">
      <c r="A4111">
        <v>3847</v>
      </c>
      <c r="B4111" s="3" t="s">
        <v>3844</v>
      </c>
      <c r="C4111" s="3" t="s">
        <v>7956</v>
      </c>
      <c r="D4111">
        <v>10500</v>
      </c>
      <c r="E4111">
        <v>1697</v>
      </c>
      <c r="F4111" t="s">
        <v>8221</v>
      </c>
      <c r="G4111" t="s">
        <v>8224</v>
      </c>
      <c r="H4111" t="s">
        <v>8246</v>
      </c>
      <c r="I4111">
        <v>1437283391</v>
      </c>
      <c r="J4111">
        <v>1433395391</v>
      </c>
      <c r="K4111" t="b">
        <v>1</v>
      </c>
      <c r="L4111">
        <v>9</v>
      </c>
      <c r="M4111" t="b">
        <v>0</v>
      </c>
      <c r="N4111" t="s">
        <v>8271</v>
      </c>
      <c r="O4111" s="5">
        <f t="shared" si="576"/>
        <v>6.1873895109015908</v>
      </c>
      <c r="P4111" s="7">
        <f t="shared" si="577"/>
        <v>188.55555555555554</v>
      </c>
      <c r="Q4111" t="str">
        <f t="shared" si="578"/>
        <v>theater</v>
      </c>
      <c r="R4111" t="str">
        <f t="shared" si="579"/>
        <v>plays</v>
      </c>
      <c r="S4111" s="10">
        <f t="shared" si="580"/>
        <v>42203.974432870367</v>
      </c>
      <c r="T4111" s="10">
        <f t="shared" si="581"/>
        <v>42158.974432870367</v>
      </c>
      <c r="U4111">
        <f t="shared" si="582"/>
        <v>2015</v>
      </c>
      <c r="V4111" s="11">
        <f t="shared" si="583"/>
        <v>42203.974432870367</v>
      </c>
      <c r="W4111" s="15">
        <f t="shared" si="584"/>
        <v>45</v>
      </c>
    </row>
    <row r="4112" spans="1:23" ht="43.2" x14ac:dyDescent="0.3">
      <c r="A4112">
        <v>3848</v>
      </c>
      <c r="B4112" s="3" t="s">
        <v>3845</v>
      </c>
      <c r="C4112" s="3" t="s">
        <v>7957</v>
      </c>
      <c r="D4112">
        <v>13000</v>
      </c>
      <c r="E4112">
        <v>2129</v>
      </c>
      <c r="F4112" t="s">
        <v>8221</v>
      </c>
      <c r="G4112" t="s">
        <v>8224</v>
      </c>
      <c r="H4112" t="s">
        <v>8246</v>
      </c>
      <c r="I4112">
        <v>1445196989</v>
      </c>
      <c r="J4112">
        <v>1442604989</v>
      </c>
      <c r="K4112" t="b">
        <v>1</v>
      </c>
      <c r="L4112">
        <v>43</v>
      </c>
      <c r="M4112" t="b">
        <v>0</v>
      </c>
      <c r="N4112" t="s">
        <v>8271</v>
      </c>
      <c r="O4112" s="5">
        <f t="shared" si="576"/>
        <v>6.1061531235321747</v>
      </c>
      <c r="P4112" s="7">
        <f t="shared" si="577"/>
        <v>49.511627906976742</v>
      </c>
      <c r="Q4112" t="str">
        <f t="shared" si="578"/>
        <v>theater</v>
      </c>
      <c r="R4112" t="str">
        <f t="shared" si="579"/>
        <v>plays</v>
      </c>
      <c r="S4112" s="10">
        <f t="shared" si="580"/>
        <v>42295.567002314812</v>
      </c>
      <c r="T4112" s="10">
        <f t="shared" si="581"/>
        <v>42265.567002314812</v>
      </c>
      <c r="U4112">
        <f t="shared" si="582"/>
        <v>2015</v>
      </c>
      <c r="V4112" s="11">
        <f t="shared" si="583"/>
        <v>42295.567002314812</v>
      </c>
      <c r="W4112" s="15">
        <f t="shared" si="584"/>
        <v>30</v>
      </c>
    </row>
    <row r="4113" spans="1:23" ht="57.6" x14ac:dyDescent="0.3">
      <c r="A4113">
        <v>3849</v>
      </c>
      <c r="B4113" s="3" t="s">
        <v>3846</v>
      </c>
      <c r="C4113" s="3" t="s">
        <v>7958</v>
      </c>
      <c r="D4113">
        <v>30000</v>
      </c>
      <c r="E4113">
        <v>2113</v>
      </c>
      <c r="F4113" t="s">
        <v>8221</v>
      </c>
      <c r="G4113" t="s">
        <v>8236</v>
      </c>
      <c r="H4113" t="s">
        <v>8249</v>
      </c>
      <c r="I4113">
        <v>1434047084</v>
      </c>
      <c r="J4113">
        <v>1431455084</v>
      </c>
      <c r="K4113" t="b">
        <v>1</v>
      </c>
      <c r="L4113">
        <v>28</v>
      </c>
      <c r="M4113" t="b">
        <v>0</v>
      </c>
      <c r="N4113" t="s">
        <v>8271</v>
      </c>
      <c r="O4113" s="5">
        <f t="shared" si="576"/>
        <v>14.19782300047326</v>
      </c>
      <c r="P4113" s="7">
        <f t="shared" si="577"/>
        <v>75.464285714285708</v>
      </c>
      <c r="Q4113" t="str">
        <f t="shared" si="578"/>
        <v>theater</v>
      </c>
      <c r="R4113" t="str">
        <f t="shared" si="579"/>
        <v>plays</v>
      </c>
      <c r="S4113" s="10">
        <f t="shared" si="580"/>
        <v>42166.517175925925</v>
      </c>
      <c r="T4113" s="10">
        <f t="shared" si="581"/>
        <v>42136.517175925925</v>
      </c>
      <c r="U4113">
        <f t="shared" si="582"/>
        <v>2015</v>
      </c>
      <c r="V4113" s="11">
        <f t="shared" si="583"/>
        <v>42166.517175925925</v>
      </c>
      <c r="W4113" s="15">
        <f t="shared" si="584"/>
        <v>30</v>
      </c>
    </row>
    <row r="4114" spans="1:23" ht="28.8" x14ac:dyDescent="0.3">
      <c r="A4114">
        <v>3850</v>
      </c>
      <c r="B4114" s="3" t="s">
        <v>3847</v>
      </c>
      <c r="C4114" s="3" t="s">
        <v>7959</v>
      </c>
      <c r="D4114">
        <v>1000</v>
      </c>
      <c r="E4114">
        <v>38</v>
      </c>
      <c r="F4114" t="s">
        <v>8221</v>
      </c>
      <c r="G4114" t="s">
        <v>8224</v>
      </c>
      <c r="H4114" t="s">
        <v>8246</v>
      </c>
      <c r="I4114">
        <v>1420081143</v>
      </c>
      <c r="J4114">
        <v>1417489143</v>
      </c>
      <c r="K4114" t="b">
        <v>1</v>
      </c>
      <c r="L4114">
        <v>4</v>
      </c>
      <c r="M4114" t="b">
        <v>0</v>
      </c>
      <c r="N4114" t="s">
        <v>8271</v>
      </c>
      <c r="O4114" s="5">
        <f t="shared" si="576"/>
        <v>26.315789473684209</v>
      </c>
      <c r="P4114" s="7">
        <f t="shared" si="577"/>
        <v>9.5</v>
      </c>
      <c r="Q4114" t="str">
        <f t="shared" si="578"/>
        <v>theater</v>
      </c>
      <c r="R4114" t="str">
        <f t="shared" si="579"/>
        <v>plays</v>
      </c>
      <c r="S4114" s="10">
        <f t="shared" si="580"/>
        <v>42004.874340277776</v>
      </c>
      <c r="T4114" s="10">
        <f t="shared" si="581"/>
        <v>41974.874340277776</v>
      </c>
      <c r="U4114">
        <f t="shared" si="582"/>
        <v>2014</v>
      </c>
      <c r="V4114" s="11">
        <f t="shared" si="583"/>
        <v>42004.874340277776</v>
      </c>
      <c r="W4114" s="15">
        <f t="shared" si="584"/>
        <v>30</v>
      </c>
    </row>
    <row r="4115" spans="1:23" ht="43.2" x14ac:dyDescent="0.3">
      <c r="A4115">
        <v>3851</v>
      </c>
      <c r="B4115" s="3" t="s">
        <v>3848</v>
      </c>
      <c r="C4115" s="3" t="s">
        <v>7960</v>
      </c>
      <c r="D4115">
        <v>2500</v>
      </c>
      <c r="E4115">
        <v>852</v>
      </c>
      <c r="F4115" t="s">
        <v>8221</v>
      </c>
      <c r="G4115" t="s">
        <v>8225</v>
      </c>
      <c r="H4115" t="s">
        <v>8247</v>
      </c>
      <c r="I4115">
        <v>1437129179</v>
      </c>
      <c r="J4115">
        <v>1434537179</v>
      </c>
      <c r="K4115" t="b">
        <v>1</v>
      </c>
      <c r="L4115">
        <v>24</v>
      </c>
      <c r="M4115" t="b">
        <v>0</v>
      </c>
      <c r="N4115" t="s">
        <v>8271</v>
      </c>
      <c r="O4115" s="5">
        <f t="shared" si="576"/>
        <v>2.9342723004694835</v>
      </c>
      <c r="P4115" s="7">
        <f t="shared" si="577"/>
        <v>35.5</v>
      </c>
      <c r="Q4115" t="str">
        <f t="shared" si="578"/>
        <v>theater</v>
      </c>
      <c r="R4115" t="str">
        <f t="shared" si="579"/>
        <v>plays</v>
      </c>
      <c r="S4115" s="10">
        <f t="shared" si="580"/>
        <v>42202.189571759256</v>
      </c>
      <c r="T4115" s="10">
        <f t="shared" si="581"/>
        <v>42172.189571759256</v>
      </c>
      <c r="U4115">
        <f t="shared" si="582"/>
        <v>2015</v>
      </c>
      <c r="V4115" s="11">
        <f t="shared" si="583"/>
        <v>42202.189571759256</v>
      </c>
      <c r="W4115" s="15">
        <f t="shared" si="584"/>
        <v>30</v>
      </c>
    </row>
  </sheetData>
  <autoFilter ref="A1:W4115"/>
  <conditionalFormatting sqref="F1:F4115">
    <cfRule type="containsText" dxfId="9" priority="1" operator="containsText" text="live">
      <formula>NOT(ISERROR(SEARCH("live",F1)))</formula>
    </cfRule>
    <cfRule type="containsText" dxfId="8" priority="2" operator="containsText" text="canceled">
      <formula>NOT(ISERROR(SEARCH("canceled",F1)))</formula>
    </cfRule>
    <cfRule type="containsText" dxfId="7" priority="3" operator="containsText" text="failed">
      <formula>NOT(ISERROR(SEARCH("failed",F1)))</formula>
    </cfRule>
    <cfRule type="containsText" dxfId="6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Bonus</vt:lpstr>
      <vt:lpstr>Conclusions</vt:lpstr>
      <vt:lpstr>pivot table #1</vt:lpstr>
      <vt:lpstr>pivot table #2</vt:lpstr>
      <vt:lpstr>data</vt:lpstr>
      <vt:lpstr>goal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Jun San Juan</cp:lastModifiedBy>
  <dcterms:created xsi:type="dcterms:W3CDTF">2017-04-20T15:17:24Z</dcterms:created>
  <dcterms:modified xsi:type="dcterms:W3CDTF">2018-02-02T00:00:03Z</dcterms:modified>
</cp:coreProperties>
</file>