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60" yWindow="360" windowWidth="14880" windowHeight="7755" tabRatio="848"/>
  </bookViews>
  <sheets>
    <sheet name="COMP-OCTUBRE- 2013" sheetId="20" r:id="rId1"/>
  </sheets>
  <definedNames>
    <definedName name="_xlnm._FilterDatabase" localSheetId="0" hidden="1">'COMP-OCTUBRE- 2013'!$A$9:$AC$411</definedName>
  </definedNames>
  <calcPr calcId="124519"/>
</workbook>
</file>

<file path=xl/calcChain.xml><?xml version="1.0" encoding="utf-8"?>
<calcChain xmlns="http://schemas.openxmlformats.org/spreadsheetml/2006/main">
  <c r="C11" i="2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10"/>
  <c r="O411"/>
  <c r="P411"/>
  <c r="Q411"/>
  <c r="R411"/>
  <c r="S411"/>
  <c r="T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M333"/>
  <c r="N333" s="1"/>
  <c r="U333" s="1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N275"/>
  <c r="U275" s="1"/>
  <c r="M275"/>
  <c r="M274"/>
  <c r="N274" s="1"/>
  <c r="M273"/>
  <c r="N273" s="1"/>
  <c r="M272"/>
  <c r="N272" s="1"/>
  <c r="U272" s="1"/>
  <c r="M271"/>
  <c r="N271" s="1"/>
  <c r="U271" s="1"/>
  <c r="M270"/>
  <c r="N270" s="1"/>
  <c r="M269"/>
  <c r="N269" s="1"/>
  <c r="M268"/>
  <c r="N268" s="1"/>
  <c r="U268" s="1"/>
  <c r="M267"/>
  <c r="N267" s="1"/>
  <c r="U267" s="1"/>
  <c r="M266"/>
  <c r="N266" s="1"/>
  <c r="M265"/>
  <c r="N265" s="1"/>
  <c r="M264"/>
  <c r="N264" s="1"/>
  <c r="U264" s="1"/>
  <c r="M263"/>
  <c r="N263" s="1"/>
  <c r="U263" s="1"/>
  <c r="M262"/>
  <c r="N262" s="1"/>
  <c r="M261"/>
  <c r="N261" s="1"/>
  <c r="M260"/>
  <c r="N260" s="1"/>
  <c r="U260" s="1"/>
  <c r="M259"/>
  <c r="N259" s="1"/>
  <c r="U259" s="1"/>
  <c r="M258"/>
  <c r="N258" s="1"/>
  <c r="M257"/>
  <c r="N257" s="1"/>
  <c r="M256"/>
  <c r="N256" s="1"/>
  <c r="U256" s="1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M238"/>
  <c r="N238" s="1"/>
  <c r="U238" s="1"/>
  <c r="U237"/>
  <c r="U236"/>
  <c r="U235"/>
  <c r="U234"/>
  <c r="U233"/>
  <c r="U232"/>
  <c r="M231"/>
  <c r="N231" s="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M162"/>
  <c r="N162" s="1"/>
  <c r="U161"/>
  <c r="U160"/>
  <c r="M159"/>
  <c r="N159" s="1"/>
  <c r="M158"/>
  <c r="N158" s="1"/>
  <c r="N157"/>
  <c r="U157" s="1"/>
  <c r="M157"/>
  <c r="U156"/>
  <c r="U155"/>
  <c r="U154"/>
  <c r="U153"/>
  <c r="U152"/>
  <c r="M151"/>
  <c r="N151" s="1"/>
  <c r="U151" s="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M129"/>
  <c r="N129" s="1"/>
  <c r="U129" s="1"/>
  <c r="U128"/>
  <c r="U127"/>
  <c r="U126"/>
  <c r="U125"/>
  <c r="U124"/>
  <c r="U123"/>
  <c r="U122"/>
  <c r="U121"/>
  <c r="U120"/>
  <c r="U119"/>
  <c r="U118"/>
  <c r="U117"/>
  <c r="U116"/>
  <c r="U115"/>
  <c r="U114"/>
  <c r="U113"/>
  <c r="N112"/>
  <c r="M112"/>
  <c r="N111"/>
  <c r="M111"/>
  <c r="U110"/>
  <c r="U109"/>
  <c r="U108"/>
  <c r="U107"/>
  <c r="U106"/>
  <c r="U105"/>
  <c r="U104"/>
  <c r="U103"/>
  <c r="U102"/>
  <c r="U101"/>
  <c r="U100"/>
  <c r="N99"/>
  <c r="M99"/>
  <c r="U98"/>
  <c r="U97"/>
  <c r="U96"/>
  <c r="U95"/>
  <c r="U94"/>
  <c r="U93"/>
  <c r="U92"/>
  <c r="U91"/>
  <c r="U90"/>
  <c r="U89"/>
  <c r="U88"/>
  <c r="U87"/>
  <c r="N86"/>
  <c r="M86"/>
  <c r="U85"/>
  <c r="U84"/>
  <c r="U83"/>
  <c r="U82"/>
  <c r="U81"/>
  <c r="U80"/>
  <c r="U79"/>
  <c r="U78"/>
  <c r="U77"/>
  <c r="U76"/>
  <c r="U75"/>
  <c r="U74"/>
  <c r="U73"/>
  <c r="U72"/>
  <c r="U71"/>
  <c r="M70"/>
  <c r="N70" s="1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N45"/>
  <c r="M45"/>
  <c r="M44"/>
  <c r="N44" s="1"/>
  <c r="U44" s="1"/>
  <c r="U43"/>
  <c r="U42"/>
  <c r="U41"/>
  <c r="U40"/>
  <c r="U39"/>
  <c r="U38"/>
  <c r="M37"/>
  <c r="N37" s="1"/>
  <c r="U37" s="1"/>
  <c r="U36"/>
  <c r="U35"/>
  <c r="N34"/>
  <c r="M34"/>
  <c r="U33"/>
  <c r="U32"/>
  <c r="M31"/>
  <c r="N31" s="1"/>
  <c r="U30"/>
  <c r="U29"/>
  <c r="U28"/>
  <c r="U27"/>
  <c r="U26"/>
  <c r="U25"/>
  <c r="U24"/>
  <c r="U23"/>
  <c r="M22"/>
  <c r="N22" s="1"/>
  <c r="M21"/>
  <c r="N21" s="1"/>
  <c r="U21" s="1"/>
  <c r="N20"/>
  <c r="M20"/>
  <c r="U19"/>
  <c r="U18"/>
  <c r="U17"/>
  <c r="U16"/>
  <c r="U15"/>
  <c r="U14"/>
  <c r="K13"/>
  <c r="K411" s="1"/>
  <c r="U12"/>
  <c r="U11"/>
  <c r="N10"/>
  <c r="M10"/>
  <c r="U45" l="1"/>
  <c r="U34"/>
  <c r="N411"/>
  <c r="U111"/>
  <c r="U10"/>
  <c r="U99"/>
  <c r="U112"/>
  <c r="U86"/>
  <c r="M411"/>
  <c r="L13"/>
  <c r="U20"/>
  <c r="U274"/>
  <c r="U258"/>
  <c r="U270"/>
  <c r="U262"/>
  <c r="U266"/>
  <c r="U22"/>
  <c r="U70"/>
  <c r="U158"/>
  <c r="U162"/>
  <c r="U31"/>
  <c r="U159"/>
  <c r="U231"/>
  <c r="U257"/>
  <c r="U261"/>
  <c r="U265"/>
  <c r="U269"/>
  <c r="U273"/>
  <c r="U13" l="1"/>
  <c r="U411" s="1"/>
  <c r="L411"/>
</calcChain>
</file>

<file path=xl/sharedStrings.xml><?xml version="1.0" encoding="utf-8"?>
<sst xmlns="http://schemas.openxmlformats.org/spreadsheetml/2006/main" count="1197" uniqueCount="438">
  <si>
    <t>IGV</t>
  </si>
  <si>
    <t>FORMATO 8.1: REGISTRO DE COMPRAS</t>
  </si>
  <si>
    <t>Número correlativo del registro o código único de la operación</t>
  </si>
  <si>
    <t>Fecha de emisión del comprobante de pago o documento</t>
  </si>
  <si>
    <t>Comprobante de pago o documento</t>
  </si>
  <si>
    <t>Nº Doc, Formulario, DUA, DSI, Liquid. Cobranza u Otros Doc SUNAT para acreditar crédito fiscal</t>
  </si>
  <si>
    <t>Información del proveedor</t>
  </si>
  <si>
    <t>Adquisiciones Gravadas destinadas a operaciones no gravadas</t>
  </si>
  <si>
    <t>Valor de adquisiciones no gravadas</t>
  </si>
  <si>
    <t>Importe total del comprobante de pago</t>
  </si>
  <si>
    <t>Tipo</t>
  </si>
  <si>
    <t>Serie o Cod Aduanero</t>
  </si>
  <si>
    <t>Año DUA</t>
  </si>
  <si>
    <t>Documento de Identidad</t>
  </si>
  <si>
    <t>Apellidos y Nombres, Denominación o Razón Social</t>
  </si>
  <si>
    <t>Base Imponible</t>
  </si>
  <si>
    <t>Numero</t>
  </si>
  <si>
    <t>RUC: 20104050337</t>
  </si>
  <si>
    <t>Apellidos y Nombres, Denominación o Razón Social: TELEVISION SAN MARTIN S.A.C.</t>
  </si>
  <si>
    <t>TOTALES</t>
  </si>
  <si>
    <t>Fecha de vencimiento y/o pago</t>
  </si>
  <si>
    <t xml:space="preserve">AMIDATA NEGOCIOS S.A.C. </t>
  </si>
  <si>
    <t xml:space="preserve">TELEFONICA DEL PERU SAA </t>
  </si>
  <si>
    <t xml:space="preserve">VASQUEZ YALTA FERNANDO </t>
  </si>
  <si>
    <t xml:space="preserve">GUARDAMINO ALVAREZ SAMMAR JESUS </t>
  </si>
  <si>
    <t xml:space="preserve">CAMARA DE COMERCIO Y PRODUCCION DE SAN MARTIN - TARAPOTO </t>
  </si>
  <si>
    <t>0</t>
  </si>
  <si>
    <t>Adquisiciones Gravadas destinadas a operaciones gravadas y/o de exportación</t>
  </si>
  <si>
    <t>Adquisiciones Gravadas destinadas a operaciones gravadas y/o de exportación y a operaciones no gravadas</t>
  </si>
  <si>
    <t>ISC</t>
  </si>
  <si>
    <t>Percepción</t>
  </si>
  <si>
    <t>Otros tributos y cargos que no forman parte de la base imponible</t>
  </si>
  <si>
    <t>Nº de Comprobante de pago emitido por sujeto no domiciliado</t>
  </si>
  <si>
    <t>Constancia de depósito de detracción</t>
  </si>
  <si>
    <t>Tipo de cambio</t>
  </si>
  <si>
    <t>Fecha</t>
  </si>
  <si>
    <t>Número</t>
  </si>
  <si>
    <t>Fecha de Emisión</t>
  </si>
  <si>
    <t>Serie</t>
  </si>
  <si>
    <t>Nº del comprobante o documento</t>
  </si>
  <si>
    <t>C16</t>
  </si>
  <si>
    <t xml:space="preserve">TARAPOTOGRAFIK S.R.L. </t>
  </si>
  <si>
    <t xml:space="preserve">MURRIETA PAREDES LIDER </t>
  </si>
  <si>
    <t xml:space="preserve">SANGAMA AMASIFUEN MARDOLITH </t>
  </si>
  <si>
    <t xml:space="preserve">FASANANDO PEZO JAMILTON </t>
  </si>
  <si>
    <t xml:space="preserve">PINEDO VARGAS ELISA </t>
  </si>
  <si>
    <t>20450489931</t>
  </si>
  <si>
    <t>10011369818</t>
  </si>
  <si>
    <t>20531409478</t>
  </si>
  <si>
    <t>10010875191</t>
  </si>
  <si>
    <t>20160771861</t>
  </si>
  <si>
    <t>10010863835</t>
  </si>
  <si>
    <t>20107916343</t>
  </si>
  <si>
    <t>10076402588</t>
  </si>
  <si>
    <t>20230152421</t>
  </si>
  <si>
    <t>20511004251</t>
  </si>
  <si>
    <t>20404340388</t>
  </si>
  <si>
    <t>10403270500</t>
  </si>
  <si>
    <t>10413171763</t>
  </si>
  <si>
    <t>10415920411</t>
  </si>
  <si>
    <t xml:space="preserve">GRIFO LATINO E.I.R.L. </t>
  </si>
  <si>
    <t>20103795631</t>
  </si>
  <si>
    <t xml:space="preserve">EMP REG DE SERV PUBLICO DE ELECTRICIDAD </t>
  </si>
  <si>
    <t>20100017491</t>
  </si>
  <si>
    <t>20450384322</t>
  </si>
  <si>
    <t xml:space="preserve">AUTONORT NOR ORIENTE S.A.C. </t>
  </si>
  <si>
    <t>20100538203</t>
  </si>
  <si>
    <t>20542237652</t>
  </si>
  <si>
    <t xml:space="preserve">DIALOG COMUNICACIONES E IMPRESIONES S.A.C. </t>
  </si>
  <si>
    <t>10011024632</t>
  </si>
  <si>
    <t>20429253579</t>
  </si>
  <si>
    <t>10718844881</t>
  </si>
  <si>
    <t xml:space="preserve">RIOS SANCHEZ KEVIN ARNOLD </t>
  </si>
  <si>
    <t xml:space="preserve">PEREA VELA JANETH </t>
  </si>
  <si>
    <t xml:space="preserve">MACHOA PINEDO GUILMER </t>
  </si>
  <si>
    <t xml:space="preserve">SANCHEZ LOZANO KARLA </t>
  </si>
  <si>
    <t>10412803618</t>
  </si>
  <si>
    <t xml:space="preserve">GARCIA ALEGRIA ABELARDO </t>
  </si>
  <si>
    <t>10470722474</t>
  </si>
  <si>
    <t xml:space="preserve">GARCIA TUANAMA CESAR AUGUSTO </t>
  </si>
  <si>
    <t xml:space="preserve">MEGO CHANCHARI JANDER </t>
  </si>
  <si>
    <t>10181265073</t>
  </si>
  <si>
    <t xml:space="preserve">REYES POLO SANTOS PABLO </t>
  </si>
  <si>
    <t>10471192321</t>
  </si>
  <si>
    <t xml:space="preserve">ORTIZ LOPEZ MATT WILLIAM </t>
  </si>
  <si>
    <t>10701814164</t>
  </si>
  <si>
    <t>10473008527</t>
  </si>
  <si>
    <t>20404097343</t>
  </si>
  <si>
    <t xml:space="preserve">SUPERMERCADOS LA INMACULADA S.A.C </t>
  </si>
  <si>
    <t>10434544101</t>
  </si>
  <si>
    <t xml:space="preserve">ZAMORA PINEDO JORGE ISAAC </t>
  </si>
  <si>
    <t>10011184753</t>
  </si>
  <si>
    <t xml:space="preserve">GARCIA GONZALES RONALD </t>
  </si>
  <si>
    <t>10466705387</t>
  </si>
  <si>
    <t xml:space="preserve">FLORES PINEDO TOBIAS FERNANDO </t>
  </si>
  <si>
    <t>10011115832</t>
  </si>
  <si>
    <t xml:space="preserve">ISUIZA GUERRA NINFA </t>
  </si>
  <si>
    <t xml:space="preserve">BRICEÑO CHUPILLON ROSANA MARIELA </t>
  </si>
  <si>
    <t>10008844416</t>
  </si>
  <si>
    <t xml:space="preserve">LOZANO RAMIREZ JAMES </t>
  </si>
  <si>
    <t xml:space="preserve">OSORIO VILLANUEVA SANTOS VICTOR </t>
  </si>
  <si>
    <t>10417205263</t>
  </si>
  <si>
    <t>10804598591</t>
  </si>
  <si>
    <t xml:space="preserve">LOZANO VASQUEZ JORGE </t>
  </si>
  <si>
    <t>10011024292</t>
  </si>
  <si>
    <t>20450456846</t>
  </si>
  <si>
    <t xml:space="preserve">V &amp; S CONSULTORES ASOCIADOS S.A.C. </t>
  </si>
  <si>
    <t>10010895516</t>
  </si>
  <si>
    <t xml:space="preserve">REATEGUI VELA JOEL </t>
  </si>
  <si>
    <t>20494147492</t>
  </si>
  <si>
    <t xml:space="preserve">CORPORACION TOMASIN EIRL </t>
  </si>
  <si>
    <t>20494004039</t>
  </si>
  <si>
    <t xml:space="preserve">MULTISERVICIOS TICLA SOCIEDAD ANONIMA CERRADA </t>
  </si>
  <si>
    <t>10742369809</t>
  </si>
  <si>
    <t>20542314665</t>
  </si>
  <si>
    <t xml:space="preserve">CHIFA CARREFOUR E.I.R.L. </t>
  </si>
  <si>
    <t>10081730895</t>
  </si>
  <si>
    <t xml:space="preserve">CORDOVA BENITES DANIEL EDUARDO </t>
  </si>
  <si>
    <t>10406332093</t>
  </si>
  <si>
    <t>10400356292</t>
  </si>
  <si>
    <t>20493940717</t>
  </si>
  <si>
    <t xml:space="preserve">DISTRIBUIDORA MARGARITA SAN MARTIN S.A.C. </t>
  </si>
  <si>
    <t>10416686560</t>
  </si>
  <si>
    <t xml:space="preserve">RUIZ GRANDEZ CARMEN ROSA </t>
  </si>
  <si>
    <t>10713420684</t>
  </si>
  <si>
    <t xml:space="preserve">REATEGUI RIOS FIORELLA </t>
  </si>
  <si>
    <t>10802647463</t>
  </si>
  <si>
    <t xml:space="preserve">HIDALGO FONSECA OLGA </t>
  </si>
  <si>
    <t>20231266993</t>
  </si>
  <si>
    <t xml:space="preserve">SHILCAYO GRIFO S R LTDA </t>
  </si>
  <si>
    <t>10457950263</t>
  </si>
  <si>
    <t xml:space="preserve">GODOY AYALA DHEINY ANTONIS </t>
  </si>
  <si>
    <t xml:space="preserve">GOBIERNO REGIONAL SAN MARTIN </t>
  </si>
  <si>
    <t>10010900269</t>
  </si>
  <si>
    <t xml:space="preserve">MASIAS ZEGARRA JUAN GERARDO </t>
  </si>
  <si>
    <t>20493976665</t>
  </si>
  <si>
    <t xml:space="preserve">FLORENZA SOCIEDAD ANONIMA CERRADA </t>
  </si>
  <si>
    <t>10010650891</t>
  </si>
  <si>
    <t>10420583597</t>
  </si>
  <si>
    <t xml:space="preserve">PEREZ PINEDO NIDIA </t>
  </si>
  <si>
    <t>10465439616</t>
  </si>
  <si>
    <t>20392955390</t>
  </si>
  <si>
    <t xml:space="preserve">ELECTRO COMERCIAL AMTASA S.A.C. </t>
  </si>
  <si>
    <t>10011284871</t>
  </si>
  <si>
    <t>10038538913</t>
  </si>
  <si>
    <t>10010143565</t>
  </si>
  <si>
    <t>10438783364</t>
  </si>
  <si>
    <t>10011198282</t>
  </si>
  <si>
    <t>10010718860</t>
  </si>
  <si>
    <t>10432803355</t>
  </si>
  <si>
    <t xml:space="preserve">PAREDES PAREDES DE TORRES ALINA </t>
  </si>
  <si>
    <t>20268512544</t>
  </si>
  <si>
    <t>ALEXIN PERU S.R.L.</t>
  </si>
  <si>
    <t>ELECTRO SERVICIOS DAVILA S.A.C.</t>
  </si>
  <si>
    <t>10011260301</t>
  </si>
  <si>
    <t>CHUJANDAMA PINEDO EDGARDO</t>
  </si>
  <si>
    <t>20204621242</t>
  </si>
  <si>
    <t>TALMA SERVICIOS AUTPOPORTUARIOS</t>
  </si>
  <si>
    <t>CARPIO S.A.C.</t>
  </si>
  <si>
    <t>20103327378</t>
  </si>
  <si>
    <t>10101196441</t>
  </si>
  <si>
    <t>LUIS ALBERTO GONZAGA SALAZAR</t>
  </si>
  <si>
    <t>20536304216</t>
  </si>
  <si>
    <t>COMPAÑÍA DEL GRUPO AEXIM TRADE LOGISTIC S.A.C.</t>
  </si>
  <si>
    <t>ZONA SILVA TANANTA</t>
  </si>
  <si>
    <t>20446460481</t>
  </si>
  <si>
    <t>ACERO COMERCIAL S.R.L.</t>
  </si>
  <si>
    <t>20493971191</t>
  </si>
  <si>
    <t>ALFAMOTORS SELVA S.A.C.</t>
  </si>
  <si>
    <t>20503840121</t>
  </si>
  <si>
    <t>REPSOL COMERCIAL S.A.C.</t>
  </si>
  <si>
    <t>20502117549</t>
  </si>
  <si>
    <t>LA ESQUINA DE SAN ANTONIO S.A.C.</t>
  </si>
  <si>
    <t>20492760952</t>
  </si>
  <si>
    <t>FUSION NORTE S.A.C.</t>
  </si>
  <si>
    <t>20348858182</t>
  </si>
  <si>
    <t>TRANS AMERICAN AIRLINES</t>
  </si>
  <si>
    <t>20537390248</t>
  </si>
  <si>
    <t>FYCO TELECOMUNICACIONES  S.A.C.</t>
  </si>
  <si>
    <t>20450475042</t>
  </si>
  <si>
    <t>AUTOCENTRO TARAPOTO S.R.L.</t>
  </si>
  <si>
    <t>JOHN CLARK SANTA MARIA PINEDO</t>
  </si>
  <si>
    <t>10011117568</t>
  </si>
  <si>
    <t xml:space="preserve">GRANDEZ ORTIZ EDINSON </t>
  </si>
  <si>
    <t>SUCHICHE CAPITAL S.A.C.</t>
  </si>
  <si>
    <t>20341841357</t>
  </si>
  <si>
    <t>LAN PERU S.A.</t>
  </si>
  <si>
    <t>SCIENTIFIC SATELLITE S.A.C.</t>
  </si>
  <si>
    <t>20450305716</t>
  </si>
  <si>
    <t>20531275684</t>
  </si>
  <si>
    <t>HORNA &amp; ASOCIADOS CONSULTORES S.A.C.</t>
  </si>
  <si>
    <t>10011438291</t>
  </si>
  <si>
    <t>MENDEZ SAN MARTIN ALFONSO</t>
  </si>
  <si>
    <t>10471707347</t>
  </si>
  <si>
    <t>SANCHEZ SALAZAR MARIA CRISTINA</t>
  </si>
  <si>
    <t>10419775857</t>
  </si>
  <si>
    <t>ELVER SORIANO ARAUJO</t>
  </si>
  <si>
    <t>TIENDAS POR DEPARTAMENTO RIPLEY  S.A.</t>
  </si>
  <si>
    <t>20376289215</t>
  </si>
  <si>
    <t>OPERACIONES ARCOS DORADOS DE PERU S.A.</t>
  </si>
  <si>
    <t>20362074429</t>
  </si>
  <si>
    <t>10440601320</t>
  </si>
  <si>
    <t>HEREDIA DIAZ ROSA ZAIDA</t>
  </si>
  <si>
    <t>NEPTUNO AGUA DE MESA EIRL</t>
  </si>
  <si>
    <t>PONCE RAMIREZ SIGIFREDO ARMANDO</t>
  </si>
  <si>
    <t>CHENTI CARRILLO ALEXANDER</t>
  </si>
  <si>
    <t>JESSICA LISSY ROJAS RUIZ</t>
  </si>
  <si>
    <t>JULIO CESAR GUERRERO RUIZ</t>
  </si>
  <si>
    <t>10444949118</t>
  </si>
  <si>
    <t>ASUNTA PILAR GUEVARA SALON</t>
  </si>
  <si>
    <t>20550737915</t>
  </si>
  <si>
    <t>OPTRONICS TECHNLOGY S.A.C.</t>
  </si>
  <si>
    <t>10009552125</t>
  </si>
  <si>
    <t xml:space="preserve">MARIA BEATRIZ GARCIA DE  BENZAQUEN </t>
  </si>
  <si>
    <t>TOMAS DAVILA DAVILA</t>
  </si>
  <si>
    <t>MOVIL TOURS S.A.</t>
  </si>
  <si>
    <t>VILMA ROJAS FLORES</t>
  </si>
  <si>
    <t>SOC. GASTRO. DEL ORIENTE S.AC.</t>
  </si>
  <si>
    <t>LISSETTE MERCEDES BARTRA VALDIVIESO DE RIVERO</t>
  </si>
  <si>
    <t>SANCHEZ LOZANO  KARLA</t>
  </si>
  <si>
    <t>20446832612</t>
  </si>
  <si>
    <t>EL SUPER GORDO EIRL</t>
  </si>
  <si>
    <t>20139589638</t>
  </si>
  <si>
    <t>COLEGIO MEDICO DEL PERU</t>
  </si>
  <si>
    <t>10011638126</t>
  </si>
  <si>
    <t>LUIS ENRIQUE CISNEROS OLANO</t>
  </si>
  <si>
    <t>EMAPA SAN MARTIN S.A.</t>
  </si>
  <si>
    <t>GLORIA GONZALES PAREDES</t>
  </si>
  <si>
    <t>20450156028</t>
  </si>
  <si>
    <t>INVERSIONES ROCA FUERTE S.A.C.</t>
  </si>
  <si>
    <t>IRIS PATRICIA RAMIREZ MACEDO</t>
  </si>
  <si>
    <t>10011417146</t>
  </si>
  <si>
    <t>DELGADO PIRO KARINA</t>
  </si>
  <si>
    <t>AGROINDUSTRIAL IMPORT S.A.C.</t>
  </si>
  <si>
    <t>20128836170</t>
  </si>
  <si>
    <t>REPRESENTACIONES VARGAS S.A.</t>
  </si>
  <si>
    <t>20531148496</t>
  </si>
  <si>
    <t>MERCANTIL ZURITA E.I.R.L.</t>
  </si>
  <si>
    <t>20508823810</t>
  </si>
  <si>
    <t>DIRECTORIO POLICIAL SRL</t>
  </si>
  <si>
    <t>20494095247</t>
  </si>
  <si>
    <t>10011112833</t>
  </si>
  <si>
    <t>ESPINOZA PISCOYA RAMON</t>
  </si>
  <si>
    <t>SAAVEDRA GONZALES GIOVANI</t>
  </si>
  <si>
    <t>10011637570</t>
  </si>
  <si>
    <t>DAVILA LOZANO MANUEL  ENIQUE</t>
  </si>
  <si>
    <t>DORA ISABEL GRANDEZ BARDALES</t>
  </si>
  <si>
    <t>10707916333</t>
  </si>
  <si>
    <t>SALAS PUTPAÑA SANDRO</t>
  </si>
  <si>
    <t>PUTPAÑA LOPEZ RONY</t>
  </si>
  <si>
    <t>20284852045</t>
  </si>
  <si>
    <t>OLVA S.R.L.</t>
  </si>
  <si>
    <t>20378890161</t>
  </si>
  <si>
    <t>RASH PERU S.A.C.</t>
  </si>
  <si>
    <t>CONSECIONARIA IIRSA NORTE S.A.</t>
  </si>
  <si>
    <t>ZONIA SILVA TANANTA</t>
  </si>
  <si>
    <t>10010751239</t>
  </si>
  <si>
    <t>BLANCA NAVARRO MACEDO</t>
  </si>
  <si>
    <t>KARNITH IVONI SAAVEDRA PANAIFO</t>
  </si>
  <si>
    <t>10439457100</t>
  </si>
  <si>
    <t>LABRIN HIDALGO HEBERT RICHARD</t>
  </si>
  <si>
    <t>10449221465</t>
  </si>
  <si>
    <t>LUNA SANCHEZ PRISCILA CAROL</t>
  </si>
  <si>
    <t>SALAS FATAMA HERMINIA</t>
  </si>
  <si>
    <t>10010922971</t>
  </si>
  <si>
    <t>FLORES TORRES VEDITH</t>
  </si>
  <si>
    <t>20542348136</t>
  </si>
  <si>
    <t>MULTIAGENCIAS S.A,C,</t>
  </si>
  <si>
    <t>20393159635</t>
  </si>
  <si>
    <t>GRIFO PORVENIR S.R.L.</t>
  </si>
  <si>
    <t>20393333767</t>
  </si>
  <si>
    <t>INVERSIONES TURISTICAS DE LA AMAZONIA</t>
  </si>
  <si>
    <t>ASOCIACION PERUANA DE AUTORES Y COMPOSITORES</t>
  </si>
  <si>
    <t>TAVA D' SELVA S.R.L.</t>
  </si>
  <si>
    <t>10009999774</t>
  </si>
  <si>
    <t>CABALLERO FLORES MAGDALENA</t>
  </si>
  <si>
    <t>20494106893</t>
  </si>
  <si>
    <t>ECOX S.A.C.</t>
  </si>
  <si>
    <t>20393749602</t>
  </si>
  <si>
    <t>SERVICENTRO SAN ALEJANDRO S.R.L.</t>
  </si>
  <si>
    <t>20493908821</t>
  </si>
  <si>
    <t>INVERSIONES LA SALVACION EIRL</t>
  </si>
  <si>
    <t>10011079674</t>
  </si>
  <si>
    <t>MARIA TERESA FLORES HERNANDEZ</t>
  </si>
  <si>
    <t>TORRES GATICA MARITZA</t>
  </si>
  <si>
    <t>10440853736</t>
  </si>
  <si>
    <t>NORIEGA TOMAY HILTER MANUEL</t>
  </si>
  <si>
    <t>20493846028</t>
  </si>
  <si>
    <t>INVERSIONES BCN E.I..R.L.</t>
  </si>
  <si>
    <t>20493918541</t>
  </si>
  <si>
    <t>SELVA COLORS E.I.R.L.</t>
  </si>
  <si>
    <t>10105240240</t>
  </si>
  <si>
    <t>ARANDA LA TORRE WALTER</t>
  </si>
  <si>
    <t>20104261893</t>
  </si>
  <si>
    <t>WILDORO REATEGUI RAMIREZ Y CIA S.A.C</t>
  </si>
  <si>
    <t>HECTOR ISAIAS ROJAS ARANDA</t>
  </si>
  <si>
    <t>10458799470</t>
  </si>
  <si>
    <t>CABREJOS SANDRA LISETH</t>
  </si>
  <si>
    <t>20531412932</t>
  </si>
  <si>
    <t>ELECTO SERVICIOS DAVILA S.A.C.</t>
  </si>
  <si>
    <t>20450316327</t>
  </si>
  <si>
    <t>NEGOCIOS LUMIGALAS S.A.C</t>
  </si>
  <si>
    <t>EMILIA MONTENEGRO SANCHEZ</t>
  </si>
  <si>
    <t>10011274841</t>
  </si>
  <si>
    <t>EDELMIRA RIOS RODRIGUEZ</t>
  </si>
  <si>
    <t>ASTENGO VELA MANUEL</t>
  </si>
  <si>
    <t>10011146584</t>
  </si>
  <si>
    <t>MURRIETA PINCHI DE MORI MARIA ELENA</t>
  </si>
  <si>
    <t>10180611474</t>
  </si>
  <si>
    <t>SANTIAGO DE RODRIGUEZ MARIA GLADYS</t>
  </si>
  <si>
    <t>10467576173</t>
  </si>
  <si>
    <t>RENGIFO DEL AGUILA MIRIAN</t>
  </si>
  <si>
    <t>10413823965</t>
  </si>
  <si>
    <t>DANILO SERGIO ELISEO AGUILAR ZAMORA</t>
  </si>
  <si>
    <t>20450408108</t>
  </si>
  <si>
    <t>AUTO BOUTIQUE TYPHOON CAR E.I.R.L.</t>
  </si>
  <si>
    <t>10011095769</t>
  </si>
  <si>
    <t>VARGAS VALERA CLEMENTE</t>
  </si>
  <si>
    <t>EDITH RENGIFO VELA</t>
  </si>
  <si>
    <t>10425898227</t>
  </si>
  <si>
    <t>VEGA FLORES JESSICA NIEVES</t>
  </si>
  <si>
    <t>20450435920</t>
  </si>
  <si>
    <t>MOTORS SHOW TARAPOTO S.A.C.</t>
  </si>
  <si>
    <t>10011203456</t>
  </si>
  <si>
    <t>RIOS PEZO JORGE LUIS ARMANDO</t>
  </si>
  <si>
    <t>20493900847</t>
  </si>
  <si>
    <t>CENTRO DE AUTOMOCION PERU S.A.C.</t>
  </si>
  <si>
    <t>20170974311</t>
  </si>
  <si>
    <t>PROMOTORA ORIENTAL S.A.C.</t>
  </si>
  <si>
    <t>INVERSIONES ORO NEGRO S.A.C.</t>
  </si>
  <si>
    <t>10010685520</t>
  </si>
  <si>
    <t xml:space="preserve">TANANTA DE SALAZAR BLANCA FLOR </t>
  </si>
  <si>
    <t>EMPRESA SAN MARTIN S.A.</t>
  </si>
  <si>
    <t>COMERCIAL FERRETERA S.A.C.</t>
  </si>
  <si>
    <t>10423378579</t>
  </si>
  <si>
    <t>NAVARRO TENAZOA FULVIA</t>
  </si>
  <si>
    <t>LUIS SILCA CORAL</t>
  </si>
  <si>
    <t>10257149876</t>
  </si>
  <si>
    <t>MANUEL PORTOCARRERO VARGAS</t>
  </si>
  <si>
    <t>10011231956</t>
  </si>
  <si>
    <t>SINTI RUIZ JUDITH</t>
  </si>
  <si>
    <t>10423113702</t>
  </si>
  <si>
    <t>PEZO VASQUEZ RANDY</t>
  </si>
  <si>
    <t>10803460782</t>
  </si>
  <si>
    <t>MANOSALVA SALVADOR JOSE JAVIER</t>
  </si>
  <si>
    <t>20494159822</t>
  </si>
  <si>
    <t>INVERSIONES GENERALES CERRO ESCALERA E.I.R.L.</t>
  </si>
  <si>
    <t>10054110044</t>
  </si>
  <si>
    <t>GONZALO PINCHI MOZOMBITE</t>
  </si>
  <si>
    <t>10010684523</t>
  </si>
  <si>
    <t>PINEDO BARTRA DE ARAKAKI LIVIA ANGELICA</t>
  </si>
  <si>
    <t>10010654306</t>
  </si>
  <si>
    <t>NORITH GOMEZ VDA. DE BARTRA</t>
  </si>
  <si>
    <t>10011307561</t>
  </si>
  <si>
    <t>MANUEL ASTENGO VELA</t>
  </si>
  <si>
    <t>10181828299</t>
  </si>
  <si>
    <t>DOLIBETH VALERA DE LOZADA</t>
  </si>
  <si>
    <t>ROMERO DEL AGUILA ELSITH</t>
  </si>
  <si>
    <t>10011651459</t>
  </si>
  <si>
    <t>PANDURO CARDENAS FREDDY MARCOS</t>
  </si>
  <si>
    <t>10428205087</t>
  </si>
  <si>
    <t>BARBOZA ZEVALLOS ERWIN OMAR</t>
  </si>
  <si>
    <t>10011115697</t>
  </si>
  <si>
    <t xml:space="preserve">TORRES GRANDEZ   LUANITH </t>
  </si>
  <si>
    <t>10010801261</t>
  </si>
  <si>
    <t xml:space="preserve">WALDIR AREVALO ALEGRIA </t>
  </si>
  <si>
    <t>20450273849</t>
  </si>
  <si>
    <t>COMERCIAL CAJAMARCA S.A.C.</t>
  </si>
  <si>
    <t>20493989210</t>
  </si>
  <si>
    <t>DYCATA S.C.R.L.</t>
  </si>
  <si>
    <t>10010688251</t>
  </si>
  <si>
    <t>LOPEZ ARMAS TULA</t>
  </si>
  <si>
    <t>20542328453</t>
  </si>
  <si>
    <t>CAJAMARQUINOS FERRETEROS EIRL</t>
  </si>
  <si>
    <t>10011171619</t>
  </si>
  <si>
    <t>SANCHEZ SAAVEDRA EDITH</t>
  </si>
  <si>
    <t>10011568667</t>
  </si>
  <si>
    <t>CEDINA DELGADO DE SEGURA</t>
  </si>
  <si>
    <t>10010609335</t>
  </si>
  <si>
    <t>REYES LUJAN TEOFILO CESAR</t>
  </si>
  <si>
    <t>10456247283</t>
  </si>
  <si>
    <t>RODRIGUEZ PANDURO GUILY VANESSA</t>
  </si>
  <si>
    <t>20103892598</t>
  </si>
  <si>
    <t>CREAZIONI S.A.</t>
  </si>
  <si>
    <t>10011221594</t>
  </si>
  <si>
    <t>CARMEN ELENA PERRIGO REATEGUI</t>
  </si>
  <si>
    <t>10011477572</t>
  </si>
  <si>
    <t>PEÑA LUCANA MARIA ENMA</t>
  </si>
  <si>
    <t>10011174341</t>
  </si>
  <si>
    <t>ZENITH CHISTAMA GARCIA</t>
  </si>
  <si>
    <t>10403266618</t>
  </si>
  <si>
    <t>ROMERO GARCIA JOSE ROBERTO</t>
  </si>
  <si>
    <t>VICTOR HUGO GARCIA PINEDO</t>
  </si>
  <si>
    <t>10011309823</t>
  </si>
  <si>
    <t>GARATE SAAVEDRA DARWIN</t>
  </si>
  <si>
    <t>10011285479</t>
  </si>
  <si>
    <t>MENDOZA GRANDEZ LORENZO</t>
  </si>
  <si>
    <t>USHIÑAHUA PINCHI LIVONY</t>
  </si>
  <si>
    <t>MARGARITA ESTHER RODAS BAZAN DE PANDO</t>
  </si>
  <si>
    <t>10420000559</t>
  </si>
  <si>
    <t>ACHUY YUYARIMA EMILI MERCEDES</t>
  </si>
  <si>
    <t>10444108580</t>
  </si>
  <si>
    <t>MENDOZA SALDAÑA KAREN LICET</t>
  </si>
  <si>
    <t>10102183725</t>
  </si>
  <si>
    <t>RUIZ LOPEZ MARIA ISABEL</t>
  </si>
  <si>
    <t>10011328127</t>
  </si>
  <si>
    <t xml:space="preserve">SILVA FLORES MELINA </t>
  </si>
  <si>
    <t>10102278025</t>
  </si>
  <si>
    <t>GALOC MIRANO GERMAN E.</t>
  </si>
  <si>
    <t>10062106111</t>
  </si>
  <si>
    <t>AREVALO TORRES ROSA LUZ</t>
  </si>
  <si>
    <t>20531366132</t>
  </si>
  <si>
    <t>BOTICA LA INMACULADA S.A.C.</t>
  </si>
  <si>
    <t>DIAZ CABREJOS SANDRA LISETH</t>
  </si>
  <si>
    <t>FREDY ROBERTO SALDARRIAGA DIAZ</t>
  </si>
  <si>
    <t>20450238008</t>
  </si>
  <si>
    <t>SERVICIO DIESEL CHICLAYO S.R.L.</t>
  </si>
  <si>
    <t>20104102744</t>
  </si>
  <si>
    <t>COMERCIAL SELVA NOR PERUANA S.A.</t>
  </si>
  <si>
    <t>GRIFO CAROLINA S.A.C.</t>
  </si>
  <si>
    <t>20285139415</t>
  </si>
  <si>
    <t>SUNARP</t>
  </si>
  <si>
    <t>MARISOL MONTENEGRO SABOYA</t>
  </si>
  <si>
    <t>VICTOR DANIEL CORAL PEREZ</t>
  </si>
  <si>
    <t>HEYLEN SANDOVAL PINCHI</t>
  </si>
  <si>
    <t>CALONGOS RIOS MANUEL</t>
  </si>
  <si>
    <t>10476799541</t>
  </si>
  <si>
    <t>VASQUEZ TENAZOA ANGELICA</t>
  </si>
  <si>
    <t>10108611419</t>
  </si>
  <si>
    <t>AREVALO DELGADO ROSARIO</t>
  </si>
  <si>
    <t>20494013453</t>
  </si>
  <si>
    <t>SMITH RODAS ADRIANA SOFIA</t>
  </si>
  <si>
    <t>CHRISTIAN GARCIA SAAVEDRA</t>
  </si>
  <si>
    <t>AFOCAT SAN MARTIN</t>
  </si>
  <si>
    <t>Periodo: Octubre del 2013</t>
  </si>
  <si>
    <t>TELEVISION SAN MARTIN S.A.C.</t>
  </si>
  <si>
    <t>20337564373</t>
  </si>
  <si>
    <t>10011305071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</si>
</sst>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64" formatCode="00"/>
    <numFmt numFmtId="165" formatCode="000"/>
    <numFmt numFmtId="166" formatCode="000000"/>
    <numFmt numFmtId="167" formatCode="0000"/>
    <numFmt numFmtId="168" formatCode="0000000"/>
    <numFmt numFmtId="169" formatCode="00000"/>
    <numFmt numFmtId="170" formatCode="#,##0.00_ ;\-#,##0.00\ 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</xf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Alignment="1"/>
    <xf numFmtId="165" fontId="4" fillId="0" borderId="0" xfId="0" applyNumberFormat="1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7" fontId="4" fillId="0" borderId="0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0" fontId="4" fillId="0" borderId="12" xfId="0" applyFont="1" applyFill="1" applyBorder="1" applyAlignment="1"/>
    <xf numFmtId="43" fontId="4" fillId="0" borderId="12" xfId="2" applyFont="1" applyFill="1" applyBorder="1" applyAlignment="1"/>
    <xf numFmtId="43" fontId="3" fillId="0" borderId="0" xfId="2" applyFont="1" applyFill="1" applyAlignment="1"/>
    <xf numFmtId="43" fontId="4" fillId="0" borderId="0" xfId="2" applyFont="1" applyFill="1" applyAlignment="1"/>
    <xf numFmtId="0" fontId="4" fillId="0" borderId="0" xfId="0" applyFont="1" applyFill="1" applyAlignment="1"/>
    <xf numFmtId="168" fontId="3" fillId="0" borderId="0" xfId="0" applyNumberFormat="1" applyFont="1" applyFill="1" applyAlignment="1"/>
    <xf numFmtId="0" fontId="3" fillId="0" borderId="0" xfId="0" applyFont="1" applyFill="1" applyAlignment="1">
      <alignment horizont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center"/>
    </xf>
    <xf numFmtId="167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170" fontId="5" fillId="0" borderId="1" xfId="2" applyNumberFormat="1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170" fontId="6" fillId="0" borderId="1" xfId="2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>
      <alignment horizontal="left"/>
    </xf>
    <xf numFmtId="170" fontId="5" fillId="0" borderId="1" xfId="2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 applyProtection="1">
      <alignment horizontal="left"/>
      <protection locked="0"/>
    </xf>
    <xf numFmtId="166" fontId="6" fillId="0" borderId="1" xfId="0" applyNumberFormat="1" applyFont="1" applyFill="1" applyBorder="1" applyAlignment="1">
      <alignment horizontal="left"/>
    </xf>
    <xf numFmtId="0" fontId="3" fillId="0" borderId="21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horizontal="center" wrapText="1"/>
    </xf>
    <xf numFmtId="14" fontId="5" fillId="0" borderId="7" xfId="0" applyNumberFormat="1" applyFont="1" applyFill="1" applyBorder="1" applyAlignment="1">
      <alignment horizontal="left" vertical="center"/>
    </xf>
    <xf numFmtId="164" fontId="5" fillId="0" borderId="7" xfId="0" applyNumberFormat="1" applyFont="1" applyFill="1" applyBorder="1" applyAlignment="1">
      <alignment horizontal="left" vertical="center"/>
    </xf>
    <xf numFmtId="167" fontId="5" fillId="0" borderId="7" xfId="0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166" fontId="6" fillId="0" borderId="7" xfId="0" applyNumberFormat="1" applyFont="1" applyFill="1" applyBorder="1" applyAlignment="1">
      <alignment horizontal="left"/>
    </xf>
    <xf numFmtId="170" fontId="6" fillId="0" borderId="7" xfId="2" applyNumberFormat="1" applyFont="1" applyFill="1" applyBorder="1" applyAlignment="1">
      <alignment horizontal="right"/>
    </xf>
    <xf numFmtId="170" fontId="5" fillId="0" borderId="7" xfId="2" applyNumberFormat="1" applyFont="1" applyFill="1" applyBorder="1" applyAlignment="1">
      <alignment horizontal="right" vertical="center"/>
    </xf>
    <xf numFmtId="0" fontId="5" fillId="0" borderId="1" xfId="0" applyFont="1" applyFill="1" applyBorder="1"/>
    <xf numFmtId="0" fontId="5" fillId="0" borderId="7" xfId="0" applyFont="1" applyFill="1" applyBorder="1"/>
    <xf numFmtId="0" fontId="5" fillId="0" borderId="1" xfId="0" applyFont="1" applyFill="1" applyBorder="1" applyAlignment="1">
      <alignment horizontal="left"/>
    </xf>
    <xf numFmtId="165" fontId="5" fillId="0" borderId="4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169" fontId="5" fillId="0" borderId="1" xfId="2" applyNumberFormat="1" applyFont="1" applyFill="1" applyBorder="1" applyAlignment="1">
      <alignment horizontal="left" vertical="center"/>
    </xf>
    <xf numFmtId="4" fontId="5" fillId="0" borderId="1" xfId="0" applyNumberFormat="1" applyFont="1" applyFill="1" applyBorder="1" applyAlignment="1"/>
    <xf numFmtId="43" fontId="5" fillId="0" borderId="1" xfId="2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/>
    <xf numFmtId="49" fontId="5" fillId="0" borderId="5" xfId="0" applyNumberFormat="1" applyFont="1" applyFill="1" applyBorder="1" applyAlignment="1"/>
    <xf numFmtId="43" fontId="5" fillId="0" borderId="1" xfId="2" applyFont="1" applyFill="1" applyBorder="1" applyAlignment="1">
      <alignment horizontal="right" vertical="center"/>
    </xf>
    <xf numFmtId="14" fontId="5" fillId="0" borderId="1" xfId="0" applyNumberFormat="1" applyFont="1" applyFill="1" applyBorder="1" applyAlignment="1">
      <alignment horizontal="left"/>
    </xf>
    <xf numFmtId="4" fontId="5" fillId="0" borderId="7" xfId="0" applyNumberFormat="1" applyFont="1" applyFill="1" applyBorder="1" applyAlignment="1"/>
    <xf numFmtId="49" fontId="5" fillId="0" borderId="7" xfId="0" applyNumberFormat="1" applyFont="1" applyFill="1" applyBorder="1" applyAlignment="1"/>
    <xf numFmtId="49" fontId="5" fillId="0" borderId="8" xfId="0" applyNumberFormat="1" applyFont="1" applyFill="1" applyBorder="1" applyAlignment="1"/>
    <xf numFmtId="49" fontId="5" fillId="0" borderId="7" xfId="0" applyNumberFormat="1" applyFont="1" applyFill="1" applyBorder="1" applyAlignment="1">
      <alignment horizontal="left" vertical="center" wrapText="1"/>
    </xf>
    <xf numFmtId="165" fontId="5" fillId="0" borderId="6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0" borderId="2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wrapText="1"/>
    </xf>
    <xf numFmtId="14" fontId="3" fillId="0" borderId="0" xfId="0" applyNumberFormat="1" applyFont="1" applyFill="1" applyAlignment="1"/>
    <xf numFmtId="14" fontId="4" fillId="0" borderId="9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wrapText="1"/>
    </xf>
    <xf numFmtId="14" fontId="3" fillId="0" borderId="13" xfId="0" applyNumberFormat="1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wrapText="1"/>
    </xf>
    <xf numFmtId="14" fontId="5" fillId="0" borderId="1" xfId="0" applyNumberFormat="1" applyFont="1" applyFill="1" applyBorder="1" applyAlignment="1">
      <alignment horizontal="left" vertical="center" wrapText="1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C462"/>
  <sheetViews>
    <sheetView tabSelected="1" zoomScale="85" zoomScaleNormal="85" workbookViewId="0">
      <selection activeCell="A3" sqref="A3"/>
    </sheetView>
  </sheetViews>
  <sheetFormatPr baseColWidth="10" defaultRowHeight="12"/>
  <cols>
    <col min="1" max="1" width="7.28515625" style="1" customWidth="1"/>
    <col min="2" max="2" width="12.28515625" style="1" customWidth="1"/>
    <col min="3" max="3" width="13" style="77" customWidth="1"/>
    <col min="4" max="4" width="6" style="1" customWidth="1"/>
    <col min="5" max="5" width="8.140625" style="1" customWidth="1"/>
    <col min="6" max="6" width="7.140625" style="1" customWidth="1"/>
    <col min="7" max="7" width="12.5703125" style="1" customWidth="1"/>
    <col min="8" max="8" width="5.85546875" style="1" customWidth="1"/>
    <col min="9" max="9" width="14.5703125" style="1" customWidth="1"/>
    <col min="10" max="10" width="33.85546875" style="1" customWidth="1"/>
    <col min="11" max="12" width="12" style="1" customWidth="1"/>
    <col min="13" max="13" width="15" style="1" customWidth="1"/>
    <col min="14" max="14" width="13.28515625" style="12" customWidth="1"/>
    <col min="15" max="16" width="12" style="1" customWidth="1"/>
    <col min="17" max="17" width="13.5703125" style="1" customWidth="1"/>
    <col min="18" max="18" width="11.140625" style="1" customWidth="1"/>
    <col min="19" max="19" width="11" style="1" customWidth="1"/>
    <col min="20" max="20" width="9.85546875" style="1" customWidth="1"/>
    <col min="21" max="21" width="16.140625" style="1" customWidth="1"/>
    <col min="22" max="22" width="7.7109375" style="1" customWidth="1"/>
    <col min="23" max="29" width="8.5703125" style="1" customWidth="1"/>
    <col min="30" max="32" width="12.7109375" style="1" customWidth="1"/>
    <col min="33" max="37" width="11.42578125" style="1"/>
    <col min="38" max="38" width="14.140625" style="1" customWidth="1"/>
    <col min="39" max="16384" width="11.42578125" style="1"/>
  </cols>
  <sheetData>
    <row r="1" spans="1:29" ht="15" customHeight="1">
      <c r="A1" s="12" t="s">
        <v>1</v>
      </c>
      <c r="G1" s="13"/>
      <c r="K1" s="10"/>
      <c r="L1" s="10"/>
      <c r="M1" s="10"/>
      <c r="N1" s="11"/>
      <c r="P1" s="10"/>
      <c r="Q1" s="10"/>
      <c r="R1" s="10"/>
      <c r="S1" s="10"/>
      <c r="T1" s="10"/>
      <c r="U1" s="10"/>
    </row>
    <row r="2" spans="1:29" ht="15" customHeight="1">
      <c r="A2" s="12" t="s">
        <v>434</v>
      </c>
      <c r="G2" s="13"/>
      <c r="K2" s="10"/>
      <c r="L2" s="10"/>
      <c r="M2" s="10"/>
      <c r="N2" s="11"/>
      <c r="P2" s="10"/>
      <c r="Q2" s="10"/>
      <c r="R2" s="10"/>
      <c r="S2" s="10"/>
      <c r="T2" s="10"/>
      <c r="U2" s="10"/>
    </row>
    <row r="3" spans="1:29" ht="15" customHeight="1">
      <c r="A3" s="12" t="s">
        <v>17</v>
      </c>
      <c r="G3" s="13"/>
      <c r="K3" s="10"/>
      <c r="L3" s="10"/>
      <c r="M3" s="10"/>
      <c r="N3" s="11"/>
      <c r="P3" s="10"/>
      <c r="Q3" s="10"/>
      <c r="R3" s="10"/>
      <c r="S3" s="10"/>
      <c r="T3" s="10"/>
      <c r="U3" s="10"/>
    </row>
    <row r="4" spans="1:29" ht="15" customHeight="1">
      <c r="A4" s="12" t="s">
        <v>18</v>
      </c>
      <c r="G4" s="13"/>
      <c r="K4" s="10"/>
      <c r="L4" s="10"/>
      <c r="M4" s="10"/>
      <c r="N4" s="11"/>
      <c r="P4" s="10"/>
      <c r="Q4" s="10"/>
      <c r="R4" s="10"/>
      <c r="S4" s="10"/>
      <c r="T4" s="10"/>
      <c r="U4" s="10"/>
    </row>
    <row r="5" spans="1:29" ht="15" customHeight="1" thickBot="1">
      <c r="A5" s="12"/>
      <c r="G5" s="13"/>
      <c r="K5" s="10"/>
      <c r="L5" s="10"/>
      <c r="M5" s="10"/>
      <c r="N5" s="11"/>
      <c r="P5" s="10"/>
      <c r="Q5" s="10"/>
      <c r="R5" s="10"/>
      <c r="S5" s="10"/>
      <c r="T5" s="10"/>
      <c r="U5" s="10"/>
    </row>
    <row r="6" spans="1:29" s="14" customFormat="1" ht="15" customHeight="1">
      <c r="A6" s="61" t="s">
        <v>2</v>
      </c>
      <c r="B6" s="64" t="s">
        <v>3</v>
      </c>
      <c r="C6" s="78" t="s">
        <v>20</v>
      </c>
      <c r="D6" s="67" t="s">
        <v>4</v>
      </c>
      <c r="E6" s="68"/>
      <c r="F6" s="69"/>
      <c r="G6" s="64" t="s">
        <v>5</v>
      </c>
      <c r="H6" s="67" t="s">
        <v>6</v>
      </c>
      <c r="I6" s="68"/>
      <c r="J6" s="69"/>
      <c r="K6" s="67" t="s">
        <v>27</v>
      </c>
      <c r="L6" s="69"/>
      <c r="M6" s="67" t="s">
        <v>28</v>
      </c>
      <c r="N6" s="69"/>
      <c r="O6" s="67" t="s">
        <v>7</v>
      </c>
      <c r="P6" s="69"/>
      <c r="Q6" s="64" t="s">
        <v>8</v>
      </c>
      <c r="R6" s="64" t="s">
        <v>29</v>
      </c>
      <c r="S6" s="64" t="s">
        <v>30</v>
      </c>
      <c r="T6" s="64" t="s">
        <v>31</v>
      </c>
      <c r="U6" s="64" t="s">
        <v>9</v>
      </c>
      <c r="V6" s="64" t="s">
        <v>32</v>
      </c>
      <c r="W6" s="67" t="s">
        <v>33</v>
      </c>
      <c r="X6" s="69"/>
      <c r="Y6" s="64" t="s">
        <v>34</v>
      </c>
      <c r="Z6" s="67" t="s">
        <v>35</v>
      </c>
      <c r="AA6" s="75"/>
      <c r="AB6" s="75"/>
      <c r="AC6" s="76"/>
    </row>
    <row r="7" spans="1:29" s="14" customFormat="1" ht="24.75" customHeight="1">
      <c r="A7" s="62"/>
      <c r="B7" s="65"/>
      <c r="C7" s="79"/>
      <c r="D7" s="70" t="s">
        <v>10</v>
      </c>
      <c r="E7" s="70" t="s">
        <v>11</v>
      </c>
      <c r="F7" s="70" t="s">
        <v>12</v>
      </c>
      <c r="G7" s="65"/>
      <c r="H7" s="71" t="s">
        <v>13</v>
      </c>
      <c r="I7" s="72"/>
      <c r="J7" s="70" t="s">
        <v>14</v>
      </c>
      <c r="K7" s="70" t="s">
        <v>15</v>
      </c>
      <c r="L7" s="70" t="s">
        <v>0</v>
      </c>
      <c r="M7" s="70" t="s">
        <v>15</v>
      </c>
      <c r="N7" s="70" t="s">
        <v>0</v>
      </c>
      <c r="O7" s="70" t="s">
        <v>15</v>
      </c>
      <c r="P7" s="70" t="s">
        <v>0</v>
      </c>
      <c r="Q7" s="65"/>
      <c r="R7" s="65"/>
      <c r="S7" s="65"/>
      <c r="T7" s="65"/>
      <c r="U7" s="65"/>
      <c r="V7" s="65"/>
      <c r="W7" s="70" t="s">
        <v>36</v>
      </c>
      <c r="X7" s="70" t="s">
        <v>37</v>
      </c>
      <c r="Y7" s="65"/>
      <c r="Z7" s="70" t="s">
        <v>35</v>
      </c>
      <c r="AA7" s="70" t="s">
        <v>10</v>
      </c>
      <c r="AB7" s="70" t="s">
        <v>38</v>
      </c>
      <c r="AC7" s="73" t="s">
        <v>39</v>
      </c>
    </row>
    <row r="8" spans="1:29" s="14" customFormat="1" ht="35.25" customHeight="1" thickBot="1">
      <c r="A8" s="63"/>
      <c r="B8" s="66"/>
      <c r="C8" s="80"/>
      <c r="D8" s="66"/>
      <c r="E8" s="66"/>
      <c r="F8" s="66"/>
      <c r="G8" s="66"/>
      <c r="H8" s="15" t="s">
        <v>10</v>
      </c>
      <c r="I8" s="15" t="s">
        <v>16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74"/>
    </row>
    <row r="9" spans="1:29" s="14" customFormat="1" ht="13.5" customHeight="1">
      <c r="A9" s="33"/>
      <c r="B9" s="34"/>
      <c r="C9" s="81"/>
      <c r="D9" s="34"/>
      <c r="E9" s="34"/>
      <c r="F9" s="34"/>
      <c r="G9" s="34"/>
      <c r="H9" s="16"/>
      <c r="I9" s="16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</row>
    <row r="10" spans="1:29" ht="15" customHeight="1">
      <c r="A10" s="46">
        <v>8</v>
      </c>
      <c r="B10" s="17">
        <v>41485</v>
      </c>
      <c r="C10" s="82">
        <f>+B10</f>
        <v>41485</v>
      </c>
      <c r="D10" s="18">
        <v>1</v>
      </c>
      <c r="E10" s="19">
        <v>8</v>
      </c>
      <c r="F10" s="47" t="s">
        <v>26</v>
      </c>
      <c r="G10" s="21">
        <v>8441</v>
      </c>
      <c r="H10" s="18">
        <v>6</v>
      </c>
      <c r="I10" s="24" t="s">
        <v>151</v>
      </c>
      <c r="J10" s="28" t="s">
        <v>152</v>
      </c>
      <c r="K10" s="49">
        <v>0</v>
      </c>
      <c r="L10" s="49">
        <v>0</v>
      </c>
      <c r="M10" s="23">
        <f>32.54*2.786</f>
        <v>90.656440000000003</v>
      </c>
      <c r="N10" s="23">
        <f>5.86*2.786</f>
        <v>16.325960000000002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23">
        <f>SUM(K10:S10)</f>
        <v>106.98240000000001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2">
        <v>0</v>
      </c>
    </row>
    <row r="11" spans="1:29" ht="15" customHeight="1">
      <c r="A11" s="46">
        <v>9</v>
      </c>
      <c r="B11" s="17">
        <v>41486</v>
      </c>
      <c r="C11" s="82">
        <f t="shared" ref="C11:C74" si="0">+B11</f>
        <v>41486</v>
      </c>
      <c r="D11" s="18">
        <v>1</v>
      </c>
      <c r="E11" s="19">
        <v>201</v>
      </c>
      <c r="F11" s="47" t="s">
        <v>26</v>
      </c>
      <c r="G11" s="21">
        <v>10266</v>
      </c>
      <c r="H11" s="18">
        <v>6</v>
      </c>
      <c r="I11" s="22" t="s">
        <v>61</v>
      </c>
      <c r="J11" s="25" t="s">
        <v>153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23">
        <v>6453</v>
      </c>
      <c r="R11" s="49">
        <v>0</v>
      </c>
      <c r="S11" s="49">
        <v>0</v>
      </c>
      <c r="T11" s="49">
        <v>0</v>
      </c>
      <c r="U11" s="23">
        <f>SUM(K11:S11)</f>
        <v>6453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2">
        <v>0</v>
      </c>
    </row>
    <row r="12" spans="1:29" ht="15" customHeight="1">
      <c r="A12" s="46">
        <v>10</v>
      </c>
      <c r="B12" s="17">
        <v>41499</v>
      </c>
      <c r="C12" s="82">
        <f t="shared" si="0"/>
        <v>41499</v>
      </c>
      <c r="D12" s="18">
        <v>40</v>
      </c>
      <c r="E12" s="19">
        <v>0</v>
      </c>
      <c r="F12" s="47" t="s">
        <v>26</v>
      </c>
      <c r="G12" s="21">
        <v>96</v>
      </c>
      <c r="H12" s="18">
        <v>6</v>
      </c>
      <c r="I12" s="48">
        <v>20104050337</v>
      </c>
      <c r="J12" s="25" t="s">
        <v>435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53">
        <v>307</v>
      </c>
      <c r="T12" s="49">
        <v>0</v>
      </c>
      <c r="U12" s="50">
        <f>SUM(M12:S12)</f>
        <v>307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2">
        <v>0</v>
      </c>
    </row>
    <row r="13" spans="1:29" ht="15" customHeight="1">
      <c r="A13" s="46">
        <v>11</v>
      </c>
      <c r="B13" s="17">
        <v>41499</v>
      </c>
      <c r="C13" s="82">
        <f t="shared" si="0"/>
        <v>41499</v>
      </c>
      <c r="D13" s="18">
        <v>50</v>
      </c>
      <c r="E13" s="19">
        <v>235</v>
      </c>
      <c r="F13" s="45">
        <v>2013</v>
      </c>
      <c r="G13" s="21">
        <v>125132</v>
      </c>
      <c r="H13" s="18">
        <v>6</v>
      </c>
      <c r="I13" s="48">
        <v>20104050337</v>
      </c>
      <c r="J13" s="25" t="s">
        <v>435</v>
      </c>
      <c r="K13" s="23">
        <f>2660.4*2.796</f>
        <v>7438.4784</v>
      </c>
      <c r="L13" s="23">
        <f>+K13*18%</f>
        <v>1338.9261119999999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23">
        <f t="shared" ref="U13:U76" si="1">SUM(K13:S13)</f>
        <v>8777.4045119999992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2">
        <v>0</v>
      </c>
    </row>
    <row r="14" spans="1:29" ht="15" customHeight="1">
      <c r="A14" s="46">
        <v>12</v>
      </c>
      <c r="B14" s="17">
        <v>41502</v>
      </c>
      <c r="C14" s="82">
        <f t="shared" si="0"/>
        <v>41502</v>
      </c>
      <c r="D14" s="18">
        <v>3</v>
      </c>
      <c r="E14" s="19">
        <v>1</v>
      </c>
      <c r="F14" s="47" t="s">
        <v>26</v>
      </c>
      <c r="G14" s="21">
        <v>118</v>
      </c>
      <c r="H14" s="18">
        <v>6</v>
      </c>
      <c r="I14" s="24" t="s">
        <v>154</v>
      </c>
      <c r="J14" s="25" t="s">
        <v>155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23">
        <v>11</v>
      </c>
      <c r="R14" s="49">
        <v>0</v>
      </c>
      <c r="S14" s="49">
        <v>0</v>
      </c>
      <c r="T14" s="49">
        <v>0</v>
      </c>
      <c r="U14" s="23">
        <f t="shared" si="1"/>
        <v>11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2">
        <v>0</v>
      </c>
    </row>
    <row r="15" spans="1:29" ht="15" customHeight="1">
      <c r="A15" s="46">
        <v>13</v>
      </c>
      <c r="B15" s="17">
        <v>41502</v>
      </c>
      <c r="C15" s="82">
        <f t="shared" si="0"/>
        <v>41502</v>
      </c>
      <c r="D15" s="18">
        <v>3</v>
      </c>
      <c r="E15" s="19">
        <v>1</v>
      </c>
      <c r="F15" s="47" t="s">
        <v>26</v>
      </c>
      <c r="G15" s="21">
        <v>12</v>
      </c>
      <c r="H15" s="18">
        <v>6</v>
      </c>
      <c r="I15" s="24" t="s">
        <v>154</v>
      </c>
      <c r="J15" s="25" t="s">
        <v>155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23">
        <v>8</v>
      </c>
      <c r="R15" s="49">
        <v>0</v>
      </c>
      <c r="S15" s="49">
        <v>0</v>
      </c>
      <c r="T15" s="49">
        <v>0</v>
      </c>
      <c r="U15" s="23">
        <f t="shared" si="1"/>
        <v>8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2">
        <v>0</v>
      </c>
    </row>
    <row r="16" spans="1:29" ht="15" customHeight="1">
      <c r="A16" s="46">
        <v>14</v>
      </c>
      <c r="B16" s="17">
        <v>41502</v>
      </c>
      <c r="C16" s="82">
        <f t="shared" si="0"/>
        <v>41502</v>
      </c>
      <c r="D16" s="18">
        <v>1</v>
      </c>
      <c r="E16" s="19">
        <v>22</v>
      </c>
      <c r="F16" s="47" t="s">
        <v>26</v>
      </c>
      <c r="G16" s="21">
        <v>257591</v>
      </c>
      <c r="H16" s="18">
        <v>6</v>
      </c>
      <c r="I16" s="24" t="s">
        <v>156</v>
      </c>
      <c r="J16" s="28" t="s">
        <v>157</v>
      </c>
      <c r="K16" s="49">
        <v>0</v>
      </c>
      <c r="L16" s="49">
        <v>0</v>
      </c>
      <c r="M16" s="23">
        <v>393.28</v>
      </c>
      <c r="N16" s="23">
        <v>70.78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23">
        <f t="shared" si="1"/>
        <v>464.05999999999995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2">
        <v>0</v>
      </c>
    </row>
    <row r="17" spans="1:29" ht="15" customHeight="1">
      <c r="A17" s="46">
        <v>15</v>
      </c>
      <c r="B17" s="17">
        <v>41510</v>
      </c>
      <c r="C17" s="82">
        <f t="shared" si="0"/>
        <v>41510</v>
      </c>
      <c r="D17" s="18">
        <v>1</v>
      </c>
      <c r="E17" s="19">
        <v>3</v>
      </c>
      <c r="F17" s="47" t="s">
        <v>26</v>
      </c>
      <c r="G17" s="21">
        <v>11148</v>
      </c>
      <c r="H17" s="18">
        <v>6</v>
      </c>
      <c r="I17" s="22" t="s">
        <v>159</v>
      </c>
      <c r="J17" s="28" t="s">
        <v>158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23">
        <v>50</v>
      </c>
      <c r="R17" s="49">
        <v>0</v>
      </c>
      <c r="S17" s="49">
        <v>0</v>
      </c>
      <c r="T17" s="49">
        <v>0</v>
      </c>
      <c r="U17" s="23">
        <f t="shared" si="1"/>
        <v>50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2">
        <v>0</v>
      </c>
    </row>
    <row r="18" spans="1:29" ht="15" customHeight="1">
      <c r="A18" s="46">
        <v>16</v>
      </c>
      <c r="B18" s="17">
        <v>41510</v>
      </c>
      <c r="C18" s="82">
        <f t="shared" si="0"/>
        <v>41510</v>
      </c>
      <c r="D18" s="18">
        <v>1</v>
      </c>
      <c r="E18" s="19">
        <v>2</v>
      </c>
      <c r="F18" s="47" t="s">
        <v>26</v>
      </c>
      <c r="G18" s="21">
        <v>57230</v>
      </c>
      <c r="H18" s="18">
        <v>6</v>
      </c>
      <c r="I18" s="22" t="s">
        <v>159</v>
      </c>
      <c r="J18" s="28" t="s">
        <v>158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23">
        <v>505</v>
      </c>
      <c r="R18" s="49">
        <v>0</v>
      </c>
      <c r="S18" s="49">
        <v>0</v>
      </c>
      <c r="T18" s="49">
        <v>0</v>
      </c>
      <c r="U18" s="23">
        <f t="shared" si="1"/>
        <v>505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2">
        <v>0</v>
      </c>
    </row>
    <row r="19" spans="1:29" ht="15" customHeight="1">
      <c r="A19" s="46">
        <v>17</v>
      </c>
      <c r="B19" s="17">
        <v>41515</v>
      </c>
      <c r="C19" s="82">
        <f t="shared" si="0"/>
        <v>41515</v>
      </c>
      <c r="D19" s="18">
        <v>2</v>
      </c>
      <c r="E19" s="19">
        <v>1</v>
      </c>
      <c r="F19" s="47" t="s">
        <v>26</v>
      </c>
      <c r="G19" s="21">
        <v>3632</v>
      </c>
      <c r="H19" s="18">
        <v>6</v>
      </c>
      <c r="I19" s="22" t="s">
        <v>160</v>
      </c>
      <c r="J19" s="28" t="s">
        <v>161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23">
        <v>300</v>
      </c>
      <c r="R19" s="49">
        <v>0</v>
      </c>
      <c r="S19" s="49">
        <v>0</v>
      </c>
      <c r="T19" s="49">
        <v>0</v>
      </c>
      <c r="U19" s="23">
        <f t="shared" si="1"/>
        <v>300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2">
        <v>0</v>
      </c>
    </row>
    <row r="20" spans="1:29" ht="15" customHeight="1">
      <c r="A20" s="46">
        <v>18</v>
      </c>
      <c r="B20" s="17">
        <v>41517</v>
      </c>
      <c r="C20" s="82">
        <f t="shared" si="0"/>
        <v>41517</v>
      </c>
      <c r="D20" s="18">
        <v>1</v>
      </c>
      <c r="E20" s="19">
        <v>1</v>
      </c>
      <c r="F20" s="47" t="s">
        <v>26</v>
      </c>
      <c r="G20" s="21">
        <v>1668</v>
      </c>
      <c r="H20" s="18">
        <v>6</v>
      </c>
      <c r="I20" s="24" t="s">
        <v>162</v>
      </c>
      <c r="J20" s="28" t="s">
        <v>163</v>
      </c>
      <c r="K20" s="49">
        <v>0</v>
      </c>
      <c r="L20" s="49">
        <v>0</v>
      </c>
      <c r="M20" s="23">
        <f>190*2.808</f>
        <v>533.52</v>
      </c>
      <c r="N20" s="23">
        <f>34.2*2.808</f>
        <v>96.033600000000007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23">
        <f t="shared" si="1"/>
        <v>629.55359999999996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2">
        <v>0</v>
      </c>
    </row>
    <row r="21" spans="1:29" ht="15" customHeight="1">
      <c r="A21" s="46">
        <v>19</v>
      </c>
      <c r="B21" s="17">
        <v>41522</v>
      </c>
      <c r="C21" s="82">
        <f t="shared" si="0"/>
        <v>41522</v>
      </c>
      <c r="D21" s="18">
        <v>14</v>
      </c>
      <c r="E21" s="19" t="s">
        <v>40</v>
      </c>
      <c r="F21" s="47" t="s">
        <v>26</v>
      </c>
      <c r="G21" s="21">
        <v>3554479</v>
      </c>
      <c r="H21" s="18">
        <v>6</v>
      </c>
      <c r="I21" s="22" t="s">
        <v>63</v>
      </c>
      <c r="J21" s="25" t="s">
        <v>22</v>
      </c>
      <c r="K21" s="49">
        <v>0</v>
      </c>
      <c r="L21" s="49">
        <v>0</v>
      </c>
      <c r="M21" s="23">
        <f>74.8/1.18</f>
        <v>63.389830508474574</v>
      </c>
      <c r="N21" s="23">
        <f>M21*18%</f>
        <v>11.410169491525423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23">
        <f t="shared" si="1"/>
        <v>74.8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2">
        <v>0</v>
      </c>
    </row>
    <row r="22" spans="1:29" ht="15" customHeight="1">
      <c r="A22" s="46">
        <v>20</v>
      </c>
      <c r="B22" s="17">
        <v>41522</v>
      </c>
      <c r="C22" s="82">
        <f t="shared" si="0"/>
        <v>41522</v>
      </c>
      <c r="D22" s="18">
        <v>14</v>
      </c>
      <c r="E22" s="19" t="s">
        <v>40</v>
      </c>
      <c r="F22" s="47" t="s">
        <v>26</v>
      </c>
      <c r="G22" s="21">
        <v>3553326</v>
      </c>
      <c r="H22" s="18">
        <v>6</v>
      </c>
      <c r="I22" s="22" t="s">
        <v>63</v>
      </c>
      <c r="J22" s="25" t="s">
        <v>22</v>
      </c>
      <c r="K22" s="49">
        <v>0</v>
      </c>
      <c r="L22" s="49">
        <v>0</v>
      </c>
      <c r="M22" s="23">
        <f>49.1/1.18</f>
        <v>41.610169491525426</v>
      </c>
      <c r="N22" s="23">
        <f>M22*18%</f>
        <v>7.4898305084745767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23">
        <f t="shared" si="1"/>
        <v>49.1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2">
        <v>0</v>
      </c>
    </row>
    <row r="23" spans="1:29" ht="15" customHeight="1">
      <c r="A23" s="46">
        <v>21</v>
      </c>
      <c r="B23" s="17">
        <v>41526</v>
      </c>
      <c r="C23" s="82">
        <f t="shared" si="0"/>
        <v>41526</v>
      </c>
      <c r="D23" s="18">
        <v>1</v>
      </c>
      <c r="E23" s="19">
        <v>1</v>
      </c>
      <c r="F23" s="47" t="s">
        <v>26</v>
      </c>
      <c r="G23" s="21">
        <v>213</v>
      </c>
      <c r="H23" s="18">
        <v>6</v>
      </c>
      <c r="I23" s="22" t="s">
        <v>57</v>
      </c>
      <c r="J23" s="25" t="s">
        <v>164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23">
        <v>42</v>
      </c>
      <c r="R23" s="49">
        <v>0</v>
      </c>
      <c r="S23" s="49">
        <v>0</v>
      </c>
      <c r="T23" s="49">
        <v>0</v>
      </c>
      <c r="U23" s="23">
        <f t="shared" si="1"/>
        <v>42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2">
        <v>0</v>
      </c>
    </row>
    <row r="24" spans="1:29" ht="15" customHeight="1">
      <c r="A24" s="46">
        <v>22</v>
      </c>
      <c r="B24" s="17">
        <v>41527</v>
      </c>
      <c r="C24" s="82">
        <f t="shared" si="0"/>
        <v>41527</v>
      </c>
      <c r="D24" s="18">
        <v>2</v>
      </c>
      <c r="E24" s="19">
        <v>1</v>
      </c>
      <c r="F24" s="47" t="s">
        <v>26</v>
      </c>
      <c r="G24" s="21">
        <v>375</v>
      </c>
      <c r="H24" s="18">
        <v>6</v>
      </c>
      <c r="I24" s="22" t="s">
        <v>116</v>
      </c>
      <c r="J24" s="25" t="s">
        <v>117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23">
        <v>170</v>
      </c>
      <c r="R24" s="49">
        <v>0</v>
      </c>
      <c r="S24" s="49">
        <v>0</v>
      </c>
      <c r="T24" s="49">
        <v>0</v>
      </c>
      <c r="U24" s="23">
        <f t="shared" si="1"/>
        <v>170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C24" s="52">
        <v>0</v>
      </c>
    </row>
    <row r="25" spans="1:29" ht="15" customHeight="1">
      <c r="A25" s="46">
        <v>23</v>
      </c>
      <c r="B25" s="17">
        <v>41527</v>
      </c>
      <c r="C25" s="82">
        <f t="shared" si="0"/>
        <v>41527</v>
      </c>
      <c r="D25" s="18">
        <v>1</v>
      </c>
      <c r="E25" s="19">
        <v>5</v>
      </c>
      <c r="F25" s="47" t="s">
        <v>26</v>
      </c>
      <c r="G25" s="21">
        <v>81757</v>
      </c>
      <c r="H25" s="18">
        <v>6</v>
      </c>
      <c r="I25" s="22" t="s">
        <v>165</v>
      </c>
      <c r="J25" s="25" t="s">
        <v>166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23">
        <v>247.5</v>
      </c>
      <c r="R25" s="49">
        <v>0</v>
      </c>
      <c r="S25" s="49">
        <v>0</v>
      </c>
      <c r="T25" s="49">
        <v>0</v>
      </c>
      <c r="U25" s="23">
        <f t="shared" si="1"/>
        <v>247.5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2">
        <v>0</v>
      </c>
    </row>
    <row r="26" spans="1:29" ht="15" customHeight="1">
      <c r="A26" s="46">
        <v>24</v>
      </c>
      <c r="B26" s="17">
        <v>41528</v>
      </c>
      <c r="C26" s="82">
        <f t="shared" si="0"/>
        <v>41528</v>
      </c>
      <c r="D26" s="18">
        <v>1</v>
      </c>
      <c r="E26" s="19">
        <v>1</v>
      </c>
      <c r="F26" s="47" t="s">
        <v>26</v>
      </c>
      <c r="G26" s="21">
        <v>399</v>
      </c>
      <c r="H26" s="18">
        <v>6</v>
      </c>
      <c r="I26" s="22" t="s">
        <v>141</v>
      </c>
      <c r="J26" s="25" t="s">
        <v>142</v>
      </c>
      <c r="K26" s="49">
        <v>0</v>
      </c>
      <c r="L26" s="49">
        <v>0</v>
      </c>
      <c r="M26" s="23">
        <v>2600</v>
      </c>
      <c r="N26" s="23">
        <v>468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23">
        <f t="shared" si="1"/>
        <v>3068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C26" s="52">
        <v>0</v>
      </c>
    </row>
    <row r="27" spans="1:29" ht="15" customHeight="1">
      <c r="A27" s="46">
        <v>25</v>
      </c>
      <c r="B27" s="17">
        <v>41529</v>
      </c>
      <c r="C27" s="82">
        <f t="shared" si="0"/>
        <v>41529</v>
      </c>
      <c r="D27" s="18">
        <v>1</v>
      </c>
      <c r="E27" s="19">
        <v>4</v>
      </c>
      <c r="F27" s="47" t="s">
        <v>26</v>
      </c>
      <c r="G27" s="21">
        <v>810</v>
      </c>
      <c r="H27" s="18">
        <v>6</v>
      </c>
      <c r="I27" s="22" t="s">
        <v>167</v>
      </c>
      <c r="J27" s="25" t="s">
        <v>168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23">
        <v>1500</v>
      </c>
      <c r="R27" s="49">
        <v>0</v>
      </c>
      <c r="S27" s="49">
        <v>0</v>
      </c>
      <c r="T27" s="49">
        <v>0</v>
      </c>
      <c r="U27" s="23">
        <f t="shared" si="1"/>
        <v>1500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2">
        <v>0</v>
      </c>
    </row>
    <row r="28" spans="1:29" ht="15" customHeight="1">
      <c r="A28" s="46">
        <v>26</v>
      </c>
      <c r="B28" s="17">
        <v>41530</v>
      </c>
      <c r="C28" s="82">
        <f t="shared" si="0"/>
        <v>41530</v>
      </c>
      <c r="D28" s="18">
        <v>12</v>
      </c>
      <c r="E28" s="19">
        <v>3</v>
      </c>
      <c r="F28" s="47" t="s">
        <v>26</v>
      </c>
      <c r="G28" s="21">
        <v>51150</v>
      </c>
      <c r="H28" s="18">
        <v>6</v>
      </c>
      <c r="I28" s="22" t="s">
        <v>169</v>
      </c>
      <c r="J28" s="25" t="s">
        <v>170</v>
      </c>
      <c r="K28" s="49">
        <v>0</v>
      </c>
      <c r="L28" s="49">
        <v>0</v>
      </c>
      <c r="M28" s="23">
        <v>84.74</v>
      </c>
      <c r="N28" s="23">
        <v>15.25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23">
        <f t="shared" si="1"/>
        <v>99.99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2">
        <v>0</v>
      </c>
    </row>
    <row r="29" spans="1:29" ht="15" customHeight="1">
      <c r="A29" s="46">
        <v>27</v>
      </c>
      <c r="B29" s="17">
        <v>41530</v>
      </c>
      <c r="C29" s="82">
        <f t="shared" si="0"/>
        <v>41530</v>
      </c>
      <c r="D29" s="18">
        <v>12</v>
      </c>
      <c r="E29" s="19">
        <v>43</v>
      </c>
      <c r="F29" s="47" t="s">
        <v>26</v>
      </c>
      <c r="G29" s="21">
        <v>1893</v>
      </c>
      <c r="H29" s="18">
        <v>6</v>
      </c>
      <c r="I29" s="22" t="s">
        <v>171</v>
      </c>
      <c r="J29" s="25" t="s">
        <v>172</v>
      </c>
      <c r="K29" s="49">
        <v>0</v>
      </c>
      <c r="L29" s="49">
        <v>0</v>
      </c>
      <c r="M29" s="23">
        <v>28.81</v>
      </c>
      <c r="N29" s="23">
        <v>5.19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23">
        <f t="shared" si="1"/>
        <v>34</v>
      </c>
      <c r="V29" s="51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2">
        <v>0</v>
      </c>
    </row>
    <row r="30" spans="1:29" ht="15" customHeight="1">
      <c r="A30" s="46">
        <v>28</v>
      </c>
      <c r="B30" s="17">
        <v>41530</v>
      </c>
      <c r="C30" s="82">
        <f t="shared" si="0"/>
        <v>41530</v>
      </c>
      <c r="D30" s="18">
        <v>12</v>
      </c>
      <c r="E30" s="19">
        <v>1</v>
      </c>
      <c r="F30" s="47" t="s">
        <v>26</v>
      </c>
      <c r="G30" s="21">
        <v>15262</v>
      </c>
      <c r="H30" s="18">
        <v>6</v>
      </c>
      <c r="I30" s="22" t="s">
        <v>173</v>
      </c>
      <c r="J30" s="25" t="s">
        <v>174</v>
      </c>
      <c r="K30" s="49">
        <v>0</v>
      </c>
      <c r="L30" s="49">
        <v>0</v>
      </c>
      <c r="M30" s="23">
        <v>86.16</v>
      </c>
      <c r="N30" s="23">
        <v>15.51</v>
      </c>
      <c r="O30" s="49">
        <v>0</v>
      </c>
      <c r="P30" s="49">
        <v>0</v>
      </c>
      <c r="Q30" s="23">
        <v>4.3099999999999996</v>
      </c>
      <c r="R30" s="49">
        <v>0</v>
      </c>
      <c r="S30" s="49">
        <v>0</v>
      </c>
      <c r="T30" s="49">
        <v>0</v>
      </c>
      <c r="U30" s="23">
        <f t="shared" si="1"/>
        <v>105.98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2">
        <v>0</v>
      </c>
    </row>
    <row r="31" spans="1:29" ht="15" customHeight="1">
      <c r="A31" s="46">
        <v>29</v>
      </c>
      <c r="B31" s="17">
        <v>41531</v>
      </c>
      <c r="C31" s="82">
        <f t="shared" si="0"/>
        <v>41531</v>
      </c>
      <c r="D31" s="18">
        <v>5</v>
      </c>
      <c r="E31" s="19">
        <v>1</v>
      </c>
      <c r="F31" s="47" t="s">
        <v>26</v>
      </c>
      <c r="G31" s="21">
        <v>1</v>
      </c>
      <c r="H31" s="18">
        <v>6</v>
      </c>
      <c r="I31" s="22" t="s">
        <v>175</v>
      </c>
      <c r="J31" s="25" t="s">
        <v>176</v>
      </c>
      <c r="K31" s="49">
        <v>0</v>
      </c>
      <c r="L31" s="49">
        <v>0</v>
      </c>
      <c r="M31" s="23">
        <f>370.31/1.18</f>
        <v>313.82203389830511</v>
      </c>
      <c r="N31" s="23">
        <f>M31*18%</f>
        <v>56.487966101694916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23">
        <f t="shared" si="1"/>
        <v>370.31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2">
        <v>0</v>
      </c>
    </row>
    <row r="32" spans="1:29" ht="15" customHeight="1">
      <c r="A32" s="46">
        <v>30</v>
      </c>
      <c r="B32" s="17">
        <v>41535</v>
      </c>
      <c r="C32" s="82">
        <f t="shared" si="0"/>
        <v>41535</v>
      </c>
      <c r="D32" s="18">
        <v>1</v>
      </c>
      <c r="E32" s="19">
        <v>1</v>
      </c>
      <c r="F32" s="47" t="s">
        <v>26</v>
      </c>
      <c r="G32" s="21">
        <v>123</v>
      </c>
      <c r="H32" s="18">
        <v>6</v>
      </c>
      <c r="I32" s="22" t="s">
        <v>67</v>
      </c>
      <c r="J32" s="25" t="s">
        <v>68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23">
        <v>1500</v>
      </c>
      <c r="R32" s="49">
        <v>0</v>
      </c>
      <c r="S32" s="49">
        <v>0</v>
      </c>
      <c r="T32" s="49">
        <v>0</v>
      </c>
      <c r="U32" s="23">
        <f t="shared" si="1"/>
        <v>1500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2">
        <v>0</v>
      </c>
    </row>
    <row r="33" spans="1:29" ht="15" customHeight="1">
      <c r="A33" s="46">
        <v>31</v>
      </c>
      <c r="B33" s="17">
        <v>41536</v>
      </c>
      <c r="C33" s="82">
        <f t="shared" si="0"/>
        <v>41536</v>
      </c>
      <c r="D33" s="18">
        <v>1</v>
      </c>
      <c r="E33" s="19">
        <v>1</v>
      </c>
      <c r="F33" s="47" t="s">
        <v>26</v>
      </c>
      <c r="G33" s="21">
        <v>21586</v>
      </c>
      <c r="H33" s="18">
        <v>6</v>
      </c>
      <c r="I33" s="22" t="s">
        <v>46</v>
      </c>
      <c r="J33" s="43" t="s">
        <v>21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26">
        <v>198</v>
      </c>
      <c r="R33" s="49">
        <v>0</v>
      </c>
      <c r="S33" s="49">
        <v>0</v>
      </c>
      <c r="T33" s="49">
        <v>0</v>
      </c>
      <c r="U33" s="23">
        <f t="shared" si="1"/>
        <v>198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2">
        <v>0</v>
      </c>
    </row>
    <row r="34" spans="1:29" ht="15" customHeight="1">
      <c r="A34" s="46">
        <v>32</v>
      </c>
      <c r="B34" s="17">
        <v>41537</v>
      </c>
      <c r="C34" s="82">
        <f t="shared" si="0"/>
        <v>41537</v>
      </c>
      <c r="D34" s="18">
        <v>1</v>
      </c>
      <c r="E34" s="19">
        <v>1</v>
      </c>
      <c r="F34" s="47" t="s">
        <v>26</v>
      </c>
      <c r="G34" s="21">
        <v>701</v>
      </c>
      <c r="H34" s="18">
        <v>6</v>
      </c>
      <c r="I34" s="22" t="s">
        <v>177</v>
      </c>
      <c r="J34" s="25" t="s">
        <v>178</v>
      </c>
      <c r="K34" s="49">
        <v>0</v>
      </c>
      <c r="L34" s="49">
        <v>0</v>
      </c>
      <c r="M34" s="23">
        <f>12158.79*2.75</f>
        <v>33436.672500000001</v>
      </c>
      <c r="N34" s="23">
        <f>2188.61*2.75</f>
        <v>6018.6775000000007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23">
        <f t="shared" si="1"/>
        <v>39455.35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2">
        <v>0</v>
      </c>
    </row>
    <row r="35" spans="1:29" ht="15" customHeight="1">
      <c r="A35" s="46">
        <v>33</v>
      </c>
      <c r="B35" s="17">
        <v>41538</v>
      </c>
      <c r="C35" s="82">
        <f t="shared" si="0"/>
        <v>41538</v>
      </c>
      <c r="D35" s="18">
        <v>1</v>
      </c>
      <c r="E35" s="19">
        <v>4</v>
      </c>
      <c r="F35" s="47" t="s">
        <v>26</v>
      </c>
      <c r="G35" s="21">
        <v>787</v>
      </c>
      <c r="H35" s="18">
        <v>6</v>
      </c>
      <c r="I35" s="22" t="s">
        <v>167</v>
      </c>
      <c r="J35" s="25" t="s">
        <v>168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23">
        <v>430</v>
      </c>
      <c r="R35" s="49">
        <v>0</v>
      </c>
      <c r="S35" s="49">
        <v>0</v>
      </c>
      <c r="T35" s="49">
        <v>0</v>
      </c>
      <c r="U35" s="23">
        <f t="shared" si="1"/>
        <v>430</v>
      </c>
      <c r="V35" s="51">
        <v>0</v>
      </c>
      <c r="W35" s="51">
        <v>0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2">
        <v>0</v>
      </c>
    </row>
    <row r="36" spans="1:29" ht="15" customHeight="1">
      <c r="A36" s="46">
        <v>34</v>
      </c>
      <c r="B36" s="17">
        <v>41538</v>
      </c>
      <c r="C36" s="82">
        <f t="shared" si="0"/>
        <v>41538</v>
      </c>
      <c r="D36" s="18">
        <v>12</v>
      </c>
      <c r="E36" s="19">
        <v>44</v>
      </c>
      <c r="F36" s="47" t="s">
        <v>26</v>
      </c>
      <c r="G36" s="21">
        <v>3193</v>
      </c>
      <c r="H36" s="18">
        <v>6</v>
      </c>
      <c r="I36" s="22" t="s">
        <v>171</v>
      </c>
      <c r="J36" s="25" t="s">
        <v>172</v>
      </c>
      <c r="K36" s="49">
        <v>0</v>
      </c>
      <c r="L36" s="49">
        <v>0</v>
      </c>
      <c r="M36" s="23">
        <v>35.17</v>
      </c>
      <c r="N36" s="23">
        <v>6.33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23">
        <f t="shared" si="1"/>
        <v>41.5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2">
        <v>0</v>
      </c>
    </row>
    <row r="37" spans="1:29" ht="15" customHeight="1">
      <c r="A37" s="46">
        <v>35</v>
      </c>
      <c r="B37" s="17">
        <v>41538</v>
      </c>
      <c r="C37" s="82">
        <f t="shared" si="0"/>
        <v>41538</v>
      </c>
      <c r="D37" s="18">
        <v>5</v>
      </c>
      <c r="E37" s="19">
        <v>1</v>
      </c>
      <c r="F37" s="47" t="s">
        <v>26</v>
      </c>
      <c r="G37" s="21">
        <v>2</v>
      </c>
      <c r="H37" s="18">
        <v>6</v>
      </c>
      <c r="I37" s="22" t="s">
        <v>175</v>
      </c>
      <c r="J37" s="25" t="s">
        <v>176</v>
      </c>
      <c r="K37" s="49">
        <v>0</v>
      </c>
      <c r="L37" s="49">
        <v>0</v>
      </c>
      <c r="M37" s="23">
        <f>100.89*2.742</f>
        <v>276.64037999999999</v>
      </c>
      <c r="N37" s="23">
        <f>M37*18%</f>
        <v>49.795268399999998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23">
        <f t="shared" si="1"/>
        <v>326.43564839999999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2">
        <v>0</v>
      </c>
    </row>
    <row r="38" spans="1:29" ht="15" customHeight="1">
      <c r="A38" s="46">
        <v>36</v>
      </c>
      <c r="B38" s="17">
        <v>41540</v>
      </c>
      <c r="C38" s="82">
        <f t="shared" si="0"/>
        <v>41540</v>
      </c>
      <c r="D38" s="18">
        <v>1</v>
      </c>
      <c r="E38" s="19">
        <v>5</v>
      </c>
      <c r="F38" s="47" t="s">
        <v>26</v>
      </c>
      <c r="G38" s="21">
        <v>634</v>
      </c>
      <c r="H38" s="18">
        <v>6</v>
      </c>
      <c r="I38" s="27" t="s">
        <v>179</v>
      </c>
      <c r="J38" s="25" t="s">
        <v>180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23">
        <v>364</v>
      </c>
      <c r="R38" s="49">
        <v>0</v>
      </c>
      <c r="S38" s="49">
        <v>0</v>
      </c>
      <c r="T38" s="49">
        <v>0</v>
      </c>
      <c r="U38" s="23">
        <f t="shared" si="1"/>
        <v>364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2">
        <v>0</v>
      </c>
    </row>
    <row r="39" spans="1:29" ht="15" customHeight="1">
      <c r="A39" s="46">
        <v>37</v>
      </c>
      <c r="B39" s="17">
        <v>41540</v>
      </c>
      <c r="C39" s="82">
        <f t="shared" si="0"/>
        <v>41540</v>
      </c>
      <c r="D39" s="18">
        <v>1</v>
      </c>
      <c r="E39" s="19">
        <v>1</v>
      </c>
      <c r="F39" s="47" t="s">
        <v>26</v>
      </c>
      <c r="G39" s="21">
        <v>2562</v>
      </c>
      <c r="H39" s="18">
        <v>6</v>
      </c>
      <c r="I39" s="21">
        <v>20450475042</v>
      </c>
      <c r="J39" s="25" t="s">
        <v>180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23">
        <v>140</v>
      </c>
      <c r="R39" s="49">
        <v>0</v>
      </c>
      <c r="S39" s="49">
        <v>0</v>
      </c>
      <c r="T39" s="49">
        <v>0</v>
      </c>
      <c r="U39" s="23">
        <f t="shared" si="1"/>
        <v>140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2">
        <v>0</v>
      </c>
    </row>
    <row r="40" spans="1:29" ht="15" customHeight="1">
      <c r="A40" s="46">
        <v>38</v>
      </c>
      <c r="B40" s="17">
        <v>41540</v>
      </c>
      <c r="C40" s="82">
        <f t="shared" si="0"/>
        <v>41540</v>
      </c>
      <c r="D40" s="18">
        <v>1</v>
      </c>
      <c r="E40" s="19">
        <v>1</v>
      </c>
      <c r="F40" s="47" t="s">
        <v>26</v>
      </c>
      <c r="G40" s="21">
        <v>613</v>
      </c>
      <c r="H40" s="18">
        <v>6</v>
      </c>
      <c r="I40" s="22" t="s">
        <v>101</v>
      </c>
      <c r="J40" s="25" t="s">
        <v>181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23">
        <v>24</v>
      </c>
      <c r="R40" s="49">
        <v>0</v>
      </c>
      <c r="S40" s="49">
        <v>0</v>
      </c>
      <c r="T40" s="49">
        <v>0</v>
      </c>
      <c r="U40" s="23">
        <f t="shared" si="1"/>
        <v>24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2">
        <v>0</v>
      </c>
    </row>
    <row r="41" spans="1:29" ht="15" customHeight="1">
      <c r="A41" s="46">
        <v>39</v>
      </c>
      <c r="B41" s="17">
        <v>41541</v>
      </c>
      <c r="C41" s="82">
        <f t="shared" si="0"/>
        <v>41541</v>
      </c>
      <c r="D41" s="18">
        <v>1</v>
      </c>
      <c r="E41" s="19">
        <v>1</v>
      </c>
      <c r="F41" s="47" t="s">
        <v>26</v>
      </c>
      <c r="G41" s="21">
        <v>297</v>
      </c>
      <c r="H41" s="18">
        <v>6</v>
      </c>
      <c r="I41" s="24" t="s">
        <v>182</v>
      </c>
      <c r="J41" s="25" t="s">
        <v>183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23">
        <v>30</v>
      </c>
      <c r="R41" s="49">
        <v>0</v>
      </c>
      <c r="S41" s="49">
        <v>0</v>
      </c>
      <c r="T41" s="49">
        <v>0</v>
      </c>
      <c r="U41" s="23">
        <f t="shared" si="1"/>
        <v>30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2">
        <v>0</v>
      </c>
    </row>
    <row r="42" spans="1:29" ht="15" customHeight="1">
      <c r="A42" s="46">
        <v>40</v>
      </c>
      <c r="B42" s="17">
        <v>41542</v>
      </c>
      <c r="C42" s="82">
        <f t="shared" si="0"/>
        <v>41542</v>
      </c>
      <c r="D42" s="18">
        <v>1</v>
      </c>
      <c r="E42" s="19">
        <v>2</v>
      </c>
      <c r="F42" s="47" t="s">
        <v>26</v>
      </c>
      <c r="G42" s="21">
        <v>1431</v>
      </c>
      <c r="H42" s="18">
        <v>6</v>
      </c>
      <c r="I42" s="22" t="s">
        <v>120</v>
      </c>
      <c r="J42" s="25" t="s">
        <v>121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23">
        <v>74.75</v>
      </c>
      <c r="R42" s="49">
        <v>0</v>
      </c>
      <c r="S42" s="49">
        <v>0</v>
      </c>
      <c r="T42" s="49">
        <v>0</v>
      </c>
      <c r="U42" s="23">
        <f t="shared" si="1"/>
        <v>74.75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2">
        <v>0</v>
      </c>
    </row>
    <row r="43" spans="1:29" ht="15" customHeight="1">
      <c r="A43" s="46">
        <v>41</v>
      </c>
      <c r="B43" s="17">
        <v>41543</v>
      </c>
      <c r="C43" s="82">
        <f t="shared" si="0"/>
        <v>41543</v>
      </c>
      <c r="D43" s="18">
        <v>1</v>
      </c>
      <c r="E43" s="19">
        <v>1</v>
      </c>
      <c r="F43" s="47" t="s">
        <v>26</v>
      </c>
      <c r="G43" s="21">
        <v>17687</v>
      </c>
      <c r="H43" s="18">
        <v>6</v>
      </c>
      <c r="I43" s="21">
        <v>20531504977</v>
      </c>
      <c r="J43" s="25" t="s">
        <v>184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23">
        <v>142</v>
      </c>
      <c r="R43" s="49">
        <v>0</v>
      </c>
      <c r="S43" s="49">
        <v>0</v>
      </c>
      <c r="T43" s="49">
        <v>0</v>
      </c>
      <c r="U43" s="23">
        <f t="shared" si="1"/>
        <v>142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2">
        <v>0</v>
      </c>
    </row>
    <row r="44" spans="1:29" ht="15" customHeight="1">
      <c r="A44" s="46">
        <v>42</v>
      </c>
      <c r="B44" s="17">
        <v>41543</v>
      </c>
      <c r="C44" s="82">
        <f t="shared" si="0"/>
        <v>41543</v>
      </c>
      <c r="D44" s="18">
        <v>5</v>
      </c>
      <c r="E44" s="19">
        <v>1</v>
      </c>
      <c r="F44" s="47" t="s">
        <v>26</v>
      </c>
      <c r="G44" s="21">
        <v>3</v>
      </c>
      <c r="H44" s="18">
        <v>6</v>
      </c>
      <c r="I44" s="22" t="s">
        <v>185</v>
      </c>
      <c r="J44" s="25" t="s">
        <v>186</v>
      </c>
      <c r="K44" s="49">
        <v>0</v>
      </c>
      <c r="L44" s="49">
        <v>0</v>
      </c>
      <c r="M44" s="23">
        <f>511.08/1.18</f>
        <v>433.11864406779659</v>
      </c>
      <c r="N44" s="23">
        <f>M44*18%</f>
        <v>77.961355932203389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23">
        <f t="shared" si="1"/>
        <v>511.08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2">
        <v>0</v>
      </c>
    </row>
    <row r="45" spans="1:29" ht="15" customHeight="1">
      <c r="A45" s="46">
        <v>43</v>
      </c>
      <c r="B45" s="17">
        <v>41544</v>
      </c>
      <c r="C45" s="82">
        <f t="shared" si="0"/>
        <v>41544</v>
      </c>
      <c r="D45" s="18">
        <v>1</v>
      </c>
      <c r="E45" s="19">
        <v>7</v>
      </c>
      <c r="F45" s="47" t="s">
        <v>26</v>
      </c>
      <c r="G45" s="21">
        <v>1569</v>
      </c>
      <c r="H45" s="18">
        <v>6</v>
      </c>
      <c r="I45" s="22" t="s">
        <v>70</v>
      </c>
      <c r="J45" s="25" t="s">
        <v>187</v>
      </c>
      <c r="K45" s="49">
        <v>0</v>
      </c>
      <c r="L45" s="49">
        <v>0</v>
      </c>
      <c r="M45" s="23">
        <f>500*2.766</f>
        <v>1383</v>
      </c>
      <c r="N45" s="23">
        <f>90*2.766</f>
        <v>248.94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23">
        <f t="shared" si="1"/>
        <v>1631.94</v>
      </c>
      <c r="V45" s="51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2">
        <v>0</v>
      </c>
    </row>
    <row r="46" spans="1:29" ht="15" customHeight="1">
      <c r="A46" s="46">
        <v>44</v>
      </c>
      <c r="B46" s="17">
        <v>41544</v>
      </c>
      <c r="C46" s="82">
        <f t="shared" si="0"/>
        <v>41544</v>
      </c>
      <c r="D46" s="18">
        <v>1</v>
      </c>
      <c r="E46" s="19">
        <v>1</v>
      </c>
      <c r="F46" s="47" t="s">
        <v>26</v>
      </c>
      <c r="G46" s="21">
        <v>104</v>
      </c>
      <c r="H46" s="18">
        <v>6</v>
      </c>
      <c r="I46" s="22" t="s">
        <v>188</v>
      </c>
      <c r="J46" s="28" t="s">
        <v>106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23">
        <v>1200</v>
      </c>
      <c r="R46" s="49">
        <v>0</v>
      </c>
      <c r="S46" s="49">
        <v>0</v>
      </c>
      <c r="T46" s="49">
        <v>0</v>
      </c>
      <c r="U46" s="23">
        <f t="shared" si="1"/>
        <v>1200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2">
        <v>0</v>
      </c>
    </row>
    <row r="47" spans="1:29" ht="15" customHeight="1">
      <c r="A47" s="46">
        <v>45</v>
      </c>
      <c r="B47" s="17">
        <v>41544</v>
      </c>
      <c r="C47" s="82">
        <f t="shared" si="0"/>
        <v>41544</v>
      </c>
      <c r="D47" s="18">
        <v>1</v>
      </c>
      <c r="E47" s="19">
        <v>6</v>
      </c>
      <c r="F47" s="47" t="s">
        <v>26</v>
      </c>
      <c r="G47" s="21">
        <v>195</v>
      </c>
      <c r="H47" s="18">
        <v>6</v>
      </c>
      <c r="I47" s="22" t="s">
        <v>189</v>
      </c>
      <c r="J47" s="28" t="s">
        <v>190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23">
        <v>800</v>
      </c>
      <c r="R47" s="49">
        <v>0</v>
      </c>
      <c r="S47" s="49">
        <v>0</v>
      </c>
      <c r="T47" s="49">
        <v>0</v>
      </c>
      <c r="U47" s="23">
        <f t="shared" si="1"/>
        <v>800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2">
        <v>0</v>
      </c>
    </row>
    <row r="48" spans="1:29" ht="15" customHeight="1">
      <c r="A48" s="46">
        <v>46</v>
      </c>
      <c r="B48" s="17">
        <v>41544</v>
      </c>
      <c r="C48" s="82">
        <f t="shared" si="0"/>
        <v>41544</v>
      </c>
      <c r="D48" s="18">
        <v>12</v>
      </c>
      <c r="E48" s="19">
        <v>1</v>
      </c>
      <c r="F48" s="47" t="s">
        <v>26</v>
      </c>
      <c r="G48" s="21">
        <v>136532</v>
      </c>
      <c r="H48" s="18">
        <v>6</v>
      </c>
      <c r="I48" s="22" t="s">
        <v>169</v>
      </c>
      <c r="J48" s="25" t="s">
        <v>170</v>
      </c>
      <c r="K48" s="49">
        <v>0</v>
      </c>
      <c r="L48" s="49">
        <v>0</v>
      </c>
      <c r="M48" s="23">
        <v>84.74</v>
      </c>
      <c r="N48" s="23">
        <v>15.25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23">
        <f t="shared" si="1"/>
        <v>99.99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2">
        <v>0</v>
      </c>
    </row>
    <row r="49" spans="1:29" ht="15" customHeight="1">
      <c r="A49" s="46">
        <v>47</v>
      </c>
      <c r="B49" s="54">
        <v>41545</v>
      </c>
      <c r="C49" s="82">
        <f t="shared" si="0"/>
        <v>41545</v>
      </c>
      <c r="D49" s="18">
        <v>1</v>
      </c>
      <c r="E49" s="19">
        <v>1</v>
      </c>
      <c r="F49" s="47" t="s">
        <v>26</v>
      </c>
      <c r="G49" s="21">
        <v>1</v>
      </c>
      <c r="H49" s="18">
        <v>6</v>
      </c>
      <c r="I49" s="48">
        <v>20104050337</v>
      </c>
      <c r="J49" s="25" t="s">
        <v>435</v>
      </c>
      <c r="K49" s="49">
        <v>0</v>
      </c>
      <c r="L49" s="49">
        <v>0</v>
      </c>
      <c r="M49" s="30">
        <v>13862.485699999999</v>
      </c>
      <c r="N49" s="30">
        <v>2495.2474259999999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23">
        <f t="shared" si="1"/>
        <v>16357.733125999999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2">
        <v>0</v>
      </c>
    </row>
    <row r="50" spans="1:29" ht="15" customHeight="1">
      <c r="A50" s="46">
        <v>48</v>
      </c>
      <c r="B50" s="54">
        <v>41545</v>
      </c>
      <c r="C50" s="82">
        <f t="shared" si="0"/>
        <v>41545</v>
      </c>
      <c r="D50" s="18">
        <v>1</v>
      </c>
      <c r="E50" s="19">
        <v>1</v>
      </c>
      <c r="F50" s="47" t="s">
        <v>26</v>
      </c>
      <c r="G50" s="21">
        <v>2</v>
      </c>
      <c r="H50" s="18">
        <v>6</v>
      </c>
      <c r="I50" s="48">
        <v>20104050337</v>
      </c>
      <c r="J50" s="25" t="s">
        <v>435</v>
      </c>
      <c r="K50" s="49">
        <v>0</v>
      </c>
      <c r="L50" s="49">
        <v>0</v>
      </c>
      <c r="M50" s="30">
        <v>3422.8387200000002</v>
      </c>
      <c r="N50" s="30">
        <v>616.11096959999998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23">
        <f t="shared" si="1"/>
        <v>4038.9496896000001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2">
        <v>0</v>
      </c>
    </row>
    <row r="51" spans="1:29" ht="15" customHeight="1">
      <c r="A51" s="46">
        <v>49</v>
      </c>
      <c r="B51" s="54">
        <v>41545</v>
      </c>
      <c r="C51" s="82">
        <f t="shared" si="0"/>
        <v>41545</v>
      </c>
      <c r="D51" s="18">
        <v>1</v>
      </c>
      <c r="E51" s="19">
        <v>1</v>
      </c>
      <c r="F51" s="47" t="s">
        <v>26</v>
      </c>
      <c r="G51" s="21">
        <v>3</v>
      </c>
      <c r="H51" s="18">
        <v>6</v>
      </c>
      <c r="I51" s="48">
        <v>20104050337</v>
      </c>
      <c r="J51" s="25" t="s">
        <v>435</v>
      </c>
      <c r="K51" s="49">
        <v>0</v>
      </c>
      <c r="L51" s="49">
        <v>0</v>
      </c>
      <c r="M51" s="30">
        <v>13862.485699999999</v>
      </c>
      <c r="N51" s="30">
        <v>2495.2474259999999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23">
        <f t="shared" si="1"/>
        <v>16357.733125999999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2">
        <v>0</v>
      </c>
    </row>
    <row r="52" spans="1:29" ht="15" customHeight="1">
      <c r="A52" s="46">
        <v>50</v>
      </c>
      <c r="B52" s="54">
        <v>41545</v>
      </c>
      <c r="C52" s="82">
        <f t="shared" si="0"/>
        <v>41545</v>
      </c>
      <c r="D52" s="18">
        <v>1</v>
      </c>
      <c r="E52" s="19">
        <v>1</v>
      </c>
      <c r="F52" s="47" t="s">
        <v>26</v>
      </c>
      <c r="G52" s="21">
        <v>4</v>
      </c>
      <c r="H52" s="18">
        <v>6</v>
      </c>
      <c r="I52" s="48">
        <v>20104050337</v>
      </c>
      <c r="J52" s="25" t="s">
        <v>435</v>
      </c>
      <c r="K52" s="49">
        <v>0</v>
      </c>
      <c r="L52" s="49">
        <v>0</v>
      </c>
      <c r="M52" s="30">
        <v>3422.8387200000002</v>
      </c>
      <c r="N52" s="30">
        <v>616.11096959999998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23">
        <f t="shared" si="1"/>
        <v>4038.9496896000001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2">
        <v>0</v>
      </c>
    </row>
    <row r="53" spans="1:29" ht="15" customHeight="1">
      <c r="A53" s="46">
        <v>51</v>
      </c>
      <c r="B53" s="54">
        <v>41545</v>
      </c>
      <c r="C53" s="82">
        <f t="shared" si="0"/>
        <v>41545</v>
      </c>
      <c r="D53" s="18">
        <v>1</v>
      </c>
      <c r="E53" s="19">
        <v>1</v>
      </c>
      <c r="F53" s="47" t="s">
        <v>26</v>
      </c>
      <c r="G53" s="21">
        <v>5</v>
      </c>
      <c r="H53" s="18">
        <v>6</v>
      </c>
      <c r="I53" s="48">
        <v>20104050337</v>
      </c>
      <c r="J53" s="25" t="s">
        <v>435</v>
      </c>
      <c r="K53" s="49">
        <v>0</v>
      </c>
      <c r="L53" s="49">
        <v>0</v>
      </c>
      <c r="M53" s="30">
        <v>21392.741999999998</v>
      </c>
      <c r="N53" s="30">
        <v>3850.6935599999997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23">
        <f t="shared" si="1"/>
        <v>25243.435559999998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2">
        <v>0</v>
      </c>
    </row>
    <row r="54" spans="1:29" ht="15" customHeight="1">
      <c r="A54" s="46">
        <v>52</v>
      </c>
      <c r="B54" s="54">
        <v>41545</v>
      </c>
      <c r="C54" s="82">
        <f t="shared" si="0"/>
        <v>41545</v>
      </c>
      <c r="D54" s="18">
        <v>1</v>
      </c>
      <c r="E54" s="19">
        <v>1</v>
      </c>
      <c r="F54" s="47" t="s">
        <v>26</v>
      </c>
      <c r="G54" s="21">
        <v>6</v>
      </c>
      <c r="H54" s="18">
        <v>6</v>
      </c>
      <c r="I54" s="48">
        <v>20104050337</v>
      </c>
      <c r="J54" s="25" t="s">
        <v>435</v>
      </c>
      <c r="K54" s="49">
        <v>0</v>
      </c>
      <c r="L54" s="49">
        <v>0</v>
      </c>
      <c r="M54" s="30">
        <v>21392.741999999998</v>
      </c>
      <c r="N54" s="30">
        <v>3850.6935599999997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23">
        <f t="shared" si="1"/>
        <v>25243.435559999998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2">
        <v>0</v>
      </c>
    </row>
    <row r="55" spans="1:29" ht="15" customHeight="1">
      <c r="A55" s="46">
        <v>53</v>
      </c>
      <c r="B55" s="54">
        <v>41545</v>
      </c>
      <c r="C55" s="82">
        <f t="shared" si="0"/>
        <v>41545</v>
      </c>
      <c r="D55" s="18">
        <v>1</v>
      </c>
      <c r="E55" s="19">
        <v>1</v>
      </c>
      <c r="F55" s="47" t="s">
        <v>26</v>
      </c>
      <c r="G55" s="21">
        <v>7</v>
      </c>
      <c r="H55" s="18">
        <v>6</v>
      </c>
      <c r="I55" s="48">
        <v>20104050337</v>
      </c>
      <c r="J55" s="25" t="s">
        <v>435</v>
      </c>
      <c r="K55" s="49">
        <v>0</v>
      </c>
      <c r="L55" s="49">
        <v>0</v>
      </c>
      <c r="M55" s="30">
        <v>7645.0289999999995</v>
      </c>
      <c r="N55" s="30">
        <v>1376.1052199999999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23">
        <f t="shared" si="1"/>
        <v>9021.1342199999999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2">
        <v>0</v>
      </c>
    </row>
    <row r="56" spans="1:29" ht="15" customHeight="1">
      <c r="A56" s="46">
        <v>54</v>
      </c>
      <c r="B56" s="54">
        <v>41545</v>
      </c>
      <c r="C56" s="82">
        <f t="shared" si="0"/>
        <v>41545</v>
      </c>
      <c r="D56" s="18">
        <v>1</v>
      </c>
      <c r="E56" s="19">
        <v>1</v>
      </c>
      <c r="F56" s="47" t="s">
        <v>26</v>
      </c>
      <c r="G56" s="21">
        <v>8</v>
      </c>
      <c r="H56" s="18">
        <v>6</v>
      </c>
      <c r="I56" s="48">
        <v>20104050337</v>
      </c>
      <c r="J56" s="25" t="s">
        <v>435</v>
      </c>
      <c r="K56" s="49">
        <v>0</v>
      </c>
      <c r="L56" s="49">
        <v>0</v>
      </c>
      <c r="M56" s="30">
        <v>2086.9178400000001</v>
      </c>
      <c r="N56" s="30">
        <v>375.64521120000001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23">
        <f t="shared" si="1"/>
        <v>2462.5630512000002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2">
        <v>0</v>
      </c>
    </row>
    <row r="57" spans="1:29" ht="15" customHeight="1">
      <c r="A57" s="46">
        <v>55</v>
      </c>
      <c r="B57" s="54">
        <v>41545</v>
      </c>
      <c r="C57" s="82">
        <f t="shared" si="0"/>
        <v>41545</v>
      </c>
      <c r="D57" s="18">
        <v>1</v>
      </c>
      <c r="E57" s="19">
        <v>1</v>
      </c>
      <c r="F57" s="47" t="s">
        <v>26</v>
      </c>
      <c r="G57" s="21">
        <v>9</v>
      </c>
      <c r="H57" s="18">
        <v>6</v>
      </c>
      <c r="I57" s="48">
        <v>20104050337</v>
      </c>
      <c r="J57" s="25" t="s">
        <v>435</v>
      </c>
      <c r="K57" s="49">
        <v>0</v>
      </c>
      <c r="L57" s="49">
        <v>0</v>
      </c>
      <c r="M57" s="30">
        <v>694.75</v>
      </c>
      <c r="N57" s="30">
        <v>125.05499999999999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23">
        <f t="shared" si="1"/>
        <v>819.80499999999995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2">
        <v>0</v>
      </c>
    </row>
    <row r="58" spans="1:29" ht="15" customHeight="1">
      <c r="A58" s="46">
        <v>56</v>
      </c>
      <c r="B58" s="54">
        <v>41545</v>
      </c>
      <c r="C58" s="82">
        <f t="shared" si="0"/>
        <v>41545</v>
      </c>
      <c r="D58" s="18">
        <v>1</v>
      </c>
      <c r="E58" s="19">
        <v>1</v>
      </c>
      <c r="F58" s="47" t="s">
        <v>26</v>
      </c>
      <c r="G58" s="21">
        <v>10</v>
      </c>
      <c r="H58" s="18">
        <v>6</v>
      </c>
      <c r="I58" s="48">
        <v>20104050337</v>
      </c>
      <c r="J58" s="25" t="s">
        <v>435</v>
      </c>
      <c r="K58" s="49">
        <v>0</v>
      </c>
      <c r="L58" s="49">
        <v>0</v>
      </c>
      <c r="M58" s="30">
        <v>694.75</v>
      </c>
      <c r="N58" s="30">
        <v>125.05499999999999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23">
        <f t="shared" si="1"/>
        <v>819.80499999999995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2">
        <v>0</v>
      </c>
    </row>
    <row r="59" spans="1:29" ht="15" customHeight="1">
      <c r="A59" s="46">
        <v>57</v>
      </c>
      <c r="B59" s="54">
        <v>41545</v>
      </c>
      <c r="C59" s="82">
        <f t="shared" si="0"/>
        <v>41545</v>
      </c>
      <c r="D59" s="18">
        <v>1</v>
      </c>
      <c r="E59" s="19">
        <v>1</v>
      </c>
      <c r="F59" s="47" t="s">
        <v>26</v>
      </c>
      <c r="G59" s="21">
        <v>11</v>
      </c>
      <c r="H59" s="18">
        <v>6</v>
      </c>
      <c r="I59" s="48">
        <v>20104050337</v>
      </c>
      <c r="J59" s="25" t="s">
        <v>435</v>
      </c>
      <c r="K59" s="49">
        <v>0</v>
      </c>
      <c r="L59" s="49">
        <v>0</v>
      </c>
      <c r="M59" s="30">
        <v>694.75</v>
      </c>
      <c r="N59" s="30">
        <v>125.05499999999999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23">
        <f t="shared" si="1"/>
        <v>819.80499999999995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2">
        <v>0</v>
      </c>
    </row>
    <row r="60" spans="1:29" ht="15" customHeight="1">
      <c r="A60" s="46">
        <v>58</v>
      </c>
      <c r="B60" s="54">
        <v>41545</v>
      </c>
      <c r="C60" s="82">
        <f t="shared" si="0"/>
        <v>41545</v>
      </c>
      <c r="D60" s="18">
        <v>1</v>
      </c>
      <c r="E60" s="19">
        <v>1</v>
      </c>
      <c r="F60" s="47" t="s">
        <v>26</v>
      </c>
      <c r="G60" s="21">
        <v>12</v>
      </c>
      <c r="H60" s="18">
        <v>6</v>
      </c>
      <c r="I60" s="48">
        <v>20104050337</v>
      </c>
      <c r="J60" s="25" t="s">
        <v>435</v>
      </c>
      <c r="K60" s="49">
        <v>0</v>
      </c>
      <c r="L60" s="49">
        <v>0</v>
      </c>
      <c r="M60" s="30">
        <v>694.75</v>
      </c>
      <c r="N60" s="30">
        <v>125.05499999999999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23">
        <f t="shared" si="1"/>
        <v>819.80499999999995</v>
      </c>
      <c r="V60" s="51">
        <v>0</v>
      </c>
      <c r="W60" s="51">
        <v>0</v>
      </c>
      <c r="X60" s="51">
        <v>0</v>
      </c>
      <c r="Y60" s="51">
        <v>0</v>
      </c>
      <c r="Z60" s="51">
        <v>0</v>
      </c>
      <c r="AA60" s="51">
        <v>0</v>
      </c>
      <c r="AB60" s="51">
        <v>0</v>
      </c>
      <c r="AC60" s="52">
        <v>0</v>
      </c>
    </row>
    <row r="61" spans="1:29" ht="15" customHeight="1">
      <c r="A61" s="46">
        <v>59</v>
      </c>
      <c r="B61" s="54">
        <v>41545</v>
      </c>
      <c r="C61" s="82">
        <f t="shared" si="0"/>
        <v>41545</v>
      </c>
      <c r="D61" s="18">
        <v>1</v>
      </c>
      <c r="E61" s="19">
        <v>1</v>
      </c>
      <c r="F61" s="47" t="s">
        <v>26</v>
      </c>
      <c r="G61" s="21">
        <v>13</v>
      </c>
      <c r="H61" s="18">
        <v>6</v>
      </c>
      <c r="I61" s="48">
        <v>20104050337</v>
      </c>
      <c r="J61" s="25" t="s">
        <v>435</v>
      </c>
      <c r="K61" s="49">
        <v>0</v>
      </c>
      <c r="L61" s="49">
        <v>0</v>
      </c>
      <c r="M61" s="30">
        <v>694.75</v>
      </c>
      <c r="N61" s="30">
        <v>125.05499999999999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23">
        <f t="shared" si="1"/>
        <v>819.80499999999995</v>
      </c>
      <c r="V61" s="51">
        <v>0</v>
      </c>
      <c r="W61" s="51">
        <v>0</v>
      </c>
      <c r="X61" s="51">
        <v>0</v>
      </c>
      <c r="Y61" s="51">
        <v>0</v>
      </c>
      <c r="Z61" s="51">
        <v>0</v>
      </c>
      <c r="AA61" s="51">
        <v>0</v>
      </c>
      <c r="AB61" s="51">
        <v>0</v>
      </c>
      <c r="AC61" s="52">
        <v>0</v>
      </c>
    </row>
    <row r="62" spans="1:29" ht="15" customHeight="1">
      <c r="A62" s="46">
        <v>60</v>
      </c>
      <c r="B62" s="54">
        <v>41545</v>
      </c>
      <c r="C62" s="82">
        <f t="shared" si="0"/>
        <v>41545</v>
      </c>
      <c r="D62" s="18">
        <v>1</v>
      </c>
      <c r="E62" s="19">
        <v>1</v>
      </c>
      <c r="F62" s="47" t="s">
        <v>26</v>
      </c>
      <c r="G62" s="21">
        <v>14</v>
      </c>
      <c r="H62" s="18">
        <v>6</v>
      </c>
      <c r="I62" s="48">
        <v>20104050337</v>
      </c>
      <c r="J62" s="25" t="s">
        <v>435</v>
      </c>
      <c r="K62" s="49">
        <v>0</v>
      </c>
      <c r="L62" s="49">
        <v>0</v>
      </c>
      <c r="M62" s="30">
        <v>694.75</v>
      </c>
      <c r="N62" s="30">
        <v>125.05499999999999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23">
        <f t="shared" si="1"/>
        <v>819.80499999999995</v>
      </c>
      <c r="V62" s="51">
        <v>0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0</v>
      </c>
      <c r="AC62" s="52">
        <v>0</v>
      </c>
    </row>
    <row r="63" spans="1:29" ht="15" customHeight="1">
      <c r="A63" s="46">
        <v>61</v>
      </c>
      <c r="B63" s="54">
        <v>41545</v>
      </c>
      <c r="C63" s="82">
        <f t="shared" si="0"/>
        <v>41545</v>
      </c>
      <c r="D63" s="18">
        <v>1</v>
      </c>
      <c r="E63" s="19">
        <v>1</v>
      </c>
      <c r="F63" s="47" t="s">
        <v>26</v>
      </c>
      <c r="G63" s="21">
        <v>15</v>
      </c>
      <c r="H63" s="18">
        <v>6</v>
      </c>
      <c r="I63" s="48">
        <v>20104050337</v>
      </c>
      <c r="J63" s="25" t="s">
        <v>435</v>
      </c>
      <c r="K63" s="49">
        <v>0</v>
      </c>
      <c r="L63" s="49">
        <v>0</v>
      </c>
      <c r="M63" s="30">
        <v>694.75</v>
      </c>
      <c r="N63" s="30">
        <v>125.05499999999999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23">
        <f t="shared" si="1"/>
        <v>819.80499999999995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0</v>
      </c>
      <c r="AC63" s="52">
        <v>0</v>
      </c>
    </row>
    <row r="64" spans="1:29" ht="15" customHeight="1">
      <c r="A64" s="46">
        <v>62</v>
      </c>
      <c r="B64" s="54">
        <v>41545</v>
      </c>
      <c r="C64" s="82">
        <f t="shared" si="0"/>
        <v>41545</v>
      </c>
      <c r="D64" s="18">
        <v>1</v>
      </c>
      <c r="E64" s="19">
        <v>1</v>
      </c>
      <c r="F64" s="47" t="s">
        <v>26</v>
      </c>
      <c r="G64" s="21">
        <v>16</v>
      </c>
      <c r="H64" s="18">
        <v>6</v>
      </c>
      <c r="I64" s="48">
        <v>20104050337</v>
      </c>
      <c r="J64" s="25" t="s">
        <v>435</v>
      </c>
      <c r="K64" s="49">
        <v>0</v>
      </c>
      <c r="L64" s="49">
        <v>0</v>
      </c>
      <c r="M64" s="30">
        <v>1711.4193600000001</v>
      </c>
      <c r="N64" s="30">
        <v>342.28387200000003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23">
        <f t="shared" si="1"/>
        <v>2053.7032320000003</v>
      </c>
      <c r="V64" s="51">
        <v>0</v>
      </c>
      <c r="W64" s="51">
        <v>0</v>
      </c>
      <c r="X64" s="51">
        <v>0</v>
      </c>
      <c r="Y64" s="51">
        <v>0</v>
      </c>
      <c r="Z64" s="51">
        <v>0</v>
      </c>
      <c r="AA64" s="51">
        <v>0</v>
      </c>
      <c r="AB64" s="51">
        <v>0</v>
      </c>
      <c r="AC64" s="52">
        <v>0</v>
      </c>
    </row>
    <row r="65" spans="1:29" ht="15" customHeight="1">
      <c r="A65" s="46">
        <v>63</v>
      </c>
      <c r="B65" s="54">
        <v>41545</v>
      </c>
      <c r="C65" s="82">
        <f t="shared" si="0"/>
        <v>41545</v>
      </c>
      <c r="D65" s="18">
        <v>1</v>
      </c>
      <c r="E65" s="19">
        <v>1</v>
      </c>
      <c r="F65" s="47" t="s">
        <v>26</v>
      </c>
      <c r="G65" s="21">
        <v>17</v>
      </c>
      <c r="H65" s="18">
        <v>6</v>
      </c>
      <c r="I65" s="48">
        <v>20104050337</v>
      </c>
      <c r="J65" s="25" t="s">
        <v>435</v>
      </c>
      <c r="K65" s="49">
        <v>0</v>
      </c>
      <c r="L65" s="49">
        <v>0</v>
      </c>
      <c r="M65" s="30">
        <v>1711.4193600000001</v>
      </c>
      <c r="N65" s="30">
        <v>342.28387200000003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23">
        <f t="shared" si="1"/>
        <v>2053.7032320000003</v>
      </c>
      <c r="V65" s="51">
        <v>0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0</v>
      </c>
      <c r="AC65" s="52">
        <v>0</v>
      </c>
    </row>
    <row r="66" spans="1:29" ht="15" customHeight="1">
      <c r="A66" s="46">
        <v>64</v>
      </c>
      <c r="B66" s="17">
        <v>41545</v>
      </c>
      <c r="C66" s="82">
        <f t="shared" si="0"/>
        <v>41545</v>
      </c>
      <c r="D66" s="18">
        <v>1</v>
      </c>
      <c r="E66" s="19">
        <v>1</v>
      </c>
      <c r="F66" s="47" t="s">
        <v>26</v>
      </c>
      <c r="G66" s="21">
        <v>4266</v>
      </c>
      <c r="H66" s="18">
        <v>6</v>
      </c>
      <c r="I66" s="24" t="s">
        <v>191</v>
      </c>
      <c r="J66" s="28" t="s">
        <v>73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23">
        <v>350</v>
      </c>
      <c r="R66" s="49">
        <v>0</v>
      </c>
      <c r="S66" s="49">
        <v>0</v>
      </c>
      <c r="T66" s="49">
        <v>0</v>
      </c>
      <c r="U66" s="23">
        <f t="shared" si="1"/>
        <v>350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0</v>
      </c>
      <c r="AC66" s="52">
        <v>0</v>
      </c>
    </row>
    <row r="67" spans="1:29" ht="15" customHeight="1">
      <c r="A67" s="46">
        <v>65</v>
      </c>
      <c r="B67" s="17">
        <v>41545</v>
      </c>
      <c r="C67" s="82">
        <f t="shared" si="0"/>
        <v>41545</v>
      </c>
      <c r="D67" s="18">
        <v>3</v>
      </c>
      <c r="E67" s="19">
        <v>4</v>
      </c>
      <c r="F67" s="47" t="s">
        <v>26</v>
      </c>
      <c r="G67" s="21">
        <v>11450</v>
      </c>
      <c r="H67" s="18">
        <v>6</v>
      </c>
      <c r="I67" s="21">
        <v>10011024632</v>
      </c>
      <c r="J67" s="25" t="s">
        <v>192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23">
        <v>47</v>
      </c>
      <c r="R67" s="49">
        <v>0</v>
      </c>
      <c r="S67" s="49">
        <v>0</v>
      </c>
      <c r="T67" s="49">
        <v>0</v>
      </c>
      <c r="U67" s="23">
        <f t="shared" si="1"/>
        <v>47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2">
        <v>0</v>
      </c>
    </row>
    <row r="68" spans="1:29" ht="15" customHeight="1">
      <c r="A68" s="46">
        <v>66</v>
      </c>
      <c r="B68" s="17">
        <v>41545</v>
      </c>
      <c r="C68" s="82">
        <f t="shared" si="0"/>
        <v>41545</v>
      </c>
      <c r="D68" s="18">
        <v>3</v>
      </c>
      <c r="E68" s="19">
        <v>1</v>
      </c>
      <c r="F68" s="47" t="s">
        <v>26</v>
      </c>
      <c r="G68" s="21">
        <v>7180</v>
      </c>
      <c r="H68" s="18">
        <v>6</v>
      </c>
      <c r="I68" s="22" t="s">
        <v>193</v>
      </c>
      <c r="J68" s="25" t="s">
        <v>194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23">
        <v>12</v>
      </c>
      <c r="R68" s="49">
        <v>0</v>
      </c>
      <c r="S68" s="49">
        <v>0</v>
      </c>
      <c r="T68" s="49">
        <v>0</v>
      </c>
      <c r="U68" s="23">
        <f t="shared" si="1"/>
        <v>12</v>
      </c>
      <c r="V68" s="51">
        <v>0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52">
        <v>0</v>
      </c>
    </row>
    <row r="69" spans="1:29" ht="15" customHeight="1">
      <c r="A69" s="46">
        <v>67</v>
      </c>
      <c r="B69" s="17">
        <v>41545</v>
      </c>
      <c r="C69" s="82">
        <f t="shared" si="0"/>
        <v>41545</v>
      </c>
      <c r="D69" s="18">
        <v>1</v>
      </c>
      <c r="E69" s="19">
        <v>1</v>
      </c>
      <c r="F69" s="47" t="s">
        <v>26</v>
      </c>
      <c r="G69" s="21">
        <v>167</v>
      </c>
      <c r="H69" s="18">
        <v>6</v>
      </c>
      <c r="I69" s="22" t="s">
        <v>195</v>
      </c>
      <c r="J69" s="25" t="s">
        <v>196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23">
        <v>40</v>
      </c>
      <c r="R69" s="49">
        <v>0</v>
      </c>
      <c r="S69" s="49">
        <v>0</v>
      </c>
      <c r="T69" s="49">
        <v>0</v>
      </c>
      <c r="U69" s="23">
        <f t="shared" si="1"/>
        <v>40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2">
        <v>0</v>
      </c>
    </row>
    <row r="70" spans="1:29" ht="15" customHeight="1">
      <c r="A70" s="46">
        <v>68</v>
      </c>
      <c r="B70" s="17">
        <v>41545</v>
      </c>
      <c r="C70" s="82">
        <f t="shared" si="0"/>
        <v>41545</v>
      </c>
      <c r="D70" s="18">
        <v>1</v>
      </c>
      <c r="E70" s="19">
        <v>0</v>
      </c>
      <c r="F70" s="47" t="s">
        <v>26</v>
      </c>
      <c r="G70" s="21">
        <v>9294</v>
      </c>
      <c r="H70" s="18">
        <v>6</v>
      </c>
      <c r="I70" s="22" t="s">
        <v>436</v>
      </c>
      <c r="J70" s="25" t="s">
        <v>197</v>
      </c>
      <c r="K70" s="49">
        <v>0</v>
      </c>
      <c r="L70" s="49">
        <v>0</v>
      </c>
      <c r="M70" s="23">
        <f>899/1.18</f>
        <v>761.86440677966107</v>
      </c>
      <c r="N70" s="23">
        <f>M70*18%</f>
        <v>137.13559322033899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23">
        <f t="shared" si="1"/>
        <v>899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51">
        <v>0</v>
      </c>
      <c r="AC70" s="52">
        <v>0</v>
      </c>
    </row>
    <row r="71" spans="1:29" ht="15" customHeight="1">
      <c r="A71" s="46">
        <v>69</v>
      </c>
      <c r="B71" s="17">
        <v>41545</v>
      </c>
      <c r="C71" s="82">
        <f t="shared" si="0"/>
        <v>41545</v>
      </c>
      <c r="D71" s="18">
        <v>12</v>
      </c>
      <c r="E71" s="19">
        <v>0</v>
      </c>
      <c r="F71" s="47" t="s">
        <v>26</v>
      </c>
      <c r="G71" s="21">
        <v>2289</v>
      </c>
      <c r="H71" s="18">
        <v>6</v>
      </c>
      <c r="I71" s="22" t="s">
        <v>198</v>
      </c>
      <c r="J71" s="25" t="s">
        <v>199</v>
      </c>
      <c r="K71" s="49">
        <v>0</v>
      </c>
      <c r="L71" s="49">
        <v>0</v>
      </c>
      <c r="M71" s="23">
        <v>12.89</v>
      </c>
      <c r="N71" s="23">
        <v>2.3199999999999998</v>
      </c>
      <c r="O71" s="49">
        <v>0</v>
      </c>
      <c r="P71" s="49">
        <v>0</v>
      </c>
      <c r="Q71" s="23">
        <v>1.29</v>
      </c>
      <c r="R71" s="49">
        <v>0</v>
      </c>
      <c r="S71" s="49">
        <v>0</v>
      </c>
      <c r="T71" s="49">
        <v>0</v>
      </c>
      <c r="U71" s="23">
        <f t="shared" si="1"/>
        <v>16.5</v>
      </c>
      <c r="V71" s="51">
        <v>0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0</v>
      </c>
      <c r="AC71" s="52">
        <v>0</v>
      </c>
    </row>
    <row r="72" spans="1:29" ht="15" customHeight="1">
      <c r="A72" s="46">
        <v>70</v>
      </c>
      <c r="B72" s="17">
        <v>41545</v>
      </c>
      <c r="C72" s="82">
        <f t="shared" si="0"/>
        <v>41545</v>
      </c>
      <c r="D72" s="18">
        <v>12</v>
      </c>
      <c r="E72" s="19">
        <v>0</v>
      </c>
      <c r="F72" s="47" t="s">
        <v>26</v>
      </c>
      <c r="G72" s="21">
        <v>2288</v>
      </c>
      <c r="H72" s="18">
        <v>6</v>
      </c>
      <c r="I72" s="22" t="s">
        <v>198</v>
      </c>
      <c r="J72" s="25" t="s">
        <v>199</v>
      </c>
      <c r="K72" s="49">
        <v>0</v>
      </c>
      <c r="L72" s="49">
        <v>0</v>
      </c>
      <c r="M72" s="23">
        <v>18.739999999999998</v>
      </c>
      <c r="N72" s="23">
        <v>3.38</v>
      </c>
      <c r="O72" s="49">
        <v>0</v>
      </c>
      <c r="P72" s="49">
        <v>0</v>
      </c>
      <c r="Q72" s="23">
        <v>1.88</v>
      </c>
      <c r="R72" s="49">
        <v>0</v>
      </c>
      <c r="S72" s="49">
        <v>0</v>
      </c>
      <c r="T72" s="49">
        <v>0</v>
      </c>
      <c r="U72" s="23">
        <f t="shared" si="1"/>
        <v>23.999999999999996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2">
        <v>0</v>
      </c>
    </row>
    <row r="73" spans="1:29" ht="15" customHeight="1">
      <c r="A73" s="46">
        <v>71</v>
      </c>
      <c r="B73" s="17">
        <v>41546</v>
      </c>
      <c r="C73" s="82">
        <f t="shared" si="0"/>
        <v>41546</v>
      </c>
      <c r="D73" s="18">
        <v>1</v>
      </c>
      <c r="E73" s="19">
        <v>1</v>
      </c>
      <c r="F73" s="47" t="s">
        <v>26</v>
      </c>
      <c r="G73" s="21">
        <v>73926</v>
      </c>
      <c r="H73" s="18">
        <v>6</v>
      </c>
      <c r="I73" s="22" t="s">
        <v>200</v>
      </c>
      <c r="J73" s="25" t="s">
        <v>60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23">
        <v>6344.26</v>
      </c>
      <c r="R73" s="49">
        <v>0</v>
      </c>
      <c r="S73" s="49">
        <v>0</v>
      </c>
      <c r="T73" s="49">
        <v>0</v>
      </c>
      <c r="U73" s="23">
        <f t="shared" si="1"/>
        <v>6344.26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2">
        <v>0</v>
      </c>
    </row>
    <row r="74" spans="1:29" ht="15" customHeight="1">
      <c r="A74" s="46">
        <v>72</v>
      </c>
      <c r="B74" s="17">
        <v>41546</v>
      </c>
      <c r="C74" s="82">
        <f t="shared" si="0"/>
        <v>41546</v>
      </c>
      <c r="D74" s="18">
        <v>3</v>
      </c>
      <c r="E74" s="19">
        <v>2</v>
      </c>
      <c r="F74" s="47" t="s">
        <v>26</v>
      </c>
      <c r="G74" s="21">
        <v>187</v>
      </c>
      <c r="H74" s="18">
        <v>6</v>
      </c>
      <c r="I74" s="22" t="s">
        <v>201</v>
      </c>
      <c r="J74" s="25" t="s">
        <v>202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23">
        <v>6</v>
      </c>
      <c r="R74" s="49">
        <v>0</v>
      </c>
      <c r="S74" s="49">
        <v>0</v>
      </c>
      <c r="T74" s="49">
        <v>0</v>
      </c>
      <c r="U74" s="23">
        <f t="shared" si="1"/>
        <v>6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2">
        <v>0</v>
      </c>
    </row>
    <row r="75" spans="1:29" ht="15" customHeight="1">
      <c r="A75" s="46">
        <v>73</v>
      </c>
      <c r="B75" s="17">
        <v>41546</v>
      </c>
      <c r="C75" s="82">
        <f t="shared" ref="C75:C138" si="2">+B75</f>
        <v>41546</v>
      </c>
      <c r="D75" s="18">
        <v>3</v>
      </c>
      <c r="E75" s="19">
        <v>2</v>
      </c>
      <c r="F75" s="47" t="s">
        <v>26</v>
      </c>
      <c r="G75" s="21">
        <v>188</v>
      </c>
      <c r="H75" s="18">
        <v>6</v>
      </c>
      <c r="I75" s="22" t="s">
        <v>201</v>
      </c>
      <c r="J75" s="25" t="s">
        <v>202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23">
        <v>5</v>
      </c>
      <c r="R75" s="49">
        <v>0</v>
      </c>
      <c r="S75" s="49">
        <v>0</v>
      </c>
      <c r="T75" s="49">
        <v>0</v>
      </c>
      <c r="U75" s="23">
        <f t="shared" si="1"/>
        <v>5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2">
        <v>0</v>
      </c>
    </row>
    <row r="76" spans="1:29" ht="15" customHeight="1">
      <c r="A76" s="46">
        <v>74</v>
      </c>
      <c r="B76" s="17">
        <v>41547</v>
      </c>
      <c r="C76" s="82">
        <f t="shared" si="2"/>
        <v>41547</v>
      </c>
      <c r="D76" s="18">
        <v>1</v>
      </c>
      <c r="E76" s="19">
        <v>1</v>
      </c>
      <c r="F76" s="47" t="s">
        <v>26</v>
      </c>
      <c r="G76" s="21">
        <v>4043</v>
      </c>
      <c r="H76" s="18">
        <v>6</v>
      </c>
      <c r="I76" s="22" t="s">
        <v>105</v>
      </c>
      <c r="J76" s="28" t="s">
        <v>203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23">
        <v>56</v>
      </c>
      <c r="R76" s="49">
        <v>0</v>
      </c>
      <c r="S76" s="49">
        <v>0</v>
      </c>
      <c r="T76" s="49">
        <v>0</v>
      </c>
      <c r="U76" s="23">
        <f t="shared" si="1"/>
        <v>56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2">
        <v>0</v>
      </c>
    </row>
    <row r="77" spans="1:29" ht="15" customHeight="1">
      <c r="A77" s="46">
        <v>75</v>
      </c>
      <c r="B77" s="17">
        <v>41547</v>
      </c>
      <c r="C77" s="82">
        <f t="shared" si="2"/>
        <v>41547</v>
      </c>
      <c r="D77" s="18">
        <v>2</v>
      </c>
      <c r="E77" s="19">
        <v>1</v>
      </c>
      <c r="F77" s="47" t="s">
        <v>26</v>
      </c>
      <c r="G77" s="21">
        <v>3642</v>
      </c>
      <c r="H77" s="18">
        <v>6</v>
      </c>
      <c r="I77" s="22" t="s">
        <v>160</v>
      </c>
      <c r="J77" s="28" t="s">
        <v>161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23">
        <v>300</v>
      </c>
      <c r="R77" s="49">
        <v>0</v>
      </c>
      <c r="S77" s="49">
        <v>0</v>
      </c>
      <c r="T77" s="49">
        <v>0</v>
      </c>
      <c r="U77" s="23">
        <f t="shared" ref="U77:U140" si="3">SUM(K77:S77)</f>
        <v>300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2">
        <v>0</v>
      </c>
    </row>
    <row r="78" spans="1:29" ht="15" customHeight="1">
      <c r="A78" s="46">
        <v>76</v>
      </c>
      <c r="B78" s="17">
        <v>41547</v>
      </c>
      <c r="C78" s="82">
        <f t="shared" si="2"/>
        <v>41547</v>
      </c>
      <c r="D78" s="18">
        <v>2</v>
      </c>
      <c r="E78" s="19">
        <v>1</v>
      </c>
      <c r="F78" s="47" t="s">
        <v>26</v>
      </c>
      <c r="G78" s="21">
        <v>51</v>
      </c>
      <c r="H78" s="18">
        <v>6</v>
      </c>
      <c r="I78" s="21">
        <v>10422962510</v>
      </c>
      <c r="J78" s="25" t="s">
        <v>204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23">
        <v>1005.24</v>
      </c>
      <c r="R78" s="49">
        <v>0</v>
      </c>
      <c r="S78" s="49">
        <v>0</v>
      </c>
      <c r="T78" s="49">
        <v>0</v>
      </c>
      <c r="U78" s="23">
        <f t="shared" si="3"/>
        <v>1005.24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2">
        <v>0</v>
      </c>
    </row>
    <row r="79" spans="1:29" ht="15" customHeight="1">
      <c r="A79" s="46">
        <v>77</v>
      </c>
      <c r="B79" s="17">
        <v>41547</v>
      </c>
      <c r="C79" s="82">
        <f t="shared" si="2"/>
        <v>41547</v>
      </c>
      <c r="D79" s="18">
        <v>2</v>
      </c>
      <c r="E79" s="19">
        <v>1</v>
      </c>
      <c r="F79" s="47" t="s">
        <v>26</v>
      </c>
      <c r="G79" s="21">
        <v>11</v>
      </c>
      <c r="H79" s="18">
        <v>6</v>
      </c>
      <c r="I79" s="21">
        <v>10418605567</v>
      </c>
      <c r="J79" s="25" t="s">
        <v>205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23">
        <v>1019.53</v>
      </c>
      <c r="R79" s="49">
        <v>0</v>
      </c>
      <c r="S79" s="49">
        <v>0</v>
      </c>
      <c r="T79" s="49">
        <v>0</v>
      </c>
      <c r="U79" s="23">
        <f t="shared" si="3"/>
        <v>1019.53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2">
        <v>0</v>
      </c>
    </row>
    <row r="80" spans="1:29" ht="15" customHeight="1">
      <c r="A80" s="46">
        <v>78</v>
      </c>
      <c r="B80" s="17">
        <v>41547</v>
      </c>
      <c r="C80" s="82">
        <f t="shared" si="2"/>
        <v>41547</v>
      </c>
      <c r="D80" s="18">
        <v>2</v>
      </c>
      <c r="E80" s="19">
        <v>1</v>
      </c>
      <c r="F80" s="47" t="s">
        <v>26</v>
      </c>
      <c r="G80" s="21">
        <v>77</v>
      </c>
      <c r="H80" s="18">
        <v>6</v>
      </c>
      <c r="I80" s="21">
        <v>10011633086</v>
      </c>
      <c r="J80" s="25" t="s">
        <v>206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23">
        <v>1181.4100000000001</v>
      </c>
      <c r="R80" s="49">
        <v>0</v>
      </c>
      <c r="S80" s="49">
        <v>0</v>
      </c>
      <c r="T80" s="49">
        <v>0</v>
      </c>
      <c r="U80" s="23">
        <f t="shared" si="3"/>
        <v>1181.4100000000001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2">
        <v>0</v>
      </c>
    </row>
    <row r="81" spans="1:29" ht="15" customHeight="1">
      <c r="A81" s="46">
        <v>79</v>
      </c>
      <c r="B81" s="17">
        <v>41547</v>
      </c>
      <c r="C81" s="82">
        <f t="shared" si="2"/>
        <v>41547</v>
      </c>
      <c r="D81" s="18">
        <v>2</v>
      </c>
      <c r="E81" s="19">
        <v>1</v>
      </c>
      <c r="F81" s="47" t="s">
        <v>26</v>
      </c>
      <c r="G81" s="21">
        <v>4</v>
      </c>
      <c r="H81" s="18">
        <v>6</v>
      </c>
      <c r="I81" s="22" t="s">
        <v>122</v>
      </c>
      <c r="J81" s="25" t="s">
        <v>123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23">
        <v>470</v>
      </c>
      <c r="R81" s="49">
        <v>0</v>
      </c>
      <c r="S81" s="49">
        <v>0</v>
      </c>
      <c r="T81" s="49">
        <v>0</v>
      </c>
      <c r="U81" s="23">
        <f t="shared" si="3"/>
        <v>470</v>
      </c>
      <c r="V81" s="51">
        <v>0</v>
      </c>
      <c r="W81" s="51">
        <v>0</v>
      </c>
      <c r="X81" s="51">
        <v>0</v>
      </c>
      <c r="Y81" s="51">
        <v>0</v>
      </c>
      <c r="Z81" s="51">
        <v>0</v>
      </c>
      <c r="AA81" s="51">
        <v>0</v>
      </c>
      <c r="AB81" s="51">
        <v>0</v>
      </c>
      <c r="AC81" s="52">
        <v>0</v>
      </c>
    </row>
    <row r="82" spans="1:29" ht="15" customHeight="1">
      <c r="A82" s="46">
        <v>80</v>
      </c>
      <c r="B82" s="17">
        <v>41547</v>
      </c>
      <c r="C82" s="82">
        <f t="shared" si="2"/>
        <v>41547</v>
      </c>
      <c r="D82" s="18">
        <v>2</v>
      </c>
      <c r="E82" s="19">
        <v>2</v>
      </c>
      <c r="F82" s="47" t="s">
        <v>26</v>
      </c>
      <c r="G82" s="21">
        <v>257</v>
      </c>
      <c r="H82" s="18">
        <v>6</v>
      </c>
      <c r="I82" s="21">
        <v>10416938356</v>
      </c>
      <c r="J82" s="25" t="s">
        <v>207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23">
        <v>500</v>
      </c>
      <c r="R82" s="49">
        <v>0</v>
      </c>
      <c r="S82" s="49">
        <v>0</v>
      </c>
      <c r="T82" s="49">
        <v>0</v>
      </c>
      <c r="U82" s="23">
        <f t="shared" si="3"/>
        <v>500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2">
        <v>0</v>
      </c>
    </row>
    <row r="83" spans="1:29" ht="15" customHeight="1">
      <c r="A83" s="46">
        <v>81</v>
      </c>
      <c r="B83" s="17">
        <v>41547</v>
      </c>
      <c r="C83" s="82">
        <f t="shared" si="2"/>
        <v>41547</v>
      </c>
      <c r="D83" s="18">
        <v>1</v>
      </c>
      <c r="E83" s="19">
        <v>1</v>
      </c>
      <c r="F83" s="47" t="s">
        <v>26</v>
      </c>
      <c r="G83" s="21">
        <v>31</v>
      </c>
      <c r="H83" s="18">
        <v>6</v>
      </c>
      <c r="I83" s="21">
        <v>10433267929</v>
      </c>
      <c r="J83" s="25" t="s">
        <v>43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23">
        <v>5153.32</v>
      </c>
      <c r="R83" s="49">
        <v>0</v>
      </c>
      <c r="S83" s="49">
        <v>0</v>
      </c>
      <c r="T83" s="49">
        <v>0</v>
      </c>
      <c r="U83" s="23">
        <f t="shared" si="3"/>
        <v>5153.32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51">
        <v>0</v>
      </c>
      <c r="AB83" s="51">
        <v>0</v>
      </c>
      <c r="AC83" s="52">
        <v>0</v>
      </c>
    </row>
    <row r="84" spans="1:29" ht="15" customHeight="1">
      <c r="A84" s="46">
        <v>82</v>
      </c>
      <c r="B84" s="17">
        <v>41547</v>
      </c>
      <c r="C84" s="82">
        <f t="shared" si="2"/>
        <v>41547</v>
      </c>
      <c r="D84" s="18">
        <v>3</v>
      </c>
      <c r="E84" s="19">
        <v>2</v>
      </c>
      <c r="F84" s="47" t="s">
        <v>26</v>
      </c>
      <c r="G84" s="21">
        <v>2373</v>
      </c>
      <c r="H84" s="18">
        <v>6</v>
      </c>
      <c r="I84" s="22" t="s">
        <v>208</v>
      </c>
      <c r="J84" s="25" t="s">
        <v>209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  <c r="Q84" s="23">
        <v>20</v>
      </c>
      <c r="R84" s="49">
        <v>0</v>
      </c>
      <c r="S84" s="49">
        <v>0</v>
      </c>
      <c r="T84" s="49">
        <v>0</v>
      </c>
      <c r="U84" s="23">
        <f t="shared" si="3"/>
        <v>20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52">
        <v>0</v>
      </c>
    </row>
    <row r="85" spans="1:29" ht="15" customHeight="1">
      <c r="A85" s="46">
        <v>83</v>
      </c>
      <c r="B85" s="17">
        <v>41547</v>
      </c>
      <c r="C85" s="82">
        <f t="shared" si="2"/>
        <v>41547</v>
      </c>
      <c r="D85" s="18">
        <v>1</v>
      </c>
      <c r="E85" s="19">
        <v>1</v>
      </c>
      <c r="F85" s="47" t="s">
        <v>26</v>
      </c>
      <c r="G85" s="21">
        <v>9</v>
      </c>
      <c r="H85" s="18">
        <v>6</v>
      </c>
      <c r="I85" s="21">
        <v>10802683184</v>
      </c>
      <c r="J85" s="25" t="s">
        <v>44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23">
        <v>1331.07</v>
      </c>
      <c r="R85" s="49">
        <v>0</v>
      </c>
      <c r="S85" s="49">
        <v>0</v>
      </c>
      <c r="T85" s="49">
        <v>0</v>
      </c>
      <c r="U85" s="23">
        <f t="shared" si="3"/>
        <v>1331.07</v>
      </c>
      <c r="V85" s="51">
        <v>0</v>
      </c>
      <c r="W85" s="51">
        <v>0</v>
      </c>
      <c r="X85" s="51">
        <v>0</v>
      </c>
      <c r="Y85" s="51">
        <v>0</v>
      </c>
      <c r="Z85" s="51">
        <v>0</v>
      </c>
      <c r="AA85" s="51">
        <v>0</v>
      </c>
      <c r="AB85" s="51">
        <v>0</v>
      </c>
      <c r="AC85" s="52">
        <v>0</v>
      </c>
    </row>
    <row r="86" spans="1:29" ht="15" customHeight="1">
      <c r="A86" s="46">
        <v>84</v>
      </c>
      <c r="B86" s="17">
        <v>41548</v>
      </c>
      <c r="C86" s="82">
        <f t="shared" si="2"/>
        <v>41548</v>
      </c>
      <c r="D86" s="18">
        <v>1</v>
      </c>
      <c r="E86" s="19">
        <v>1</v>
      </c>
      <c r="F86" s="47" t="s">
        <v>26</v>
      </c>
      <c r="G86" s="21">
        <v>115</v>
      </c>
      <c r="H86" s="18">
        <v>6</v>
      </c>
      <c r="I86" s="22" t="s">
        <v>210</v>
      </c>
      <c r="J86" s="25" t="s">
        <v>211</v>
      </c>
      <c r="K86" s="49">
        <v>0</v>
      </c>
      <c r="L86" s="49">
        <v>0</v>
      </c>
      <c r="M86" s="23">
        <f>1719.32*2.782</f>
        <v>4783.1482399999995</v>
      </c>
      <c r="N86" s="23">
        <f>309.48*2.782</f>
        <v>860.97336000000007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23">
        <f t="shared" si="3"/>
        <v>5644.1215999999995</v>
      </c>
      <c r="V86" s="51">
        <v>0</v>
      </c>
      <c r="W86" s="51">
        <v>0</v>
      </c>
      <c r="X86" s="51">
        <v>0</v>
      </c>
      <c r="Y86" s="51">
        <v>0</v>
      </c>
      <c r="Z86" s="51">
        <v>0</v>
      </c>
      <c r="AA86" s="51">
        <v>0</v>
      </c>
      <c r="AB86" s="51">
        <v>0</v>
      </c>
      <c r="AC86" s="52">
        <v>0</v>
      </c>
    </row>
    <row r="87" spans="1:29" ht="15" customHeight="1">
      <c r="A87" s="46">
        <v>85</v>
      </c>
      <c r="B87" s="17">
        <v>41548</v>
      </c>
      <c r="C87" s="82">
        <f t="shared" si="2"/>
        <v>41548</v>
      </c>
      <c r="D87" s="18">
        <v>1</v>
      </c>
      <c r="E87" s="19">
        <v>3</v>
      </c>
      <c r="F87" s="47" t="s">
        <v>26</v>
      </c>
      <c r="G87" s="21">
        <v>5388</v>
      </c>
      <c r="H87" s="18">
        <v>6</v>
      </c>
      <c r="I87" s="22" t="s">
        <v>212</v>
      </c>
      <c r="J87" s="28" t="s">
        <v>213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23">
        <v>40</v>
      </c>
      <c r="R87" s="49">
        <v>0</v>
      </c>
      <c r="S87" s="49">
        <v>0</v>
      </c>
      <c r="T87" s="49">
        <v>0</v>
      </c>
      <c r="U87" s="23">
        <f t="shared" si="3"/>
        <v>40</v>
      </c>
      <c r="V87" s="51">
        <v>0</v>
      </c>
      <c r="W87" s="51">
        <v>0</v>
      </c>
      <c r="X87" s="51">
        <v>0</v>
      </c>
      <c r="Y87" s="51">
        <v>0</v>
      </c>
      <c r="Z87" s="51">
        <v>0</v>
      </c>
      <c r="AA87" s="51">
        <v>0</v>
      </c>
      <c r="AB87" s="51">
        <v>0</v>
      </c>
      <c r="AC87" s="52">
        <v>0</v>
      </c>
    </row>
    <row r="88" spans="1:29" ht="15" customHeight="1">
      <c r="A88" s="46">
        <v>86</v>
      </c>
      <c r="B88" s="17">
        <v>41548</v>
      </c>
      <c r="C88" s="82">
        <f t="shared" si="2"/>
        <v>41548</v>
      </c>
      <c r="D88" s="18">
        <v>1</v>
      </c>
      <c r="E88" s="19">
        <v>3</v>
      </c>
      <c r="F88" s="47" t="s">
        <v>26</v>
      </c>
      <c r="G88" s="21">
        <v>11288</v>
      </c>
      <c r="H88" s="18">
        <v>6</v>
      </c>
      <c r="I88" s="22" t="s">
        <v>159</v>
      </c>
      <c r="J88" s="28" t="s">
        <v>158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49">
        <v>0</v>
      </c>
      <c r="Q88" s="23">
        <v>10</v>
      </c>
      <c r="R88" s="49">
        <v>0</v>
      </c>
      <c r="S88" s="49">
        <v>0</v>
      </c>
      <c r="T88" s="49">
        <v>0</v>
      </c>
      <c r="U88" s="23">
        <f t="shared" si="3"/>
        <v>10</v>
      </c>
      <c r="V88" s="51">
        <v>0</v>
      </c>
      <c r="W88" s="51">
        <v>0</v>
      </c>
      <c r="X88" s="51">
        <v>0</v>
      </c>
      <c r="Y88" s="51">
        <v>0</v>
      </c>
      <c r="Z88" s="51">
        <v>0</v>
      </c>
      <c r="AA88" s="51">
        <v>0</v>
      </c>
      <c r="AB88" s="51">
        <v>0</v>
      </c>
      <c r="AC88" s="52">
        <v>0</v>
      </c>
    </row>
    <row r="89" spans="1:29" ht="15" customHeight="1">
      <c r="A89" s="46">
        <v>87</v>
      </c>
      <c r="B89" s="17">
        <v>41548</v>
      </c>
      <c r="C89" s="82">
        <f t="shared" si="2"/>
        <v>41548</v>
      </c>
      <c r="D89" s="18">
        <v>3</v>
      </c>
      <c r="E89" s="19">
        <v>1</v>
      </c>
      <c r="F89" s="47" t="s">
        <v>26</v>
      </c>
      <c r="G89" s="21">
        <v>2126</v>
      </c>
      <c r="H89" s="18">
        <v>6</v>
      </c>
      <c r="I89" s="21">
        <v>10010924311</v>
      </c>
      <c r="J89" s="25" t="s">
        <v>214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49">
        <v>0</v>
      </c>
      <c r="Q89" s="23">
        <v>10</v>
      </c>
      <c r="R89" s="49">
        <v>0</v>
      </c>
      <c r="S89" s="49">
        <v>0</v>
      </c>
      <c r="T89" s="49">
        <v>0</v>
      </c>
      <c r="U89" s="23">
        <f t="shared" si="3"/>
        <v>10</v>
      </c>
      <c r="V89" s="51">
        <v>0</v>
      </c>
      <c r="W89" s="51">
        <v>0</v>
      </c>
      <c r="X89" s="51">
        <v>0</v>
      </c>
      <c r="Y89" s="51">
        <v>0</v>
      </c>
      <c r="Z89" s="51">
        <v>0</v>
      </c>
      <c r="AA89" s="51">
        <v>0</v>
      </c>
      <c r="AB89" s="51">
        <v>0</v>
      </c>
      <c r="AC89" s="52">
        <v>0</v>
      </c>
    </row>
    <row r="90" spans="1:29" ht="15" customHeight="1">
      <c r="A90" s="46">
        <v>88</v>
      </c>
      <c r="B90" s="17">
        <v>41548</v>
      </c>
      <c r="C90" s="82">
        <f t="shared" si="2"/>
        <v>41548</v>
      </c>
      <c r="D90" s="18">
        <v>1</v>
      </c>
      <c r="E90" s="19">
        <v>44</v>
      </c>
      <c r="F90" s="47" t="s">
        <v>26</v>
      </c>
      <c r="G90" s="21">
        <v>155723</v>
      </c>
      <c r="H90" s="18">
        <v>6</v>
      </c>
      <c r="I90" s="21">
        <v>20107916343</v>
      </c>
      <c r="J90" s="25" t="s">
        <v>215</v>
      </c>
      <c r="K90" s="49">
        <v>0</v>
      </c>
      <c r="L90" s="49">
        <v>0</v>
      </c>
      <c r="M90" s="23">
        <v>152.54</v>
      </c>
      <c r="N90" s="23">
        <v>27.46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  <c r="U90" s="23">
        <f t="shared" si="3"/>
        <v>180</v>
      </c>
      <c r="V90" s="51">
        <v>0</v>
      </c>
      <c r="W90" s="51">
        <v>0</v>
      </c>
      <c r="X90" s="51">
        <v>0</v>
      </c>
      <c r="Y90" s="51">
        <v>0</v>
      </c>
      <c r="Z90" s="51">
        <v>0</v>
      </c>
      <c r="AA90" s="51">
        <v>0</v>
      </c>
      <c r="AB90" s="51">
        <v>0</v>
      </c>
      <c r="AC90" s="52">
        <v>0</v>
      </c>
    </row>
    <row r="91" spans="1:29" ht="15" customHeight="1">
      <c r="A91" s="46">
        <v>89</v>
      </c>
      <c r="B91" s="17">
        <v>41548</v>
      </c>
      <c r="C91" s="82">
        <f t="shared" si="2"/>
        <v>41548</v>
      </c>
      <c r="D91" s="18">
        <v>3</v>
      </c>
      <c r="E91" s="19">
        <v>1</v>
      </c>
      <c r="F91" s="47" t="s">
        <v>26</v>
      </c>
      <c r="G91" s="21">
        <v>35</v>
      </c>
      <c r="H91" s="18">
        <v>6</v>
      </c>
      <c r="I91" s="21">
        <v>10011198282</v>
      </c>
      <c r="J91" s="25" t="s">
        <v>216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23">
        <v>20</v>
      </c>
      <c r="R91" s="49">
        <v>0</v>
      </c>
      <c r="S91" s="49">
        <v>0</v>
      </c>
      <c r="T91" s="49">
        <v>0</v>
      </c>
      <c r="U91" s="23">
        <f t="shared" si="3"/>
        <v>20</v>
      </c>
      <c r="V91" s="51">
        <v>0</v>
      </c>
      <c r="W91" s="51">
        <v>0</v>
      </c>
      <c r="X91" s="51">
        <v>0</v>
      </c>
      <c r="Y91" s="51">
        <v>0</v>
      </c>
      <c r="Z91" s="51">
        <v>0</v>
      </c>
      <c r="AA91" s="51">
        <v>0</v>
      </c>
      <c r="AB91" s="51">
        <v>0</v>
      </c>
      <c r="AC91" s="52">
        <v>0</v>
      </c>
    </row>
    <row r="92" spans="1:29" ht="15" customHeight="1">
      <c r="A92" s="46">
        <v>90</v>
      </c>
      <c r="B92" s="17">
        <v>41548</v>
      </c>
      <c r="C92" s="82">
        <f t="shared" si="2"/>
        <v>41548</v>
      </c>
      <c r="D92" s="18">
        <v>3</v>
      </c>
      <c r="E92" s="19">
        <v>1</v>
      </c>
      <c r="F92" s="47" t="s">
        <v>26</v>
      </c>
      <c r="G92" s="21">
        <v>5472</v>
      </c>
      <c r="H92" s="18">
        <v>6</v>
      </c>
      <c r="I92" s="21">
        <v>10010863835</v>
      </c>
      <c r="J92" s="25" t="s">
        <v>150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23">
        <v>40</v>
      </c>
      <c r="R92" s="49">
        <v>0</v>
      </c>
      <c r="S92" s="49">
        <v>0</v>
      </c>
      <c r="T92" s="49">
        <v>0</v>
      </c>
      <c r="U92" s="23">
        <f t="shared" si="3"/>
        <v>40</v>
      </c>
      <c r="V92" s="51">
        <v>0</v>
      </c>
      <c r="W92" s="51">
        <v>0</v>
      </c>
      <c r="X92" s="51">
        <v>0</v>
      </c>
      <c r="Y92" s="51">
        <v>0</v>
      </c>
      <c r="Z92" s="51">
        <v>0</v>
      </c>
      <c r="AA92" s="51">
        <v>0</v>
      </c>
      <c r="AB92" s="51">
        <v>0</v>
      </c>
      <c r="AC92" s="52">
        <v>0</v>
      </c>
    </row>
    <row r="93" spans="1:29" ht="15" customHeight="1">
      <c r="A93" s="46">
        <v>91</v>
      </c>
      <c r="B93" s="17">
        <v>41548</v>
      </c>
      <c r="C93" s="82">
        <f t="shared" si="2"/>
        <v>41548</v>
      </c>
      <c r="D93" s="18">
        <v>12</v>
      </c>
      <c r="E93" s="19">
        <v>2</v>
      </c>
      <c r="F93" s="47" t="s">
        <v>26</v>
      </c>
      <c r="G93" s="21">
        <v>982</v>
      </c>
      <c r="H93" s="18">
        <v>6</v>
      </c>
      <c r="I93" s="21">
        <v>20494095247</v>
      </c>
      <c r="J93" s="25" t="s">
        <v>217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23">
        <v>50</v>
      </c>
      <c r="R93" s="49">
        <v>0</v>
      </c>
      <c r="S93" s="49">
        <v>0</v>
      </c>
      <c r="T93" s="49">
        <v>0</v>
      </c>
      <c r="U93" s="23">
        <f t="shared" si="3"/>
        <v>50</v>
      </c>
      <c r="V93" s="51">
        <v>0</v>
      </c>
      <c r="W93" s="51">
        <v>0</v>
      </c>
      <c r="X93" s="51">
        <v>0</v>
      </c>
      <c r="Y93" s="51">
        <v>0</v>
      </c>
      <c r="Z93" s="51">
        <v>0</v>
      </c>
      <c r="AA93" s="51">
        <v>0</v>
      </c>
      <c r="AB93" s="51">
        <v>0</v>
      </c>
      <c r="AC93" s="52">
        <v>0</v>
      </c>
    </row>
    <row r="94" spans="1:29" ht="15" customHeight="1">
      <c r="A94" s="46">
        <v>92</v>
      </c>
      <c r="B94" s="17">
        <v>41548</v>
      </c>
      <c r="C94" s="82">
        <f t="shared" si="2"/>
        <v>41548</v>
      </c>
      <c r="D94" s="18">
        <v>1</v>
      </c>
      <c r="E94" s="19">
        <v>1</v>
      </c>
      <c r="F94" s="47" t="s">
        <v>26</v>
      </c>
      <c r="G94" s="21">
        <v>497</v>
      </c>
      <c r="H94" s="18">
        <v>6</v>
      </c>
      <c r="I94" s="21">
        <v>10011612577</v>
      </c>
      <c r="J94" s="25" t="s">
        <v>218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23">
        <v>722.5</v>
      </c>
      <c r="R94" s="49">
        <v>0</v>
      </c>
      <c r="S94" s="49">
        <v>0</v>
      </c>
      <c r="T94" s="49">
        <v>0</v>
      </c>
      <c r="U94" s="23">
        <f t="shared" si="3"/>
        <v>722.5</v>
      </c>
      <c r="V94" s="51">
        <v>0</v>
      </c>
      <c r="W94" s="51">
        <v>0</v>
      </c>
      <c r="X94" s="51">
        <v>0</v>
      </c>
      <c r="Y94" s="51">
        <v>0</v>
      </c>
      <c r="Z94" s="51">
        <v>0</v>
      </c>
      <c r="AA94" s="51">
        <v>0</v>
      </c>
      <c r="AB94" s="51">
        <v>0</v>
      </c>
      <c r="AC94" s="52">
        <v>0</v>
      </c>
    </row>
    <row r="95" spans="1:29" ht="15" customHeight="1">
      <c r="A95" s="46">
        <v>93</v>
      </c>
      <c r="B95" s="17">
        <v>41548</v>
      </c>
      <c r="C95" s="82">
        <f t="shared" si="2"/>
        <v>41548</v>
      </c>
      <c r="D95" s="18">
        <v>3</v>
      </c>
      <c r="E95" s="19">
        <v>1</v>
      </c>
      <c r="F95" s="47" t="s">
        <v>26</v>
      </c>
      <c r="G95" s="21">
        <v>17479</v>
      </c>
      <c r="H95" s="18">
        <v>6</v>
      </c>
      <c r="I95" s="24" t="s">
        <v>133</v>
      </c>
      <c r="J95" s="25" t="s">
        <v>134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23">
        <v>5</v>
      </c>
      <c r="R95" s="49">
        <v>0</v>
      </c>
      <c r="S95" s="49">
        <v>0</v>
      </c>
      <c r="T95" s="49">
        <v>0</v>
      </c>
      <c r="U95" s="23">
        <f t="shared" si="3"/>
        <v>5</v>
      </c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2">
        <v>0</v>
      </c>
    </row>
    <row r="96" spans="1:29" ht="15" customHeight="1">
      <c r="A96" s="46">
        <v>94</v>
      </c>
      <c r="B96" s="17">
        <v>41548</v>
      </c>
      <c r="C96" s="82">
        <f t="shared" si="2"/>
        <v>41548</v>
      </c>
      <c r="D96" s="18">
        <v>3</v>
      </c>
      <c r="E96" s="19">
        <v>2</v>
      </c>
      <c r="F96" s="47" t="s">
        <v>26</v>
      </c>
      <c r="G96" s="21">
        <v>197</v>
      </c>
      <c r="H96" s="18">
        <v>6</v>
      </c>
      <c r="I96" s="22" t="s">
        <v>201</v>
      </c>
      <c r="J96" s="25" t="s">
        <v>202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23">
        <v>6</v>
      </c>
      <c r="R96" s="49">
        <v>0</v>
      </c>
      <c r="S96" s="49">
        <v>0</v>
      </c>
      <c r="T96" s="49">
        <v>0</v>
      </c>
      <c r="U96" s="23">
        <f t="shared" si="3"/>
        <v>6</v>
      </c>
      <c r="V96" s="51">
        <v>0</v>
      </c>
      <c r="W96" s="51">
        <v>0</v>
      </c>
      <c r="X96" s="51">
        <v>0</v>
      </c>
      <c r="Y96" s="51">
        <v>0</v>
      </c>
      <c r="Z96" s="51">
        <v>0</v>
      </c>
      <c r="AA96" s="51">
        <v>0</v>
      </c>
      <c r="AB96" s="51">
        <v>0</v>
      </c>
      <c r="AC96" s="52">
        <v>0</v>
      </c>
    </row>
    <row r="97" spans="1:29" ht="15" customHeight="1">
      <c r="A97" s="46">
        <v>95</v>
      </c>
      <c r="B97" s="17">
        <v>41548</v>
      </c>
      <c r="C97" s="82">
        <f t="shared" si="2"/>
        <v>41548</v>
      </c>
      <c r="D97" s="18">
        <v>3</v>
      </c>
      <c r="E97" s="19">
        <v>1</v>
      </c>
      <c r="F97" s="47" t="s">
        <v>26</v>
      </c>
      <c r="G97" s="21">
        <v>309</v>
      </c>
      <c r="H97" s="18">
        <v>6</v>
      </c>
      <c r="I97" s="22" t="s">
        <v>146</v>
      </c>
      <c r="J97" s="25" t="s">
        <v>219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23">
        <v>10</v>
      </c>
      <c r="R97" s="49">
        <v>0</v>
      </c>
      <c r="S97" s="49">
        <v>0</v>
      </c>
      <c r="T97" s="49">
        <v>0</v>
      </c>
      <c r="U97" s="23">
        <f t="shared" si="3"/>
        <v>10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2">
        <v>0</v>
      </c>
    </row>
    <row r="98" spans="1:29" ht="15" customHeight="1">
      <c r="A98" s="46">
        <v>96</v>
      </c>
      <c r="B98" s="17">
        <v>41548</v>
      </c>
      <c r="C98" s="82">
        <f t="shared" si="2"/>
        <v>41548</v>
      </c>
      <c r="D98" s="18">
        <v>1</v>
      </c>
      <c r="E98" s="19">
        <v>1</v>
      </c>
      <c r="F98" s="47" t="s">
        <v>26</v>
      </c>
      <c r="G98" s="21">
        <v>10028</v>
      </c>
      <c r="H98" s="18">
        <v>6</v>
      </c>
      <c r="I98" s="22" t="s">
        <v>220</v>
      </c>
      <c r="J98" s="25" t="s">
        <v>221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23">
        <v>150</v>
      </c>
      <c r="R98" s="49">
        <v>0</v>
      </c>
      <c r="S98" s="49">
        <v>0</v>
      </c>
      <c r="T98" s="49">
        <v>0</v>
      </c>
      <c r="U98" s="23">
        <f t="shared" si="3"/>
        <v>150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2">
        <v>0</v>
      </c>
    </row>
    <row r="99" spans="1:29" ht="15" customHeight="1">
      <c r="A99" s="46">
        <v>97</v>
      </c>
      <c r="B99" s="17">
        <v>41549</v>
      </c>
      <c r="C99" s="82">
        <f t="shared" si="2"/>
        <v>41549</v>
      </c>
      <c r="D99" s="18">
        <v>1</v>
      </c>
      <c r="E99" s="19">
        <v>1</v>
      </c>
      <c r="F99" s="47" t="s">
        <v>26</v>
      </c>
      <c r="G99" s="21">
        <v>118</v>
      </c>
      <c r="H99" s="18">
        <v>6</v>
      </c>
      <c r="I99" s="22" t="s">
        <v>210</v>
      </c>
      <c r="J99" s="25" t="s">
        <v>211</v>
      </c>
      <c r="K99" s="49">
        <v>0</v>
      </c>
      <c r="L99" s="49">
        <v>0</v>
      </c>
      <c r="M99" s="23">
        <f>1300.68*2.782</f>
        <v>3618.4917600000003</v>
      </c>
      <c r="N99" s="23">
        <f>234.12*2.782</f>
        <v>651.32184000000007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23">
        <f t="shared" si="3"/>
        <v>4269.8136000000004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2">
        <v>0</v>
      </c>
    </row>
    <row r="100" spans="1:29" ht="15" customHeight="1">
      <c r="A100" s="46">
        <v>98</v>
      </c>
      <c r="B100" s="17">
        <v>41549</v>
      </c>
      <c r="C100" s="82">
        <f t="shared" si="2"/>
        <v>41549</v>
      </c>
      <c r="D100" s="18">
        <v>1</v>
      </c>
      <c r="E100" s="19">
        <v>16</v>
      </c>
      <c r="F100" s="47" t="s">
        <v>26</v>
      </c>
      <c r="G100" s="21">
        <v>3546</v>
      </c>
      <c r="H100" s="18">
        <v>6</v>
      </c>
      <c r="I100" s="22" t="s">
        <v>222</v>
      </c>
      <c r="J100" s="25" t="s">
        <v>223</v>
      </c>
      <c r="K100" s="49">
        <v>0</v>
      </c>
      <c r="L100" s="49">
        <v>0</v>
      </c>
      <c r="M100" s="23">
        <v>10.17</v>
      </c>
      <c r="N100" s="23">
        <v>1.83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23">
        <f t="shared" si="3"/>
        <v>12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2">
        <v>0</v>
      </c>
    </row>
    <row r="101" spans="1:29" ht="15" customHeight="1">
      <c r="A101" s="46">
        <v>99</v>
      </c>
      <c r="B101" s="17">
        <v>41549</v>
      </c>
      <c r="C101" s="82">
        <f t="shared" si="2"/>
        <v>41549</v>
      </c>
      <c r="D101" s="18">
        <v>6</v>
      </c>
      <c r="E101" s="19">
        <v>9</v>
      </c>
      <c r="F101" s="47" t="s">
        <v>26</v>
      </c>
      <c r="G101" s="21">
        <v>81617</v>
      </c>
      <c r="H101" s="18">
        <v>6</v>
      </c>
      <c r="I101" s="22" t="s">
        <v>185</v>
      </c>
      <c r="J101" s="25" t="s">
        <v>186</v>
      </c>
      <c r="K101" s="49">
        <v>0</v>
      </c>
      <c r="L101" s="49">
        <v>0</v>
      </c>
      <c r="M101" s="23">
        <v>13.41</v>
      </c>
      <c r="N101" s="23">
        <v>2.41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23">
        <f t="shared" si="3"/>
        <v>15.82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2">
        <v>0</v>
      </c>
    </row>
    <row r="102" spans="1:29" ht="15" customHeight="1">
      <c r="A102" s="46">
        <v>100</v>
      </c>
      <c r="B102" s="17">
        <v>41549</v>
      </c>
      <c r="C102" s="82">
        <f t="shared" si="2"/>
        <v>41549</v>
      </c>
      <c r="D102" s="18">
        <v>1</v>
      </c>
      <c r="E102" s="19">
        <v>1</v>
      </c>
      <c r="F102" s="47" t="s">
        <v>26</v>
      </c>
      <c r="G102" s="21">
        <v>127475</v>
      </c>
      <c r="H102" s="18">
        <v>6</v>
      </c>
      <c r="I102" s="22" t="s">
        <v>224</v>
      </c>
      <c r="J102" s="25" t="s">
        <v>225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23">
        <v>9.9</v>
      </c>
      <c r="R102" s="49">
        <v>0</v>
      </c>
      <c r="S102" s="49">
        <v>0</v>
      </c>
      <c r="T102" s="49">
        <v>0</v>
      </c>
      <c r="U102" s="23">
        <f t="shared" si="3"/>
        <v>9.9</v>
      </c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2">
        <v>0</v>
      </c>
    </row>
    <row r="103" spans="1:29" ht="15" customHeight="1">
      <c r="A103" s="46">
        <v>101</v>
      </c>
      <c r="B103" s="17">
        <v>41549</v>
      </c>
      <c r="C103" s="82">
        <f t="shared" si="2"/>
        <v>41549</v>
      </c>
      <c r="D103" s="18">
        <v>14</v>
      </c>
      <c r="E103" s="19">
        <v>1</v>
      </c>
      <c r="F103" s="47" t="s">
        <v>26</v>
      </c>
      <c r="G103" s="21">
        <v>539268</v>
      </c>
      <c r="H103" s="18">
        <v>6</v>
      </c>
      <c r="I103" s="21">
        <v>20143612431</v>
      </c>
      <c r="J103" s="25" t="s">
        <v>226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23">
        <v>18.3</v>
      </c>
      <c r="R103" s="49">
        <v>0</v>
      </c>
      <c r="S103" s="49">
        <v>0</v>
      </c>
      <c r="T103" s="49">
        <v>0</v>
      </c>
      <c r="U103" s="23">
        <f t="shared" si="3"/>
        <v>18.3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51">
        <v>0</v>
      </c>
      <c r="AC103" s="52">
        <v>0</v>
      </c>
    </row>
    <row r="104" spans="1:29" ht="15" customHeight="1">
      <c r="A104" s="46">
        <v>102</v>
      </c>
      <c r="B104" s="17">
        <v>41549</v>
      </c>
      <c r="C104" s="82">
        <f t="shared" si="2"/>
        <v>41549</v>
      </c>
      <c r="D104" s="18">
        <v>1</v>
      </c>
      <c r="E104" s="19">
        <v>44</v>
      </c>
      <c r="F104" s="47" t="s">
        <v>26</v>
      </c>
      <c r="G104" s="21">
        <v>155753</v>
      </c>
      <c r="H104" s="18">
        <v>6</v>
      </c>
      <c r="I104" s="21">
        <v>20107916343</v>
      </c>
      <c r="J104" s="25" t="s">
        <v>215</v>
      </c>
      <c r="K104" s="49">
        <v>0</v>
      </c>
      <c r="L104" s="49">
        <v>0</v>
      </c>
      <c r="M104" s="23">
        <v>6.78</v>
      </c>
      <c r="N104" s="23">
        <v>1.22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23">
        <f t="shared" si="3"/>
        <v>8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2">
        <v>0</v>
      </c>
    </row>
    <row r="105" spans="1:29" ht="15" customHeight="1">
      <c r="A105" s="46">
        <v>103</v>
      </c>
      <c r="B105" s="17">
        <v>41549</v>
      </c>
      <c r="C105" s="82">
        <f t="shared" si="2"/>
        <v>41549</v>
      </c>
      <c r="D105" s="18">
        <v>3</v>
      </c>
      <c r="E105" s="19">
        <v>1</v>
      </c>
      <c r="F105" s="47" t="s">
        <v>26</v>
      </c>
      <c r="G105" s="21">
        <v>691</v>
      </c>
      <c r="H105" s="18">
        <v>6</v>
      </c>
      <c r="I105" s="21">
        <v>10010875191</v>
      </c>
      <c r="J105" s="25" t="s">
        <v>227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23">
        <v>20</v>
      </c>
      <c r="R105" s="49">
        <v>0</v>
      </c>
      <c r="S105" s="49">
        <v>0</v>
      </c>
      <c r="T105" s="49">
        <v>0</v>
      </c>
      <c r="U105" s="23">
        <f t="shared" si="3"/>
        <v>20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2">
        <v>0</v>
      </c>
    </row>
    <row r="106" spans="1:29" ht="15" customHeight="1">
      <c r="A106" s="46">
        <v>104</v>
      </c>
      <c r="B106" s="17">
        <v>41549</v>
      </c>
      <c r="C106" s="82">
        <f t="shared" si="2"/>
        <v>41549</v>
      </c>
      <c r="D106" s="18">
        <v>3</v>
      </c>
      <c r="E106" s="19">
        <v>1</v>
      </c>
      <c r="F106" s="47" t="s">
        <v>26</v>
      </c>
      <c r="G106" s="21">
        <v>6785</v>
      </c>
      <c r="H106" s="18">
        <v>6</v>
      </c>
      <c r="I106" s="21">
        <v>10411153164</v>
      </c>
      <c r="J106" s="25" t="s">
        <v>97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23">
        <v>5</v>
      </c>
      <c r="R106" s="49">
        <v>0</v>
      </c>
      <c r="S106" s="49">
        <v>0</v>
      </c>
      <c r="T106" s="49">
        <v>0</v>
      </c>
      <c r="U106" s="23">
        <f t="shared" si="3"/>
        <v>5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51">
        <v>0</v>
      </c>
      <c r="AB106" s="51">
        <v>0</v>
      </c>
      <c r="AC106" s="52">
        <v>0</v>
      </c>
    </row>
    <row r="107" spans="1:29" ht="15" customHeight="1">
      <c r="A107" s="46">
        <v>105</v>
      </c>
      <c r="B107" s="17">
        <v>41549</v>
      </c>
      <c r="C107" s="82">
        <f t="shared" si="2"/>
        <v>41549</v>
      </c>
      <c r="D107" s="18">
        <v>1</v>
      </c>
      <c r="E107" s="19">
        <v>1</v>
      </c>
      <c r="F107" s="47" t="s">
        <v>26</v>
      </c>
      <c r="G107" s="21">
        <v>15038</v>
      </c>
      <c r="H107" s="18">
        <v>6</v>
      </c>
      <c r="I107" s="22" t="s">
        <v>228</v>
      </c>
      <c r="J107" s="25" t="s">
        <v>229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>
        <v>0</v>
      </c>
      <c r="Q107" s="23">
        <v>25</v>
      </c>
      <c r="R107" s="49">
        <v>0</v>
      </c>
      <c r="S107" s="49">
        <v>0</v>
      </c>
      <c r="T107" s="49">
        <v>0</v>
      </c>
      <c r="U107" s="23">
        <f t="shared" si="3"/>
        <v>25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2">
        <v>0</v>
      </c>
    </row>
    <row r="108" spans="1:29" ht="15" customHeight="1">
      <c r="A108" s="46">
        <v>106</v>
      </c>
      <c r="B108" s="17">
        <v>41549</v>
      </c>
      <c r="C108" s="82">
        <f t="shared" si="2"/>
        <v>41549</v>
      </c>
      <c r="D108" s="18">
        <v>1</v>
      </c>
      <c r="E108" s="19">
        <v>1</v>
      </c>
      <c r="F108" s="47" t="s">
        <v>26</v>
      </c>
      <c r="G108" s="21">
        <v>15033</v>
      </c>
      <c r="H108" s="18">
        <v>6</v>
      </c>
      <c r="I108" s="22" t="s">
        <v>228</v>
      </c>
      <c r="J108" s="25" t="s">
        <v>229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23">
        <v>41</v>
      </c>
      <c r="R108" s="49">
        <v>0</v>
      </c>
      <c r="S108" s="49">
        <v>0</v>
      </c>
      <c r="T108" s="49">
        <v>0</v>
      </c>
      <c r="U108" s="23">
        <f t="shared" si="3"/>
        <v>41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2">
        <v>0</v>
      </c>
    </row>
    <row r="109" spans="1:29" ht="15" customHeight="1">
      <c r="A109" s="46">
        <v>107</v>
      </c>
      <c r="B109" s="17">
        <v>41549</v>
      </c>
      <c r="C109" s="82">
        <f t="shared" si="2"/>
        <v>41549</v>
      </c>
      <c r="D109" s="18">
        <v>3</v>
      </c>
      <c r="E109" s="19">
        <v>1</v>
      </c>
      <c r="F109" s="47" t="s">
        <v>26</v>
      </c>
      <c r="G109" s="21">
        <v>431</v>
      </c>
      <c r="H109" s="18">
        <v>6</v>
      </c>
      <c r="I109" s="22" t="s">
        <v>59</v>
      </c>
      <c r="J109" s="25" t="s">
        <v>230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23">
        <v>16</v>
      </c>
      <c r="R109" s="49">
        <v>0</v>
      </c>
      <c r="S109" s="49">
        <v>0</v>
      </c>
      <c r="T109" s="49">
        <v>0</v>
      </c>
      <c r="U109" s="23">
        <f t="shared" si="3"/>
        <v>16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2">
        <v>0</v>
      </c>
    </row>
    <row r="110" spans="1:29" ht="15" customHeight="1">
      <c r="A110" s="46">
        <v>108</v>
      </c>
      <c r="B110" s="17">
        <v>41549</v>
      </c>
      <c r="C110" s="82">
        <f t="shared" si="2"/>
        <v>41549</v>
      </c>
      <c r="D110" s="18">
        <v>3</v>
      </c>
      <c r="E110" s="19">
        <v>1</v>
      </c>
      <c r="F110" s="47" t="s">
        <v>26</v>
      </c>
      <c r="G110" s="21">
        <v>1298</v>
      </c>
      <c r="H110" s="18">
        <v>6</v>
      </c>
      <c r="I110" s="22" t="s">
        <v>231</v>
      </c>
      <c r="J110" s="25" t="s">
        <v>232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23">
        <v>7.5</v>
      </c>
      <c r="R110" s="49">
        <v>0</v>
      </c>
      <c r="S110" s="49">
        <v>0</v>
      </c>
      <c r="T110" s="49">
        <v>0</v>
      </c>
      <c r="U110" s="23">
        <f t="shared" si="3"/>
        <v>7.5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2">
        <v>0</v>
      </c>
    </row>
    <row r="111" spans="1:29" ht="15" customHeight="1">
      <c r="A111" s="46">
        <v>109</v>
      </c>
      <c r="B111" s="17">
        <v>41550</v>
      </c>
      <c r="C111" s="82">
        <f t="shared" si="2"/>
        <v>41550</v>
      </c>
      <c r="D111" s="18">
        <v>1</v>
      </c>
      <c r="E111" s="19">
        <v>1</v>
      </c>
      <c r="F111" s="47" t="s">
        <v>26</v>
      </c>
      <c r="G111" s="21">
        <v>123</v>
      </c>
      <c r="H111" s="18">
        <v>6</v>
      </c>
      <c r="I111" s="22" t="s">
        <v>210</v>
      </c>
      <c r="J111" s="25" t="s">
        <v>211</v>
      </c>
      <c r="K111" s="49">
        <v>0</v>
      </c>
      <c r="L111" s="49">
        <v>0</v>
      </c>
      <c r="M111" s="23">
        <f>185.59*2.781</f>
        <v>516.12579000000005</v>
      </c>
      <c r="N111" s="23">
        <f>33.41*2.781</f>
        <v>92.913209999999992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23">
        <f t="shared" si="3"/>
        <v>609.03899999999999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2">
        <v>0</v>
      </c>
    </row>
    <row r="112" spans="1:29" ht="15" customHeight="1">
      <c r="A112" s="46">
        <v>110</v>
      </c>
      <c r="B112" s="17">
        <v>41550</v>
      </c>
      <c r="C112" s="82">
        <f t="shared" si="2"/>
        <v>41550</v>
      </c>
      <c r="D112" s="18">
        <v>1</v>
      </c>
      <c r="E112" s="19">
        <v>1</v>
      </c>
      <c r="F112" s="47" t="s">
        <v>26</v>
      </c>
      <c r="G112" s="21">
        <v>121</v>
      </c>
      <c r="H112" s="18">
        <v>6</v>
      </c>
      <c r="I112" s="22" t="s">
        <v>210</v>
      </c>
      <c r="J112" s="25" t="s">
        <v>211</v>
      </c>
      <c r="K112" s="49">
        <v>0</v>
      </c>
      <c r="L112" s="49">
        <v>0</v>
      </c>
      <c r="M112" s="23">
        <f>855.08*2.781</f>
        <v>2377.97748</v>
      </c>
      <c r="N112" s="23">
        <f>153.92*2.781</f>
        <v>428.05151999999998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23">
        <f t="shared" si="3"/>
        <v>2806.029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2">
        <v>0</v>
      </c>
    </row>
    <row r="113" spans="1:29" ht="15" customHeight="1">
      <c r="A113" s="46">
        <v>111</v>
      </c>
      <c r="B113" s="17">
        <v>41550</v>
      </c>
      <c r="C113" s="82">
        <f t="shared" si="2"/>
        <v>41550</v>
      </c>
      <c r="D113" s="18">
        <v>1</v>
      </c>
      <c r="E113" s="19">
        <v>1</v>
      </c>
      <c r="F113" s="47" t="s">
        <v>26</v>
      </c>
      <c r="G113" s="21">
        <v>584</v>
      </c>
      <c r="H113" s="18">
        <v>6</v>
      </c>
      <c r="I113" s="29">
        <v>20450219984</v>
      </c>
      <c r="J113" s="29" t="s">
        <v>233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23">
        <v>13500</v>
      </c>
      <c r="R113" s="49">
        <v>0</v>
      </c>
      <c r="S113" s="49">
        <v>0</v>
      </c>
      <c r="T113" s="49">
        <v>0</v>
      </c>
      <c r="U113" s="23">
        <f t="shared" si="3"/>
        <v>13500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2">
        <v>0</v>
      </c>
    </row>
    <row r="114" spans="1:29" ht="15" customHeight="1">
      <c r="A114" s="46">
        <v>112</v>
      </c>
      <c r="B114" s="17">
        <v>41550</v>
      </c>
      <c r="C114" s="82">
        <f t="shared" si="2"/>
        <v>41550</v>
      </c>
      <c r="D114" s="18">
        <v>1</v>
      </c>
      <c r="E114" s="19">
        <v>15</v>
      </c>
      <c r="F114" s="47" t="s">
        <v>26</v>
      </c>
      <c r="G114" s="21">
        <v>5956</v>
      </c>
      <c r="H114" s="18">
        <v>6</v>
      </c>
      <c r="I114" s="22" t="s">
        <v>234</v>
      </c>
      <c r="J114" s="25" t="s">
        <v>235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23">
        <v>189</v>
      </c>
      <c r="R114" s="49">
        <v>0</v>
      </c>
      <c r="S114" s="49">
        <v>0</v>
      </c>
      <c r="T114" s="49">
        <v>0</v>
      </c>
      <c r="U114" s="23">
        <f t="shared" si="3"/>
        <v>189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2">
        <v>0</v>
      </c>
    </row>
    <row r="115" spans="1:29" ht="15" customHeight="1">
      <c r="A115" s="46">
        <v>113</v>
      </c>
      <c r="B115" s="17">
        <v>41550</v>
      </c>
      <c r="C115" s="82">
        <f t="shared" si="2"/>
        <v>41550</v>
      </c>
      <c r="D115" s="18">
        <v>3</v>
      </c>
      <c r="E115" s="19">
        <v>1</v>
      </c>
      <c r="F115" s="47" t="s">
        <v>26</v>
      </c>
      <c r="G115" s="21">
        <v>692</v>
      </c>
      <c r="H115" s="18">
        <v>6</v>
      </c>
      <c r="I115" s="22" t="s">
        <v>49</v>
      </c>
      <c r="J115" s="25" t="s">
        <v>227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23">
        <v>12</v>
      </c>
      <c r="R115" s="49">
        <v>0</v>
      </c>
      <c r="S115" s="49">
        <v>0</v>
      </c>
      <c r="T115" s="49">
        <v>0</v>
      </c>
      <c r="U115" s="23">
        <f t="shared" si="3"/>
        <v>12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2">
        <v>0</v>
      </c>
    </row>
    <row r="116" spans="1:29" ht="15" customHeight="1">
      <c r="A116" s="46">
        <v>114</v>
      </c>
      <c r="B116" s="17">
        <v>41550</v>
      </c>
      <c r="C116" s="82">
        <f t="shared" si="2"/>
        <v>41550</v>
      </c>
      <c r="D116" s="18">
        <v>3</v>
      </c>
      <c r="E116" s="19">
        <v>1</v>
      </c>
      <c r="F116" s="47" t="s">
        <v>26</v>
      </c>
      <c r="G116" s="21">
        <v>435</v>
      </c>
      <c r="H116" s="18">
        <v>6</v>
      </c>
      <c r="I116" s="21">
        <v>10415920411</v>
      </c>
      <c r="J116" s="25" t="s">
        <v>230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23">
        <v>15</v>
      </c>
      <c r="R116" s="49">
        <v>0</v>
      </c>
      <c r="S116" s="49">
        <v>0</v>
      </c>
      <c r="T116" s="49">
        <v>0</v>
      </c>
      <c r="U116" s="23">
        <f t="shared" si="3"/>
        <v>15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2">
        <v>0</v>
      </c>
    </row>
    <row r="117" spans="1:29" ht="15" customHeight="1">
      <c r="A117" s="46">
        <v>115</v>
      </c>
      <c r="B117" s="17">
        <v>41550</v>
      </c>
      <c r="C117" s="82">
        <f t="shared" si="2"/>
        <v>41550</v>
      </c>
      <c r="D117" s="18">
        <v>3</v>
      </c>
      <c r="E117" s="19">
        <v>1</v>
      </c>
      <c r="F117" s="47" t="s">
        <v>26</v>
      </c>
      <c r="G117" s="21">
        <v>72572</v>
      </c>
      <c r="H117" s="18">
        <v>6</v>
      </c>
      <c r="I117" s="22" t="s">
        <v>236</v>
      </c>
      <c r="J117" s="25" t="s">
        <v>237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23">
        <v>6.5</v>
      </c>
      <c r="R117" s="49">
        <v>0</v>
      </c>
      <c r="S117" s="49">
        <v>0</v>
      </c>
      <c r="T117" s="49">
        <v>0</v>
      </c>
      <c r="U117" s="23">
        <f t="shared" si="3"/>
        <v>6.5</v>
      </c>
      <c r="V117" s="51">
        <v>0</v>
      </c>
      <c r="W117" s="51">
        <v>0</v>
      </c>
      <c r="X117" s="51">
        <v>0</v>
      </c>
      <c r="Y117" s="51">
        <v>0</v>
      </c>
      <c r="Z117" s="51">
        <v>0</v>
      </c>
      <c r="AA117" s="51">
        <v>0</v>
      </c>
      <c r="AB117" s="51">
        <v>0</v>
      </c>
      <c r="AC117" s="52">
        <v>0</v>
      </c>
    </row>
    <row r="118" spans="1:29" ht="15" customHeight="1">
      <c r="A118" s="46">
        <v>116</v>
      </c>
      <c r="B118" s="17">
        <v>41550</v>
      </c>
      <c r="C118" s="82">
        <f t="shared" si="2"/>
        <v>41550</v>
      </c>
      <c r="D118" s="18">
        <v>1</v>
      </c>
      <c r="E118" s="19">
        <v>1</v>
      </c>
      <c r="F118" s="47" t="s">
        <v>26</v>
      </c>
      <c r="G118" s="21">
        <v>12360</v>
      </c>
      <c r="H118" s="18">
        <v>6</v>
      </c>
      <c r="I118" s="22" t="s">
        <v>56</v>
      </c>
      <c r="J118" s="25" t="s">
        <v>41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23">
        <v>360</v>
      </c>
      <c r="R118" s="49">
        <v>0</v>
      </c>
      <c r="S118" s="49">
        <v>0</v>
      </c>
      <c r="T118" s="49">
        <v>0</v>
      </c>
      <c r="U118" s="23">
        <f t="shared" si="3"/>
        <v>360</v>
      </c>
      <c r="V118" s="51">
        <v>0</v>
      </c>
      <c r="W118" s="51">
        <v>0</v>
      </c>
      <c r="X118" s="51">
        <v>0</v>
      </c>
      <c r="Y118" s="51">
        <v>0</v>
      </c>
      <c r="Z118" s="51">
        <v>0</v>
      </c>
      <c r="AA118" s="51">
        <v>0</v>
      </c>
      <c r="AB118" s="51">
        <v>0</v>
      </c>
      <c r="AC118" s="52">
        <v>0</v>
      </c>
    </row>
    <row r="119" spans="1:29" ht="15" customHeight="1">
      <c r="A119" s="46">
        <v>117</v>
      </c>
      <c r="B119" s="17">
        <v>41550</v>
      </c>
      <c r="C119" s="82">
        <f t="shared" si="2"/>
        <v>41550</v>
      </c>
      <c r="D119" s="18">
        <v>1</v>
      </c>
      <c r="E119" s="19">
        <v>1</v>
      </c>
      <c r="F119" s="47" t="s">
        <v>26</v>
      </c>
      <c r="G119" s="21">
        <v>28739</v>
      </c>
      <c r="H119" s="18">
        <v>6</v>
      </c>
      <c r="I119" s="22" t="s">
        <v>238</v>
      </c>
      <c r="J119" s="25" t="s">
        <v>239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23">
        <v>500</v>
      </c>
      <c r="R119" s="49">
        <v>0</v>
      </c>
      <c r="S119" s="49">
        <v>0</v>
      </c>
      <c r="T119" s="49">
        <v>0</v>
      </c>
      <c r="U119" s="23">
        <f t="shared" si="3"/>
        <v>500</v>
      </c>
      <c r="V119" s="51">
        <v>0</v>
      </c>
      <c r="W119" s="51">
        <v>0</v>
      </c>
      <c r="X119" s="51">
        <v>0</v>
      </c>
      <c r="Y119" s="51">
        <v>0</v>
      </c>
      <c r="Z119" s="51">
        <v>0</v>
      </c>
      <c r="AA119" s="51">
        <v>0</v>
      </c>
      <c r="AB119" s="51">
        <v>0</v>
      </c>
      <c r="AC119" s="52">
        <v>0</v>
      </c>
    </row>
    <row r="120" spans="1:29" ht="15" customHeight="1">
      <c r="A120" s="46">
        <v>118</v>
      </c>
      <c r="B120" s="17">
        <v>41550</v>
      </c>
      <c r="C120" s="82">
        <f t="shared" si="2"/>
        <v>41550</v>
      </c>
      <c r="D120" s="18">
        <v>12</v>
      </c>
      <c r="E120" s="19">
        <v>2</v>
      </c>
      <c r="F120" s="47" t="s">
        <v>26</v>
      </c>
      <c r="G120" s="21">
        <v>999</v>
      </c>
      <c r="H120" s="18">
        <v>6</v>
      </c>
      <c r="I120" s="22" t="s">
        <v>240</v>
      </c>
      <c r="J120" s="25" t="s">
        <v>217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23">
        <v>25</v>
      </c>
      <c r="R120" s="49">
        <v>0</v>
      </c>
      <c r="S120" s="49">
        <v>0</v>
      </c>
      <c r="T120" s="49">
        <v>0</v>
      </c>
      <c r="U120" s="23">
        <f t="shared" si="3"/>
        <v>25</v>
      </c>
      <c r="V120" s="51">
        <v>0</v>
      </c>
      <c r="W120" s="51">
        <v>0</v>
      </c>
      <c r="X120" s="51">
        <v>0</v>
      </c>
      <c r="Y120" s="51">
        <v>0</v>
      </c>
      <c r="Z120" s="51">
        <v>0</v>
      </c>
      <c r="AA120" s="51">
        <v>0</v>
      </c>
      <c r="AB120" s="51">
        <v>0</v>
      </c>
      <c r="AC120" s="52">
        <v>0</v>
      </c>
    </row>
    <row r="121" spans="1:29" ht="15" customHeight="1">
      <c r="A121" s="46">
        <v>119</v>
      </c>
      <c r="B121" s="17">
        <v>41551</v>
      </c>
      <c r="C121" s="82">
        <f t="shared" si="2"/>
        <v>41551</v>
      </c>
      <c r="D121" s="18">
        <v>1</v>
      </c>
      <c r="E121" s="19">
        <v>1</v>
      </c>
      <c r="F121" s="47" t="s">
        <v>26</v>
      </c>
      <c r="G121" s="21">
        <v>52558</v>
      </c>
      <c r="H121" s="18">
        <v>6</v>
      </c>
      <c r="I121" s="22" t="s">
        <v>50</v>
      </c>
      <c r="J121" s="43" t="s">
        <v>25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26">
        <v>30</v>
      </c>
      <c r="R121" s="49">
        <v>0</v>
      </c>
      <c r="S121" s="49">
        <v>0</v>
      </c>
      <c r="T121" s="49">
        <v>0</v>
      </c>
      <c r="U121" s="23">
        <f t="shared" si="3"/>
        <v>30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2">
        <v>0</v>
      </c>
    </row>
    <row r="122" spans="1:29" ht="15" customHeight="1">
      <c r="A122" s="46">
        <v>120</v>
      </c>
      <c r="B122" s="17">
        <v>41551</v>
      </c>
      <c r="C122" s="82">
        <f t="shared" si="2"/>
        <v>41551</v>
      </c>
      <c r="D122" s="18">
        <v>3</v>
      </c>
      <c r="E122" s="19">
        <v>1</v>
      </c>
      <c r="F122" s="47" t="s">
        <v>26</v>
      </c>
      <c r="G122" s="21">
        <v>771</v>
      </c>
      <c r="H122" s="18">
        <v>6</v>
      </c>
      <c r="I122" s="22" t="s">
        <v>241</v>
      </c>
      <c r="J122" s="25" t="s">
        <v>242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>
        <v>0</v>
      </c>
      <c r="Q122" s="23">
        <v>15</v>
      </c>
      <c r="R122" s="49">
        <v>0</v>
      </c>
      <c r="S122" s="49">
        <v>0</v>
      </c>
      <c r="T122" s="49">
        <v>0</v>
      </c>
      <c r="U122" s="23">
        <f t="shared" si="3"/>
        <v>15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2">
        <v>0</v>
      </c>
    </row>
    <row r="123" spans="1:29" ht="15" customHeight="1">
      <c r="A123" s="46">
        <v>121</v>
      </c>
      <c r="B123" s="17">
        <v>41551</v>
      </c>
      <c r="C123" s="82">
        <f t="shared" si="2"/>
        <v>41551</v>
      </c>
      <c r="D123" s="18">
        <v>2</v>
      </c>
      <c r="E123" s="19">
        <v>1</v>
      </c>
      <c r="F123" s="47" t="s">
        <v>26</v>
      </c>
      <c r="G123" s="21">
        <v>6</v>
      </c>
      <c r="H123" s="18">
        <v>6</v>
      </c>
      <c r="I123" s="21">
        <v>10422680743</v>
      </c>
      <c r="J123" s="25" t="s">
        <v>243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23">
        <v>1044.52</v>
      </c>
      <c r="R123" s="49">
        <v>0</v>
      </c>
      <c r="S123" s="49">
        <v>0</v>
      </c>
      <c r="T123" s="49">
        <v>0</v>
      </c>
      <c r="U123" s="23">
        <f t="shared" si="3"/>
        <v>1044.52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2">
        <v>0</v>
      </c>
    </row>
    <row r="124" spans="1:29" ht="15" customHeight="1">
      <c r="A124" s="46">
        <v>122</v>
      </c>
      <c r="B124" s="17">
        <v>41551</v>
      </c>
      <c r="C124" s="82">
        <f t="shared" si="2"/>
        <v>41551</v>
      </c>
      <c r="D124" s="18">
        <v>2</v>
      </c>
      <c r="E124" s="19">
        <v>1</v>
      </c>
      <c r="F124" s="47" t="s">
        <v>26</v>
      </c>
      <c r="G124" s="21">
        <v>101</v>
      </c>
      <c r="H124" s="18">
        <v>6</v>
      </c>
      <c r="I124" s="22" t="s">
        <v>244</v>
      </c>
      <c r="J124" s="25" t="s">
        <v>245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23">
        <v>1108.52</v>
      </c>
      <c r="R124" s="49">
        <v>0</v>
      </c>
      <c r="S124" s="49">
        <v>0</v>
      </c>
      <c r="T124" s="49">
        <v>0</v>
      </c>
      <c r="U124" s="23">
        <f t="shared" si="3"/>
        <v>1108.52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2">
        <v>0</v>
      </c>
    </row>
    <row r="125" spans="1:29" ht="15" customHeight="1">
      <c r="A125" s="46">
        <v>123</v>
      </c>
      <c r="B125" s="17">
        <v>41551</v>
      </c>
      <c r="C125" s="82">
        <f t="shared" si="2"/>
        <v>41551</v>
      </c>
      <c r="D125" s="18">
        <v>1</v>
      </c>
      <c r="E125" s="19">
        <v>2</v>
      </c>
      <c r="F125" s="47" t="s">
        <v>26</v>
      </c>
      <c r="G125" s="21">
        <v>31</v>
      </c>
      <c r="H125" s="18">
        <v>6</v>
      </c>
      <c r="I125" s="22" t="s">
        <v>104</v>
      </c>
      <c r="J125" s="25" t="s">
        <v>45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  <c r="P125" s="49">
        <v>0</v>
      </c>
      <c r="Q125" s="23">
        <v>4512</v>
      </c>
      <c r="R125" s="49">
        <v>0</v>
      </c>
      <c r="S125" s="49">
        <v>0</v>
      </c>
      <c r="T125" s="49">
        <v>0</v>
      </c>
      <c r="U125" s="23">
        <f t="shared" si="3"/>
        <v>4512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2">
        <v>0</v>
      </c>
    </row>
    <row r="126" spans="1:29" ht="15" customHeight="1">
      <c r="A126" s="46">
        <v>124</v>
      </c>
      <c r="B126" s="17">
        <v>41551</v>
      </c>
      <c r="C126" s="82">
        <f t="shared" si="2"/>
        <v>41551</v>
      </c>
      <c r="D126" s="18">
        <v>2</v>
      </c>
      <c r="E126" s="19">
        <v>1</v>
      </c>
      <c r="F126" s="47" t="s">
        <v>26</v>
      </c>
      <c r="G126" s="21">
        <v>488</v>
      </c>
      <c r="H126" s="18">
        <v>6</v>
      </c>
      <c r="I126" s="22" t="s">
        <v>119</v>
      </c>
      <c r="J126" s="25" t="s">
        <v>246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23">
        <v>962.12</v>
      </c>
      <c r="R126" s="49">
        <v>0</v>
      </c>
      <c r="S126" s="49">
        <v>0</v>
      </c>
      <c r="T126" s="49">
        <v>0</v>
      </c>
      <c r="U126" s="23">
        <f t="shared" si="3"/>
        <v>962.12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2">
        <v>0</v>
      </c>
    </row>
    <row r="127" spans="1:29" ht="15" customHeight="1">
      <c r="A127" s="46">
        <v>125</v>
      </c>
      <c r="B127" s="17">
        <v>41551</v>
      </c>
      <c r="C127" s="82">
        <f t="shared" si="2"/>
        <v>41551</v>
      </c>
      <c r="D127" s="18">
        <v>3</v>
      </c>
      <c r="E127" s="19">
        <v>1</v>
      </c>
      <c r="F127" s="47" t="s">
        <v>26</v>
      </c>
      <c r="G127" s="21">
        <v>210</v>
      </c>
      <c r="H127" s="18">
        <v>6</v>
      </c>
      <c r="I127" s="24" t="s">
        <v>147</v>
      </c>
      <c r="J127" s="25" t="s">
        <v>216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23">
        <v>15</v>
      </c>
      <c r="R127" s="49">
        <v>0</v>
      </c>
      <c r="S127" s="49">
        <v>0</v>
      </c>
      <c r="T127" s="49">
        <v>0</v>
      </c>
      <c r="U127" s="23">
        <f t="shared" si="3"/>
        <v>15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2">
        <v>0</v>
      </c>
    </row>
    <row r="128" spans="1:29" ht="15" customHeight="1">
      <c r="A128" s="46">
        <v>126</v>
      </c>
      <c r="B128" s="17">
        <v>41551</v>
      </c>
      <c r="C128" s="82">
        <f t="shared" si="2"/>
        <v>41551</v>
      </c>
      <c r="D128" s="18">
        <v>3</v>
      </c>
      <c r="E128" s="19">
        <v>1</v>
      </c>
      <c r="F128" s="47" t="s">
        <v>26</v>
      </c>
      <c r="G128" s="21">
        <v>441</v>
      </c>
      <c r="H128" s="18">
        <v>6</v>
      </c>
      <c r="I128" s="22" t="s">
        <v>59</v>
      </c>
      <c r="J128" s="25" t="s">
        <v>230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23">
        <v>25</v>
      </c>
      <c r="R128" s="49">
        <v>0</v>
      </c>
      <c r="S128" s="49">
        <v>0</v>
      </c>
      <c r="T128" s="49">
        <v>0</v>
      </c>
      <c r="U128" s="23">
        <f t="shared" si="3"/>
        <v>25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2">
        <v>0</v>
      </c>
    </row>
    <row r="129" spans="1:29" ht="15" customHeight="1">
      <c r="A129" s="46">
        <v>127</v>
      </c>
      <c r="B129" s="17">
        <v>41551</v>
      </c>
      <c r="C129" s="82">
        <f t="shared" si="2"/>
        <v>41551</v>
      </c>
      <c r="D129" s="18">
        <v>5</v>
      </c>
      <c r="E129" s="19">
        <v>1</v>
      </c>
      <c r="F129" s="47" t="s">
        <v>26</v>
      </c>
      <c r="G129" s="21">
        <v>4</v>
      </c>
      <c r="H129" s="18">
        <v>6</v>
      </c>
      <c r="I129" s="22" t="s">
        <v>175</v>
      </c>
      <c r="J129" s="25" t="s">
        <v>176</v>
      </c>
      <c r="K129" s="49">
        <v>0</v>
      </c>
      <c r="L129" s="49">
        <v>0</v>
      </c>
      <c r="M129" s="23">
        <f>93/1.18</f>
        <v>78.813559322033896</v>
      </c>
      <c r="N129" s="23">
        <f>M129*18%</f>
        <v>14.1864406779661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23">
        <f t="shared" si="3"/>
        <v>93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2">
        <v>0</v>
      </c>
    </row>
    <row r="130" spans="1:29" ht="15" customHeight="1">
      <c r="A130" s="46">
        <v>128</v>
      </c>
      <c r="B130" s="17">
        <v>41552</v>
      </c>
      <c r="C130" s="82">
        <f t="shared" si="2"/>
        <v>41552</v>
      </c>
      <c r="D130" s="18">
        <v>2</v>
      </c>
      <c r="E130" s="19">
        <v>1</v>
      </c>
      <c r="F130" s="47" t="s">
        <v>26</v>
      </c>
      <c r="G130" s="21">
        <v>18</v>
      </c>
      <c r="H130" s="18">
        <v>6</v>
      </c>
      <c r="I130" s="22" t="s">
        <v>247</v>
      </c>
      <c r="J130" s="25" t="s">
        <v>248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23">
        <v>1230</v>
      </c>
      <c r="R130" s="49">
        <v>0</v>
      </c>
      <c r="S130" s="49">
        <v>0</v>
      </c>
      <c r="T130" s="49">
        <v>0</v>
      </c>
      <c r="U130" s="23">
        <f t="shared" si="3"/>
        <v>1230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2">
        <v>0</v>
      </c>
    </row>
    <row r="131" spans="1:29" ht="15" customHeight="1">
      <c r="A131" s="46">
        <v>129</v>
      </c>
      <c r="B131" s="17">
        <v>41552</v>
      </c>
      <c r="C131" s="82">
        <f t="shared" si="2"/>
        <v>41552</v>
      </c>
      <c r="D131" s="18">
        <v>1</v>
      </c>
      <c r="E131" s="19">
        <v>1</v>
      </c>
      <c r="F131" s="47" t="s">
        <v>26</v>
      </c>
      <c r="G131" s="21">
        <v>116</v>
      </c>
      <c r="H131" s="18">
        <v>6</v>
      </c>
      <c r="I131" s="22" t="s">
        <v>149</v>
      </c>
      <c r="J131" s="25" t="s">
        <v>249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23">
        <v>280</v>
      </c>
      <c r="R131" s="49">
        <v>0</v>
      </c>
      <c r="S131" s="49">
        <v>0</v>
      </c>
      <c r="T131" s="49">
        <v>0</v>
      </c>
      <c r="U131" s="23">
        <f t="shared" si="3"/>
        <v>280</v>
      </c>
      <c r="V131" s="51">
        <v>0</v>
      </c>
      <c r="W131" s="51">
        <v>0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2">
        <v>0</v>
      </c>
    </row>
    <row r="132" spans="1:29" ht="15" customHeight="1">
      <c r="A132" s="46">
        <v>130</v>
      </c>
      <c r="B132" s="17">
        <v>41552</v>
      </c>
      <c r="C132" s="82">
        <f t="shared" si="2"/>
        <v>41552</v>
      </c>
      <c r="D132" s="18">
        <v>12</v>
      </c>
      <c r="E132" s="19">
        <v>2</v>
      </c>
      <c r="F132" s="47" t="s">
        <v>26</v>
      </c>
      <c r="G132" s="21">
        <v>31549</v>
      </c>
      <c r="H132" s="18">
        <v>6</v>
      </c>
      <c r="I132" s="22" t="s">
        <v>250</v>
      </c>
      <c r="J132" s="25" t="s">
        <v>251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23">
        <v>70</v>
      </c>
      <c r="R132" s="49">
        <v>0</v>
      </c>
      <c r="S132" s="49">
        <v>0</v>
      </c>
      <c r="T132" s="49">
        <v>0</v>
      </c>
      <c r="U132" s="23">
        <f t="shared" si="3"/>
        <v>70</v>
      </c>
      <c r="V132" s="51">
        <v>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2">
        <v>0</v>
      </c>
    </row>
    <row r="133" spans="1:29" ht="15" customHeight="1">
      <c r="A133" s="46">
        <v>131</v>
      </c>
      <c r="B133" s="17">
        <v>41552</v>
      </c>
      <c r="C133" s="82">
        <f t="shared" si="2"/>
        <v>41552</v>
      </c>
      <c r="D133" s="18">
        <v>12</v>
      </c>
      <c r="E133" s="19">
        <v>846</v>
      </c>
      <c r="F133" s="47" t="s">
        <v>26</v>
      </c>
      <c r="G133" s="21">
        <v>27920</v>
      </c>
      <c r="H133" s="18">
        <v>6</v>
      </c>
      <c r="I133" s="22" t="s">
        <v>252</v>
      </c>
      <c r="J133" s="25" t="s">
        <v>253</v>
      </c>
      <c r="K133" s="49">
        <v>0</v>
      </c>
      <c r="L133" s="49">
        <v>0</v>
      </c>
      <c r="M133" s="23">
        <v>134.75</v>
      </c>
      <c r="N133" s="23">
        <v>24.25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23">
        <f t="shared" si="3"/>
        <v>159</v>
      </c>
      <c r="V133" s="51">
        <v>0</v>
      </c>
      <c r="W133" s="51">
        <v>0</v>
      </c>
      <c r="X133" s="51">
        <v>0</v>
      </c>
      <c r="Y133" s="51">
        <v>0</v>
      </c>
      <c r="Z133" s="51">
        <v>0</v>
      </c>
      <c r="AA133" s="51">
        <v>0</v>
      </c>
      <c r="AB133" s="51">
        <v>0</v>
      </c>
      <c r="AC133" s="52">
        <v>0</v>
      </c>
    </row>
    <row r="134" spans="1:29" ht="15" customHeight="1">
      <c r="A134" s="46">
        <v>132</v>
      </c>
      <c r="B134" s="17">
        <v>41552</v>
      </c>
      <c r="C134" s="82">
        <f t="shared" si="2"/>
        <v>41552</v>
      </c>
      <c r="D134" s="18">
        <v>12</v>
      </c>
      <c r="E134" s="19">
        <v>802</v>
      </c>
      <c r="F134" s="47" t="s">
        <v>26</v>
      </c>
      <c r="G134" s="21">
        <v>622438</v>
      </c>
      <c r="H134" s="18">
        <v>6</v>
      </c>
      <c r="I134" s="22" t="s">
        <v>55</v>
      </c>
      <c r="J134" s="25" t="s">
        <v>254</v>
      </c>
      <c r="K134" s="49">
        <v>0</v>
      </c>
      <c r="L134" s="49">
        <v>0</v>
      </c>
      <c r="M134" s="23">
        <v>4.41</v>
      </c>
      <c r="N134" s="23">
        <v>0.79</v>
      </c>
      <c r="O134" s="49">
        <v>0</v>
      </c>
      <c r="P134" s="49">
        <v>0</v>
      </c>
      <c r="Q134" s="49">
        <v>0</v>
      </c>
      <c r="R134" s="49">
        <v>0</v>
      </c>
      <c r="S134" s="49">
        <v>0</v>
      </c>
      <c r="T134" s="49">
        <v>0</v>
      </c>
      <c r="U134" s="23">
        <f t="shared" si="3"/>
        <v>5.2</v>
      </c>
      <c r="V134" s="51">
        <v>0</v>
      </c>
      <c r="W134" s="51">
        <v>0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2">
        <v>0</v>
      </c>
    </row>
    <row r="135" spans="1:29" ht="15" customHeight="1">
      <c r="A135" s="46">
        <v>133</v>
      </c>
      <c r="B135" s="17">
        <v>41552</v>
      </c>
      <c r="C135" s="82">
        <f t="shared" si="2"/>
        <v>41552</v>
      </c>
      <c r="D135" s="18">
        <v>3</v>
      </c>
      <c r="E135" s="19">
        <v>1</v>
      </c>
      <c r="F135" s="47" t="s">
        <v>26</v>
      </c>
      <c r="G135" s="21">
        <v>5483</v>
      </c>
      <c r="H135" s="18">
        <v>6</v>
      </c>
      <c r="I135" s="22" t="s">
        <v>51</v>
      </c>
      <c r="J135" s="25" t="s">
        <v>150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23">
        <v>35</v>
      </c>
      <c r="R135" s="49">
        <v>0</v>
      </c>
      <c r="S135" s="49">
        <v>0</v>
      </c>
      <c r="T135" s="49">
        <v>0</v>
      </c>
      <c r="U135" s="23">
        <f t="shared" si="3"/>
        <v>35</v>
      </c>
      <c r="V135" s="51">
        <v>0</v>
      </c>
      <c r="W135" s="51">
        <v>0</v>
      </c>
      <c r="X135" s="51">
        <v>0</v>
      </c>
      <c r="Y135" s="51">
        <v>0</v>
      </c>
      <c r="Z135" s="51">
        <v>0</v>
      </c>
      <c r="AA135" s="51">
        <v>0</v>
      </c>
      <c r="AB135" s="51">
        <v>0</v>
      </c>
      <c r="AC135" s="52">
        <v>0</v>
      </c>
    </row>
    <row r="136" spans="1:29" ht="15" customHeight="1">
      <c r="A136" s="46">
        <v>134</v>
      </c>
      <c r="B136" s="17">
        <v>41552</v>
      </c>
      <c r="C136" s="82">
        <f t="shared" si="2"/>
        <v>41552</v>
      </c>
      <c r="D136" s="18">
        <v>3</v>
      </c>
      <c r="E136" s="19">
        <v>1</v>
      </c>
      <c r="F136" s="47" t="s">
        <v>26</v>
      </c>
      <c r="G136" s="21">
        <v>320</v>
      </c>
      <c r="H136" s="18">
        <v>6</v>
      </c>
      <c r="I136" s="22" t="s">
        <v>146</v>
      </c>
      <c r="J136" s="25" t="s">
        <v>75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23">
        <v>10</v>
      </c>
      <c r="R136" s="49">
        <v>0</v>
      </c>
      <c r="S136" s="49">
        <v>0</v>
      </c>
      <c r="T136" s="49">
        <v>0</v>
      </c>
      <c r="U136" s="23">
        <f t="shared" si="3"/>
        <v>10</v>
      </c>
      <c r="V136" s="51">
        <v>0</v>
      </c>
      <c r="W136" s="51">
        <v>0</v>
      </c>
      <c r="X136" s="51">
        <v>0</v>
      </c>
      <c r="Y136" s="51">
        <v>0</v>
      </c>
      <c r="Z136" s="51">
        <v>0</v>
      </c>
      <c r="AA136" s="51">
        <v>0</v>
      </c>
      <c r="AB136" s="51">
        <v>0</v>
      </c>
      <c r="AC136" s="52">
        <v>0</v>
      </c>
    </row>
    <row r="137" spans="1:29" ht="15" customHeight="1">
      <c r="A137" s="46">
        <v>135</v>
      </c>
      <c r="B137" s="17">
        <v>41552</v>
      </c>
      <c r="C137" s="82">
        <f t="shared" si="2"/>
        <v>41552</v>
      </c>
      <c r="D137" s="18">
        <v>3</v>
      </c>
      <c r="E137" s="19">
        <v>1</v>
      </c>
      <c r="F137" s="47" t="s">
        <v>26</v>
      </c>
      <c r="G137" s="21">
        <v>1299</v>
      </c>
      <c r="H137" s="18">
        <v>6</v>
      </c>
      <c r="I137" s="22" t="s">
        <v>231</v>
      </c>
      <c r="J137" s="25" t="s">
        <v>232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23">
        <v>11</v>
      </c>
      <c r="R137" s="49">
        <v>0</v>
      </c>
      <c r="S137" s="49">
        <v>0</v>
      </c>
      <c r="T137" s="49">
        <v>0</v>
      </c>
      <c r="U137" s="23">
        <f t="shared" si="3"/>
        <v>11</v>
      </c>
      <c r="V137" s="51">
        <v>0</v>
      </c>
      <c r="W137" s="51">
        <v>0</v>
      </c>
      <c r="X137" s="51">
        <v>0</v>
      </c>
      <c r="Y137" s="51">
        <v>0</v>
      </c>
      <c r="Z137" s="51">
        <v>0</v>
      </c>
      <c r="AA137" s="51">
        <v>0</v>
      </c>
      <c r="AB137" s="51">
        <v>0</v>
      </c>
      <c r="AC137" s="52">
        <v>0</v>
      </c>
    </row>
    <row r="138" spans="1:29" ht="15" customHeight="1">
      <c r="A138" s="46">
        <v>136</v>
      </c>
      <c r="B138" s="17">
        <v>41552</v>
      </c>
      <c r="C138" s="82">
        <f t="shared" si="2"/>
        <v>41552</v>
      </c>
      <c r="D138" s="18">
        <v>2</v>
      </c>
      <c r="E138" s="19">
        <v>1</v>
      </c>
      <c r="F138" s="47" t="s">
        <v>26</v>
      </c>
      <c r="G138" s="21">
        <v>527</v>
      </c>
      <c r="H138" s="18">
        <v>6</v>
      </c>
      <c r="I138" s="21">
        <v>10107639301</v>
      </c>
      <c r="J138" s="25" t="s">
        <v>24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23">
        <v>80</v>
      </c>
      <c r="R138" s="49">
        <v>0</v>
      </c>
      <c r="S138" s="49">
        <v>0</v>
      </c>
      <c r="T138" s="49">
        <v>0</v>
      </c>
      <c r="U138" s="23">
        <f t="shared" si="3"/>
        <v>80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2">
        <v>0</v>
      </c>
    </row>
    <row r="139" spans="1:29" ht="15" customHeight="1">
      <c r="A139" s="46">
        <v>137</v>
      </c>
      <c r="B139" s="17">
        <v>41552</v>
      </c>
      <c r="C139" s="82">
        <f t="shared" ref="C139:C202" si="4">+B139</f>
        <v>41552</v>
      </c>
      <c r="D139" s="18">
        <v>1</v>
      </c>
      <c r="E139" s="19">
        <v>1</v>
      </c>
      <c r="F139" s="47" t="s">
        <v>26</v>
      </c>
      <c r="G139" s="21">
        <v>209</v>
      </c>
      <c r="H139" s="18">
        <v>6</v>
      </c>
      <c r="I139" s="21">
        <v>10403270500</v>
      </c>
      <c r="J139" s="25" t="s">
        <v>255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49">
        <v>0</v>
      </c>
      <c r="Q139" s="23">
        <v>47</v>
      </c>
      <c r="R139" s="49">
        <v>0</v>
      </c>
      <c r="S139" s="49">
        <v>0</v>
      </c>
      <c r="T139" s="49">
        <v>0</v>
      </c>
      <c r="U139" s="23">
        <f t="shared" si="3"/>
        <v>47</v>
      </c>
      <c r="V139" s="51">
        <v>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2">
        <v>0</v>
      </c>
    </row>
    <row r="140" spans="1:29" ht="15" customHeight="1">
      <c r="A140" s="46">
        <v>138</v>
      </c>
      <c r="B140" s="17">
        <v>41552</v>
      </c>
      <c r="C140" s="82">
        <f t="shared" si="4"/>
        <v>41552</v>
      </c>
      <c r="D140" s="18">
        <v>1</v>
      </c>
      <c r="E140" s="19">
        <v>1</v>
      </c>
      <c r="F140" s="47" t="s">
        <v>26</v>
      </c>
      <c r="G140" s="21">
        <v>115</v>
      </c>
      <c r="H140" s="18">
        <v>6</v>
      </c>
      <c r="I140" s="22" t="s">
        <v>149</v>
      </c>
      <c r="J140" s="25" t="s">
        <v>249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>
        <v>0</v>
      </c>
      <c r="Q140" s="23">
        <v>50</v>
      </c>
      <c r="R140" s="49">
        <v>0</v>
      </c>
      <c r="S140" s="49">
        <v>0</v>
      </c>
      <c r="T140" s="49">
        <v>0</v>
      </c>
      <c r="U140" s="23">
        <f t="shared" si="3"/>
        <v>50</v>
      </c>
      <c r="V140" s="51">
        <v>0</v>
      </c>
      <c r="W140" s="51">
        <v>0</v>
      </c>
      <c r="X140" s="51">
        <v>0</v>
      </c>
      <c r="Y140" s="51">
        <v>0</v>
      </c>
      <c r="Z140" s="51">
        <v>0</v>
      </c>
      <c r="AA140" s="51">
        <v>0</v>
      </c>
      <c r="AB140" s="51">
        <v>0</v>
      </c>
      <c r="AC140" s="52">
        <v>0</v>
      </c>
    </row>
    <row r="141" spans="1:29" ht="15" customHeight="1">
      <c r="A141" s="46">
        <v>139</v>
      </c>
      <c r="B141" s="17">
        <v>41553</v>
      </c>
      <c r="C141" s="82">
        <f t="shared" si="4"/>
        <v>41553</v>
      </c>
      <c r="D141" s="18">
        <v>3</v>
      </c>
      <c r="E141" s="19">
        <v>4</v>
      </c>
      <c r="F141" s="47" t="s">
        <v>26</v>
      </c>
      <c r="G141" s="21">
        <v>17733</v>
      </c>
      <c r="H141" s="18">
        <v>6</v>
      </c>
      <c r="I141" s="22" t="s">
        <v>256</v>
      </c>
      <c r="J141" s="25" t="s">
        <v>257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23">
        <v>7.5</v>
      </c>
      <c r="R141" s="49">
        <v>0</v>
      </c>
      <c r="S141" s="49">
        <v>0</v>
      </c>
      <c r="T141" s="49">
        <v>0</v>
      </c>
      <c r="U141" s="23">
        <f t="shared" ref="U141:U204" si="5">SUM(K141:S141)</f>
        <v>7.5</v>
      </c>
      <c r="V141" s="51">
        <v>0</v>
      </c>
      <c r="W141" s="51">
        <v>0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52">
        <v>0</v>
      </c>
    </row>
    <row r="142" spans="1:29" ht="15" customHeight="1">
      <c r="A142" s="46">
        <v>140</v>
      </c>
      <c r="B142" s="17">
        <v>41554</v>
      </c>
      <c r="C142" s="82">
        <f t="shared" si="4"/>
        <v>41554</v>
      </c>
      <c r="D142" s="18">
        <v>2</v>
      </c>
      <c r="E142" s="19">
        <v>1</v>
      </c>
      <c r="F142" s="47" t="s">
        <v>26</v>
      </c>
      <c r="G142" s="21">
        <v>31</v>
      </c>
      <c r="H142" s="18">
        <v>6</v>
      </c>
      <c r="I142" s="22" t="s">
        <v>118</v>
      </c>
      <c r="J142" s="25" t="s">
        <v>258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23">
        <v>1049.2</v>
      </c>
      <c r="R142" s="49">
        <v>0</v>
      </c>
      <c r="S142" s="49">
        <v>0</v>
      </c>
      <c r="T142" s="49">
        <v>0</v>
      </c>
      <c r="U142" s="23">
        <f t="shared" si="5"/>
        <v>1049.2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2">
        <v>0</v>
      </c>
    </row>
    <row r="143" spans="1:29" ht="15" customHeight="1">
      <c r="A143" s="46">
        <v>141</v>
      </c>
      <c r="B143" s="17">
        <v>41554</v>
      </c>
      <c r="C143" s="82">
        <f t="shared" si="4"/>
        <v>41554</v>
      </c>
      <c r="D143" s="18">
        <v>2</v>
      </c>
      <c r="E143" s="19">
        <v>1</v>
      </c>
      <c r="F143" s="47" t="s">
        <v>26</v>
      </c>
      <c r="G143" s="21">
        <v>5</v>
      </c>
      <c r="H143" s="18">
        <v>6</v>
      </c>
      <c r="I143" s="22" t="s">
        <v>259</v>
      </c>
      <c r="J143" s="25" t="s">
        <v>260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23">
        <v>1002.07</v>
      </c>
      <c r="R143" s="49">
        <v>0</v>
      </c>
      <c r="S143" s="49">
        <v>0</v>
      </c>
      <c r="T143" s="49">
        <v>0</v>
      </c>
      <c r="U143" s="23">
        <f t="shared" si="5"/>
        <v>1002.07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2">
        <v>0</v>
      </c>
    </row>
    <row r="144" spans="1:29" ht="15" customHeight="1">
      <c r="A144" s="46">
        <v>142</v>
      </c>
      <c r="B144" s="17">
        <v>41554</v>
      </c>
      <c r="C144" s="82">
        <f t="shared" si="4"/>
        <v>41554</v>
      </c>
      <c r="D144" s="18">
        <v>1</v>
      </c>
      <c r="E144" s="19">
        <v>1</v>
      </c>
      <c r="F144" s="47" t="s">
        <v>26</v>
      </c>
      <c r="G144" s="21">
        <v>12250</v>
      </c>
      <c r="H144" s="18">
        <v>6</v>
      </c>
      <c r="I144" s="22" t="s">
        <v>261</v>
      </c>
      <c r="J144" s="25" t="s">
        <v>262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23">
        <v>34.5</v>
      </c>
      <c r="R144" s="49">
        <v>0</v>
      </c>
      <c r="S144" s="49">
        <v>0</v>
      </c>
      <c r="T144" s="49">
        <v>0</v>
      </c>
      <c r="U144" s="23">
        <f t="shared" si="5"/>
        <v>34.5</v>
      </c>
      <c r="V144" s="51">
        <v>0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2">
        <v>0</v>
      </c>
    </row>
    <row r="145" spans="1:29" ht="15" customHeight="1">
      <c r="A145" s="46">
        <v>143</v>
      </c>
      <c r="B145" s="17">
        <v>41554</v>
      </c>
      <c r="C145" s="82">
        <f t="shared" si="4"/>
        <v>41554</v>
      </c>
      <c r="D145" s="18">
        <v>12</v>
      </c>
      <c r="E145" s="19">
        <v>1</v>
      </c>
      <c r="F145" s="47" t="s">
        <v>26</v>
      </c>
      <c r="G145" s="21">
        <v>74706</v>
      </c>
      <c r="H145" s="18">
        <v>6</v>
      </c>
      <c r="I145" s="22" t="s">
        <v>109</v>
      </c>
      <c r="J145" s="25" t="s">
        <v>110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49">
        <v>0</v>
      </c>
      <c r="Q145" s="23">
        <v>112</v>
      </c>
      <c r="R145" s="49">
        <v>0</v>
      </c>
      <c r="S145" s="49">
        <v>0</v>
      </c>
      <c r="T145" s="49">
        <v>0</v>
      </c>
      <c r="U145" s="23">
        <f t="shared" si="5"/>
        <v>112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2">
        <v>0</v>
      </c>
    </row>
    <row r="146" spans="1:29" ht="15" customHeight="1">
      <c r="A146" s="46">
        <v>144</v>
      </c>
      <c r="B146" s="17">
        <v>41554</v>
      </c>
      <c r="C146" s="82">
        <f t="shared" si="4"/>
        <v>41554</v>
      </c>
      <c r="D146" s="18">
        <v>12</v>
      </c>
      <c r="E146" s="19">
        <v>1</v>
      </c>
      <c r="F146" s="47" t="s">
        <v>26</v>
      </c>
      <c r="G146" s="21">
        <v>74744</v>
      </c>
      <c r="H146" s="18">
        <v>6</v>
      </c>
      <c r="I146" s="22" t="s">
        <v>109</v>
      </c>
      <c r="J146" s="25" t="s">
        <v>110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23">
        <v>39</v>
      </c>
      <c r="R146" s="49">
        <v>0</v>
      </c>
      <c r="S146" s="49">
        <v>0</v>
      </c>
      <c r="T146" s="49">
        <v>0</v>
      </c>
      <c r="U146" s="23">
        <f t="shared" si="5"/>
        <v>39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52">
        <v>0</v>
      </c>
    </row>
    <row r="147" spans="1:29" ht="15" customHeight="1">
      <c r="A147" s="46">
        <v>145</v>
      </c>
      <c r="B147" s="17">
        <v>41554</v>
      </c>
      <c r="C147" s="82">
        <f t="shared" si="4"/>
        <v>41554</v>
      </c>
      <c r="D147" s="18">
        <v>3</v>
      </c>
      <c r="E147" s="19">
        <v>2</v>
      </c>
      <c r="F147" s="47" t="s">
        <v>26</v>
      </c>
      <c r="G147" s="21">
        <v>4888</v>
      </c>
      <c r="H147" s="18">
        <v>6</v>
      </c>
      <c r="I147" s="22" t="s">
        <v>143</v>
      </c>
      <c r="J147" s="25" t="s">
        <v>263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23">
        <v>20</v>
      </c>
      <c r="R147" s="49">
        <v>0</v>
      </c>
      <c r="S147" s="49">
        <v>0</v>
      </c>
      <c r="T147" s="49">
        <v>0</v>
      </c>
      <c r="U147" s="23">
        <f t="shared" si="5"/>
        <v>20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2">
        <v>0</v>
      </c>
    </row>
    <row r="148" spans="1:29" ht="15" customHeight="1">
      <c r="A148" s="46">
        <v>146</v>
      </c>
      <c r="B148" s="17">
        <v>41554</v>
      </c>
      <c r="C148" s="82">
        <f t="shared" si="4"/>
        <v>41554</v>
      </c>
      <c r="D148" s="18">
        <v>3</v>
      </c>
      <c r="E148" s="19">
        <v>4</v>
      </c>
      <c r="F148" s="47" t="s">
        <v>26</v>
      </c>
      <c r="G148" s="21">
        <v>3553</v>
      </c>
      <c r="H148" s="18">
        <v>6</v>
      </c>
      <c r="I148" s="22" t="s">
        <v>53</v>
      </c>
      <c r="J148" s="25" t="s">
        <v>23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23">
        <v>15</v>
      </c>
      <c r="R148" s="49">
        <v>0</v>
      </c>
      <c r="S148" s="49">
        <v>0</v>
      </c>
      <c r="T148" s="49">
        <v>0</v>
      </c>
      <c r="U148" s="23">
        <f t="shared" si="5"/>
        <v>15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52">
        <v>0</v>
      </c>
    </row>
    <row r="149" spans="1:29" ht="15" customHeight="1">
      <c r="A149" s="46">
        <v>147</v>
      </c>
      <c r="B149" s="17">
        <v>41554</v>
      </c>
      <c r="C149" s="82">
        <f t="shared" si="4"/>
        <v>41554</v>
      </c>
      <c r="D149" s="18">
        <v>2</v>
      </c>
      <c r="E149" s="19">
        <v>3</v>
      </c>
      <c r="F149" s="47" t="s">
        <v>26</v>
      </c>
      <c r="G149" s="21">
        <v>3710</v>
      </c>
      <c r="H149" s="18">
        <v>6</v>
      </c>
      <c r="I149" s="22" t="s">
        <v>264</v>
      </c>
      <c r="J149" s="25" t="s">
        <v>265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23">
        <v>15</v>
      </c>
      <c r="R149" s="49">
        <v>0</v>
      </c>
      <c r="S149" s="49">
        <v>0</v>
      </c>
      <c r="T149" s="49">
        <v>0</v>
      </c>
      <c r="U149" s="23">
        <f t="shared" si="5"/>
        <v>15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2">
        <v>0</v>
      </c>
    </row>
    <row r="150" spans="1:29" ht="15" customHeight="1">
      <c r="A150" s="46">
        <v>148</v>
      </c>
      <c r="B150" s="17">
        <v>41554</v>
      </c>
      <c r="C150" s="82">
        <f t="shared" si="4"/>
        <v>41554</v>
      </c>
      <c r="D150" s="18">
        <v>1</v>
      </c>
      <c r="E150" s="19">
        <v>1</v>
      </c>
      <c r="F150" s="47" t="s">
        <v>26</v>
      </c>
      <c r="G150" s="21">
        <v>15066</v>
      </c>
      <c r="H150" s="18">
        <v>6</v>
      </c>
      <c r="I150" s="22" t="s">
        <v>228</v>
      </c>
      <c r="J150" s="25" t="s">
        <v>229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49">
        <v>0</v>
      </c>
      <c r="Q150" s="23">
        <v>39</v>
      </c>
      <c r="R150" s="49">
        <v>0</v>
      </c>
      <c r="S150" s="49">
        <v>0</v>
      </c>
      <c r="T150" s="49">
        <v>0</v>
      </c>
      <c r="U150" s="23">
        <f t="shared" si="5"/>
        <v>39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2">
        <v>0</v>
      </c>
    </row>
    <row r="151" spans="1:29" ht="15" customHeight="1">
      <c r="A151" s="46">
        <v>149</v>
      </c>
      <c r="B151" s="17">
        <v>41554</v>
      </c>
      <c r="C151" s="82">
        <f t="shared" si="4"/>
        <v>41554</v>
      </c>
      <c r="D151" s="18">
        <v>5</v>
      </c>
      <c r="E151" s="19">
        <v>1</v>
      </c>
      <c r="F151" s="47" t="s">
        <v>26</v>
      </c>
      <c r="G151" s="21">
        <v>5</v>
      </c>
      <c r="H151" s="18">
        <v>6</v>
      </c>
      <c r="I151" s="22" t="s">
        <v>185</v>
      </c>
      <c r="J151" s="25" t="s">
        <v>186</v>
      </c>
      <c r="K151" s="49">
        <v>0</v>
      </c>
      <c r="L151" s="49">
        <v>0</v>
      </c>
      <c r="M151" s="23">
        <f>647.93/1.18</f>
        <v>549.09322033898309</v>
      </c>
      <c r="N151" s="23">
        <f>+M151*18%</f>
        <v>98.836779661016948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23">
        <f t="shared" si="5"/>
        <v>647.93000000000006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2">
        <v>0</v>
      </c>
    </row>
    <row r="152" spans="1:29" ht="15" customHeight="1">
      <c r="A152" s="46">
        <v>150</v>
      </c>
      <c r="B152" s="17">
        <v>41554</v>
      </c>
      <c r="C152" s="82">
        <f t="shared" si="4"/>
        <v>41554</v>
      </c>
      <c r="D152" s="18">
        <v>1</v>
      </c>
      <c r="E152" s="19">
        <v>1</v>
      </c>
      <c r="F152" s="47" t="s">
        <v>26</v>
      </c>
      <c r="G152" s="21">
        <v>154</v>
      </c>
      <c r="H152" s="18">
        <v>6</v>
      </c>
      <c r="I152" s="22" t="s">
        <v>266</v>
      </c>
      <c r="J152" s="25" t="s">
        <v>267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49">
        <v>0</v>
      </c>
      <c r="Q152" s="23">
        <v>34.22</v>
      </c>
      <c r="R152" s="49">
        <v>0</v>
      </c>
      <c r="S152" s="49">
        <v>0</v>
      </c>
      <c r="T152" s="49">
        <v>0</v>
      </c>
      <c r="U152" s="23">
        <f t="shared" si="5"/>
        <v>34.22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2">
        <v>0</v>
      </c>
    </row>
    <row r="153" spans="1:29" ht="15" customHeight="1">
      <c r="A153" s="46">
        <v>151</v>
      </c>
      <c r="B153" s="17">
        <v>41554</v>
      </c>
      <c r="C153" s="82">
        <f t="shared" si="4"/>
        <v>41554</v>
      </c>
      <c r="D153" s="18">
        <v>1</v>
      </c>
      <c r="E153" s="19">
        <v>1</v>
      </c>
      <c r="F153" s="47" t="s">
        <v>26</v>
      </c>
      <c r="G153" s="21">
        <v>155</v>
      </c>
      <c r="H153" s="18">
        <v>6</v>
      </c>
      <c r="I153" s="22" t="s">
        <v>266</v>
      </c>
      <c r="J153" s="25" t="s">
        <v>267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23">
        <v>34.22</v>
      </c>
      <c r="R153" s="49">
        <v>0</v>
      </c>
      <c r="S153" s="49">
        <v>0</v>
      </c>
      <c r="T153" s="49">
        <v>0</v>
      </c>
      <c r="U153" s="23">
        <f t="shared" si="5"/>
        <v>34.22</v>
      </c>
      <c r="V153" s="51">
        <v>0</v>
      </c>
      <c r="W153" s="51">
        <v>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2">
        <v>0</v>
      </c>
    </row>
    <row r="154" spans="1:29" ht="15" customHeight="1">
      <c r="A154" s="46">
        <v>152</v>
      </c>
      <c r="B154" s="17">
        <v>41554</v>
      </c>
      <c r="C154" s="82">
        <f t="shared" si="4"/>
        <v>41554</v>
      </c>
      <c r="D154" s="18">
        <v>1</v>
      </c>
      <c r="E154" s="19">
        <v>1</v>
      </c>
      <c r="F154" s="47" t="s">
        <v>26</v>
      </c>
      <c r="G154" s="21">
        <v>156</v>
      </c>
      <c r="H154" s="18">
        <v>6</v>
      </c>
      <c r="I154" s="22" t="s">
        <v>266</v>
      </c>
      <c r="J154" s="25" t="s">
        <v>267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23">
        <v>34.22</v>
      </c>
      <c r="R154" s="49">
        <v>0</v>
      </c>
      <c r="S154" s="49">
        <v>0</v>
      </c>
      <c r="T154" s="49">
        <v>0</v>
      </c>
      <c r="U154" s="23">
        <f t="shared" si="5"/>
        <v>34.22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2">
        <v>0</v>
      </c>
    </row>
    <row r="155" spans="1:29" ht="15" customHeight="1">
      <c r="A155" s="46">
        <v>153</v>
      </c>
      <c r="B155" s="17">
        <v>41554</v>
      </c>
      <c r="C155" s="82">
        <f t="shared" si="4"/>
        <v>41554</v>
      </c>
      <c r="D155" s="18">
        <v>1</v>
      </c>
      <c r="E155" s="19">
        <v>2</v>
      </c>
      <c r="F155" s="47" t="s">
        <v>26</v>
      </c>
      <c r="G155" s="21">
        <v>146</v>
      </c>
      <c r="H155" s="18">
        <v>6</v>
      </c>
      <c r="I155" s="22" t="s">
        <v>138</v>
      </c>
      <c r="J155" s="25" t="s">
        <v>139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23">
        <v>1240</v>
      </c>
      <c r="R155" s="49">
        <v>0</v>
      </c>
      <c r="S155" s="49">
        <v>0</v>
      </c>
      <c r="T155" s="49">
        <v>0</v>
      </c>
      <c r="U155" s="23">
        <f t="shared" si="5"/>
        <v>1240</v>
      </c>
      <c r="V155" s="51">
        <v>0</v>
      </c>
      <c r="W155" s="51">
        <v>0</v>
      </c>
      <c r="X155" s="51">
        <v>0</v>
      </c>
      <c r="Y155" s="51">
        <v>0</v>
      </c>
      <c r="Z155" s="51">
        <v>0</v>
      </c>
      <c r="AA155" s="51">
        <v>0</v>
      </c>
      <c r="AB155" s="51">
        <v>0</v>
      </c>
      <c r="AC155" s="52">
        <v>0</v>
      </c>
    </row>
    <row r="156" spans="1:29" ht="15" customHeight="1">
      <c r="A156" s="46">
        <v>154</v>
      </c>
      <c r="B156" s="17">
        <v>41555</v>
      </c>
      <c r="C156" s="82">
        <f t="shared" si="4"/>
        <v>41555</v>
      </c>
      <c r="D156" s="18">
        <v>3</v>
      </c>
      <c r="E156" s="19">
        <v>4</v>
      </c>
      <c r="F156" s="47" t="s">
        <v>26</v>
      </c>
      <c r="G156" s="21">
        <v>3564</v>
      </c>
      <c r="H156" s="18">
        <v>6</v>
      </c>
      <c r="I156" s="22" t="s">
        <v>53</v>
      </c>
      <c r="J156" s="25" t="s">
        <v>23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23">
        <v>12</v>
      </c>
      <c r="R156" s="49">
        <v>0</v>
      </c>
      <c r="S156" s="49">
        <v>0</v>
      </c>
      <c r="T156" s="49">
        <v>0</v>
      </c>
      <c r="U156" s="23">
        <f t="shared" si="5"/>
        <v>12</v>
      </c>
      <c r="V156" s="51">
        <v>0</v>
      </c>
      <c r="W156" s="51">
        <v>0</v>
      </c>
      <c r="X156" s="51">
        <v>0</v>
      </c>
      <c r="Y156" s="51">
        <v>0</v>
      </c>
      <c r="Z156" s="51">
        <v>0</v>
      </c>
      <c r="AA156" s="51">
        <v>0</v>
      </c>
      <c r="AB156" s="51">
        <v>0</v>
      </c>
      <c r="AC156" s="52">
        <v>0</v>
      </c>
    </row>
    <row r="157" spans="1:29" ht="15" customHeight="1">
      <c r="A157" s="46">
        <v>155</v>
      </c>
      <c r="B157" s="17">
        <v>41555</v>
      </c>
      <c r="C157" s="82">
        <f t="shared" si="4"/>
        <v>41555</v>
      </c>
      <c r="D157" s="18">
        <v>14</v>
      </c>
      <c r="E157" s="19" t="s">
        <v>40</v>
      </c>
      <c r="F157" s="47" t="s">
        <v>26</v>
      </c>
      <c r="G157" s="21">
        <v>860589163</v>
      </c>
      <c r="H157" s="18">
        <v>6</v>
      </c>
      <c r="I157" s="22" t="s">
        <v>63</v>
      </c>
      <c r="J157" s="25" t="s">
        <v>22</v>
      </c>
      <c r="K157" s="49">
        <v>0</v>
      </c>
      <c r="L157" s="49">
        <v>0</v>
      </c>
      <c r="M157" s="23">
        <f>179/1.18</f>
        <v>151.69491525423729</v>
      </c>
      <c r="N157" s="23">
        <f>+M157*18%</f>
        <v>27.305084745762709</v>
      </c>
      <c r="O157" s="49">
        <v>0</v>
      </c>
      <c r="P157" s="49">
        <v>0</v>
      </c>
      <c r="Q157" s="49">
        <v>0</v>
      </c>
      <c r="R157" s="49">
        <v>0</v>
      </c>
      <c r="S157" s="49">
        <v>0</v>
      </c>
      <c r="T157" s="49">
        <v>0</v>
      </c>
      <c r="U157" s="23">
        <f t="shared" si="5"/>
        <v>179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2">
        <v>0</v>
      </c>
    </row>
    <row r="158" spans="1:29" ht="15" customHeight="1">
      <c r="A158" s="46">
        <v>156</v>
      </c>
      <c r="B158" s="17">
        <v>41555</v>
      </c>
      <c r="C158" s="82">
        <f t="shared" si="4"/>
        <v>41555</v>
      </c>
      <c r="D158" s="18">
        <v>14</v>
      </c>
      <c r="E158" s="19" t="s">
        <v>40</v>
      </c>
      <c r="F158" s="47" t="s">
        <v>26</v>
      </c>
      <c r="G158" s="21">
        <v>860589161</v>
      </c>
      <c r="H158" s="18">
        <v>6</v>
      </c>
      <c r="I158" s="24" t="s">
        <v>63</v>
      </c>
      <c r="J158" s="25" t="s">
        <v>22</v>
      </c>
      <c r="K158" s="49">
        <v>0</v>
      </c>
      <c r="L158" s="49">
        <v>0</v>
      </c>
      <c r="M158" s="23">
        <f>85/1.18</f>
        <v>72.033898305084747</v>
      </c>
      <c r="N158" s="23">
        <f>+M158*18%</f>
        <v>12.966101694915254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23">
        <f t="shared" si="5"/>
        <v>85</v>
      </c>
      <c r="V158" s="51">
        <v>0</v>
      </c>
      <c r="W158" s="51">
        <v>0</v>
      </c>
      <c r="X158" s="51">
        <v>0</v>
      </c>
      <c r="Y158" s="51">
        <v>0</v>
      </c>
      <c r="Z158" s="51">
        <v>0</v>
      </c>
      <c r="AA158" s="51">
        <v>0</v>
      </c>
      <c r="AB158" s="51">
        <v>0</v>
      </c>
      <c r="AC158" s="52">
        <v>0</v>
      </c>
    </row>
    <row r="159" spans="1:29" ht="15" customHeight="1">
      <c r="A159" s="46">
        <v>157</v>
      </c>
      <c r="B159" s="17">
        <v>41555</v>
      </c>
      <c r="C159" s="82">
        <f t="shared" si="4"/>
        <v>41555</v>
      </c>
      <c r="D159" s="18">
        <v>14</v>
      </c>
      <c r="E159" s="19" t="s">
        <v>40</v>
      </c>
      <c r="F159" s="47" t="s">
        <v>26</v>
      </c>
      <c r="G159" s="21">
        <v>860589162</v>
      </c>
      <c r="H159" s="18">
        <v>6</v>
      </c>
      <c r="I159" s="22" t="s">
        <v>63</v>
      </c>
      <c r="J159" s="25" t="s">
        <v>22</v>
      </c>
      <c r="K159" s="49">
        <v>0</v>
      </c>
      <c r="L159" s="49">
        <v>0</v>
      </c>
      <c r="M159" s="23">
        <f>187.2/1.18</f>
        <v>158.64406779661016</v>
      </c>
      <c r="N159" s="23">
        <f>+M159*18%</f>
        <v>28.555932203389826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23">
        <f t="shared" si="5"/>
        <v>187.2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2">
        <v>0</v>
      </c>
    </row>
    <row r="160" spans="1:29" ht="15" customHeight="1">
      <c r="A160" s="46">
        <v>158</v>
      </c>
      <c r="B160" s="17">
        <v>41555</v>
      </c>
      <c r="C160" s="82">
        <f t="shared" si="4"/>
        <v>41555</v>
      </c>
      <c r="D160" s="18">
        <v>1</v>
      </c>
      <c r="E160" s="19">
        <v>1</v>
      </c>
      <c r="F160" s="47" t="s">
        <v>26</v>
      </c>
      <c r="G160" s="21">
        <v>31584</v>
      </c>
      <c r="H160" s="18">
        <v>6</v>
      </c>
      <c r="I160" s="22" t="s">
        <v>268</v>
      </c>
      <c r="J160" s="25" t="s">
        <v>269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49">
        <v>0</v>
      </c>
      <c r="Q160" s="23">
        <v>141</v>
      </c>
      <c r="R160" s="49">
        <v>0</v>
      </c>
      <c r="S160" s="49">
        <v>0</v>
      </c>
      <c r="T160" s="49">
        <v>0</v>
      </c>
      <c r="U160" s="23">
        <f t="shared" si="5"/>
        <v>141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2">
        <v>0</v>
      </c>
    </row>
    <row r="161" spans="1:29" ht="15" customHeight="1">
      <c r="A161" s="46">
        <v>159</v>
      </c>
      <c r="B161" s="17">
        <v>41555</v>
      </c>
      <c r="C161" s="82">
        <f t="shared" si="4"/>
        <v>41555</v>
      </c>
      <c r="D161" s="18">
        <v>12</v>
      </c>
      <c r="E161" s="19">
        <v>2</v>
      </c>
      <c r="F161" s="47" t="s">
        <v>26</v>
      </c>
      <c r="G161" s="21">
        <v>1311</v>
      </c>
      <c r="H161" s="18">
        <v>6</v>
      </c>
      <c r="I161" s="24" t="s">
        <v>270</v>
      </c>
      <c r="J161" s="25" t="s">
        <v>271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49">
        <v>0</v>
      </c>
      <c r="Q161" s="23">
        <v>167</v>
      </c>
      <c r="R161" s="49">
        <v>0</v>
      </c>
      <c r="S161" s="49">
        <v>0</v>
      </c>
      <c r="T161" s="49">
        <v>0</v>
      </c>
      <c r="U161" s="23">
        <f t="shared" si="5"/>
        <v>167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  <c r="AC161" s="52">
        <v>0</v>
      </c>
    </row>
    <row r="162" spans="1:29" ht="15" customHeight="1">
      <c r="A162" s="46">
        <v>160</v>
      </c>
      <c r="B162" s="17">
        <v>41555</v>
      </c>
      <c r="C162" s="82">
        <f t="shared" si="4"/>
        <v>41555</v>
      </c>
      <c r="D162" s="18">
        <v>14</v>
      </c>
      <c r="E162" s="19" t="s">
        <v>40</v>
      </c>
      <c r="F162" s="47" t="s">
        <v>26</v>
      </c>
      <c r="G162" s="21">
        <v>860589160</v>
      </c>
      <c r="H162" s="18">
        <v>6</v>
      </c>
      <c r="I162" s="22" t="s">
        <v>63</v>
      </c>
      <c r="J162" s="25" t="s">
        <v>22</v>
      </c>
      <c r="K162" s="49">
        <v>0</v>
      </c>
      <c r="L162" s="49">
        <v>0</v>
      </c>
      <c r="M162" s="23">
        <f>333/1.18</f>
        <v>282.20338983050851</v>
      </c>
      <c r="N162" s="23">
        <f>+M162*18%</f>
        <v>50.79661016949153</v>
      </c>
      <c r="O162" s="49">
        <v>0</v>
      </c>
      <c r="P162" s="49">
        <v>0</v>
      </c>
      <c r="Q162" s="49">
        <v>0</v>
      </c>
      <c r="R162" s="49">
        <v>0</v>
      </c>
      <c r="S162" s="49">
        <v>0</v>
      </c>
      <c r="T162" s="49">
        <v>0</v>
      </c>
      <c r="U162" s="23">
        <f t="shared" si="5"/>
        <v>333.00000000000006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2">
        <v>0</v>
      </c>
    </row>
    <row r="163" spans="1:29" ht="15" customHeight="1">
      <c r="A163" s="46">
        <v>161</v>
      </c>
      <c r="B163" s="17">
        <v>41556</v>
      </c>
      <c r="C163" s="82">
        <f t="shared" si="4"/>
        <v>41556</v>
      </c>
      <c r="D163" s="18">
        <v>1</v>
      </c>
      <c r="E163" s="19">
        <v>167</v>
      </c>
      <c r="F163" s="47" t="s">
        <v>26</v>
      </c>
      <c r="G163" s="21">
        <v>11815</v>
      </c>
      <c r="H163" s="18">
        <v>6</v>
      </c>
      <c r="I163" s="22" t="s">
        <v>66</v>
      </c>
      <c r="J163" s="43" t="s">
        <v>272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26">
        <v>180</v>
      </c>
      <c r="R163" s="49">
        <v>0</v>
      </c>
      <c r="S163" s="49">
        <v>0</v>
      </c>
      <c r="T163" s="49">
        <v>0</v>
      </c>
      <c r="U163" s="23">
        <f t="shared" si="5"/>
        <v>180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2">
        <v>0</v>
      </c>
    </row>
    <row r="164" spans="1:29" ht="15" customHeight="1">
      <c r="A164" s="46">
        <v>162</v>
      </c>
      <c r="B164" s="17">
        <v>41556</v>
      </c>
      <c r="C164" s="82">
        <f t="shared" si="4"/>
        <v>41556</v>
      </c>
      <c r="D164" s="18">
        <v>1</v>
      </c>
      <c r="E164" s="19">
        <v>1</v>
      </c>
      <c r="F164" s="47" t="s">
        <v>26</v>
      </c>
      <c r="G164" s="21">
        <v>2599</v>
      </c>
      <c r="H164" s="18">
        <v>6</v>
      </c>
      <c r="I164" s="21">
        <v>20393525241</v>
      </c>
      <c r="J164" s="25" t="s">
        <v>273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23">
        <v>259.5</v>
      </c>
      <c r="R164" s="49">
        <v>0</v>
      </c>
      <c r="S164" s="49">
        <v>0</v>
      </c>
      <c r="T164" s="49">
        <v>0</v>
      </c>
      <c r="U164" s="23">
        <f t="shared" si="5"/>
        <v>259.5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2">
        <v>0</v>
      </c>
    </row>
    <row r="165" spans="1:29" ht="15" customHeight="1">
      <c r="A165" s="46">
        <v>163</v>
      </c>
      <c r="B165" s="17">
        <v>41556</v>
      </c>
      <c r="C165" s="82">
        <f t="shared" si="4"/>
        <v>41556</v>
      </c>
      <c r="D165" s="18">
        <v>1</v>
      </c>
      <c r="E165" s="19">
        <v>1</v>
      </c>
      <c r="F165" s="47" t="s">
        <v>26</v>
      </c>
      <c r="G165" s="21">
        <v>9549</v>
      </c>
      <c r="H165" s="18">
        <v>6</v>
      </c>
      <c r="I165" s="22" t="s">
        <v>274</v>
      </c>
      <c r="J165" s="25" t="s">
        <v>275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23">
        <v>41</v>
      </c>
      <c r="R165" s="49">
        <v>0</v>
      </c>
      <c r="S165" s="49">
        <v>0</v>
      </c>
      <c r="T165" s="49">
        <v>0</v>
      </c>
      <c r="U165" s="23">
        <f t="shared" si="5"/>
        <v>41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2">
        <v>0</v>
      </c>
    </row>
    <row r="166" spans="1:29" ht="15" customHeight="1">
      <c r="A166" s="46">
        <v>164</v>
      </c>
      <c r="B166" s="17">
        <v>41556</v>
      </c>
      <c r="C166" s="82">
        <f t="shared" si="4"/>
        <v>41556</v>
      </c>
      <c r="D166" s="18">
        <v>1</v>
      </c>
      <c r="E166" s="19">
        <v>1</v>
      </c>
      <c r="F166" s="47" t="s">
        <v>26</v>
      </c>
      <c r="G166" s="21">
        <v>1562</v>
      </c>
      <c r="H166" s="18">
        <v>6</v>
      </c>
      <c r="I166" s="24" t="s">
        <v>276</v>
      </c>
      <c r="J166" s="25" t="s">
        <v>277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23">
        <v>240</v>
      </c>
      <c r="R166" s="49">
        <v>0</v>
      </c>
      <c r="S166" s="49">
        <v>0</v>
      </c>
      <c r="T166" s="49">
        <v>0</v>
      </c>
      <c r="U166" s="23">
        <f t="shared" si="5"/>
        <v>240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2">
        <v>0</v>
      </c>
    </row>
    <row r="167" spans="1:29" ht="15" customHeight="1">
      <c r="A167" s="46">
        <v>165</v>
      </c>
      <c r="B167" s="17">
        <v>41556</v>
      </c>
      <c r="C167" s="82">
        <f t="shared" si="4"/>
        <v>41556</v>
      </c>
      <c r="D167" s="18">
        <v>1</v>
      </c>
      <c r="E167" s="19">
        <v>1</v>
      </c>
      <c r="F167" s="47" t="s">
        <v>26</v>
      </c>
      <c r="G167" s="21">
        <v>2157</v>
      </c>
      <c r="H167" s="18">
        <v>6</v>
      </c>
      <c r="I167" s="24" t="s">
        <v>278</v>
      </c>
      <c r="J167" s="25" t="s">
        <v>279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49">
        <v>0</v>
      </c>
      <c r="Q167" s="23">
        <v>173</v>
      </c>
      <c r="R167" s="49">
        <v>0</v>
      </c>
      <c r="S167" s="49">
        <v>0</v>
      </c>
      <c r="T167" s="49">
        <v>0</v>
      </c>
      <c r="U167" s="23">
        <f t="shared" si="5"/>
        <v>173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2">
        <v>0</v>
      </c>
    </row>
    <row r="168" spans="1:29" ht="15" customHeight="1">
      <c r="A168" s="46">
        <v>166</v>
      </c>
      <c r="B168" s="17">
        <v>41556</v>
      </c>
      <c r="C168" s="82">
        <f t="shared" si="4"/>
        <v>41556</v>
      </c>
      <c r="D168" s="18">
        <v>1</v>
      </c>
      <c r="E168" s="19">
        <v>44</v>
      </c>
      <c r="F168" s="47" t="s">
        <v>26</v>
      </c>
      <c r="G168" s="21">
        <v>156084</v>
      </c>
      <c r="H168" s="18">
        <v>6</v>
      </c>
      <c r="I168" s="22" t="s">
        <v>52</v>
      </c>
      <c r="J168" s="25" t="s">
        <v>215</v>
      </c>
      <c r="K168" s="49">
        <v>0</v>
      </c>
      <c r="L168" s="49">
        <v>0</v>
      </c>
      <c r="M168" s="23">
        <v>423.73</v>
      </c>
      <c r="N168" s="23">
        <v>76.27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23">
        <f t="shared" si="5"/>
        <v>500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52">
        <v>0</v>
      </c>
    </row>
    <row r="169" spans="1:29" ht="15" customHeight="1">
      <c r="A169" s="46">
        <v>167</v>
      </c>
      <c r="B169" s="17">
        <v>41556</v>
      </c>
      <c r="C169" s="82">
        <f t="shared" si="4"/>
        <v>41556</v>
      </c>
      <c r="D169" s="18">
        <v>1</v>
      </c>
      <c r="E169" s="19">
        <v>1</v>
      </c>
      <c r="F169" s="47" t="s">
        <v>26</v>
      </c>
      <c r="G169" s="21">
        <v>2034</v>
      </c>
      <c r="H169" s="18">
        <v>6</v>
      </c>
      <c r="I169" s="22" t="s">
        <v>280</v>
      </c>
      <c r="J169" s="25" t="s">
        <v>281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>
        <v>0</v>
      </c>
      <c r="Q169" s="23">
        <v>2000</v>
      </c>
      <c r="R169" s="49">
        <v>0</v>
      </c>
      <c r="S169" s="49">
        <v>0</v>
      </c>
      <c r="T169" s="49">
        <v>0</v>
      </c>
      <c r="U169" s="23">
        <f t="shared" si="5"/>
        <v>2000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2">
        <v>0</v>
      </c>
    </row>
    <row r="170" spans="1:29" ht="15" customHeight="1">
      <c r="A170" s="46">
        <v>168</v>
      </c>
      <c r="B170" s="17">
        <v>41556</v>
      </c>
      <c r="C170" s="82">
        <f t="shared" si="4"/>
        <v>41556</v>
      </c>
      <c r="D170" s="18">
        <v>1</v>
      </c>
      <c r="E170" s="19">
        <v>1</v>
      </c>
      <c r="F170" s="47" t="s">
        <v>26</v>
      </c>
      <c r="G170" s="21">
        <v>2672</v>
      </c>
      <c r="H170" s="18">
        <v>6</v>
      </c>
      <c r="I170" s="22" t="s">
        <v>282</v>
      </c>
      <c r="J170" s="25" t="s">
        <v>100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23">
        <v>110</v>
      </c>
      <c r="R170" s="49">
        <v>0</v>
      </c>
      <c r="S170" s="49">
        <v>0</v>
      </c>
      <c r="T170" s="49">
        <v>0</v>
      </c>
      <c r="U170" s="23">
        <f t="shared" si="5"/>
        <v>110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52">
        <v>0</v>
      </c>
    </row>
    <row r="171" spans="1:29" ht="15" customHeight="1">
      <c r="A171" s="46">
        <v>169</v>
      </c>
      <c r="B171" s="17">
        <v>41556</v>
      </c>
      <c r="C171" s="82">
        <f t="shared" si="4"/>
        <v>41556</v>
      </c>
      <c r="D171" s="18">
        <v>1</v>
      </c>
      <c r="E171" s="19">
        <v>3</v>
      </c>
      <c r="F171" s="47" t="s">
        <v>26</v>
      </c>
      <c r="G171" s="21">
        <v>11309</v>
      </c>
      <c r="H171" s="18">
        <v>6</v>
      </c>
      <c r="I171" s="22" t="s">
        <v>159</v>
      </c>
      <c r="J171" s="25" t="s">
        <v>158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23">
        <v>285</v>
      </c>
      <c r="R171" s="49">
        <v>0</v>
      </c>
      <c r="S171" s="49">
        <v>0</v>
      </c>
      <c r="T171" s="49">
        <v>0</v>
      </c>
      <c r="U171" s="23">
        <f t="shared" si="5"/>
        <v>285</v>
      </c>
      <c r="V171" s="51">
        <v>0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0</v>
      </c>
      <c r="AC171" s="52">
        <v>0</v>
      </c>
    </row>
    <row r="172" spans="1:29" ht="15" customHeight="1">
      <c r="A172" s="46">
        <v>170</v>
      </c>
      <c r="B172" s="17">
        <v>41556</v>
      </c>
      <c r="C172" s="82">
        <f t="shared" si="4"/>
        <v>41556</v>
      </c>
      <c r="D172" s="18">
        <v>1</v>
      </c>
      <c r="E172" s="19">
        <v>2</v>
      </c>
      <c r="F172" s="47" t="s">
        <v>26</v>
      </c>
      <c r="G172" s="21">
        <v>57701</v>
      </c>
      <c r="H172" s="18">
        <v>6</v>
      </c>
      <c r="I172" s="22" t="s">
        <v>159</v>
      </c>
      <c r="J172" s="25" t="s">
        <v>158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23">
        <v>414.5</v>
      </c>
      <c r="R172" s="49">
        <v>0</v>
      </c>
      <c r="S172" s="49">
        <v>0</v>
      </c>
      <c r="T172" s="49">
        <v>0</v>
      </c>
      <c r="U172" s="23">
        <f t="shared" si="5"/>
        <v>414.5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2">
        <v>0</v>
      </c>
    </row>
    <row r="173" spans="1:29" ht="15" customHeight="1">
      <c r="A173" s="46">
        <v>171</v>
      </c>
      <c r="B173" s="17">
        <v>41556</v>
      </c>
      <c r="C173" s="82">
        <f t="shared" si="4"/>
        <v>41556</v>
      </c>
      <c r="D173" s="18">
        <v>1</v>
      </c>
      <c r="E173" s="19">
        <v>2</v>
      </c>
      <c r="F173" s="47" t="s">
        <v>26</v>
      </c>
      <c r="G173" s="21">
        <v>57698</v>
      </c>
      <c r="H173" s="18">
        <v>6</v>
      </c>
      <c r="I173" s="21">
        <v>20103327378</v>
      </c>
      <c r="J173" s="25" t="s">
        <v>158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23">
        <v>20</v>
      </c>
      <c r="R173" s="49">
        <v>0</v>
      </c>
      <c r="S173" s="49">
        <v>0</v>
      </c>
      <c r="T173" s="49">
        <v>0</v>
      </c>
      <c r="U173" s="23">
        <f t="shared" si="5"/>
        <v>20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2">
        <v>0</v>
      </c>
    </row>
    <row r="174" spans="1:29" ht="15" customHeight="1">
      <c r="A174" s="46">
        <v>172</v>
      </c>
      <c r="B174" s="17">
        <v>41556</v>
      </c>
      <c r="C174" s="82">
        <f t="shared" si="4"/>
        <v>41556</v>
      </c>
      <c r="D174" s="18">
        <v>2</v>
      </c>
      <c r="E174" s="19">
        <v>2</v>
      </c>
      <c r="F174" s="47" t="s">
        <v>26</v>
      </c>
      <c r="G174" s="21">
        <v>147</v>
      </c>
      <c r="H174" s="18">
        <v>6</v>
      </c>
      <c r="I174" s="22" t="s">
        <v>95</v>
      </c>
      <c r="J174" s="25" t="s">
        <v>96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49">
        <v>0</v>
      </c>
      <c r="Q174" s="23">
        <v>55</v>
      </c>
      <c r="R174" s="49">
        <v>0</v>
      </c>
      <c r="S174" s="49">
        <v>0</v>
      </c>
      <c r="T174" s="49">
        <v>0</v>
      </c>
      <c r="U174" s="23">
        <f t="shared" si="5"/>
        <v>55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52">
        <v>0</v>
      </c>
    </row>
    <row r="175" spans="1:29" ht="15" customHeight="1">
      <c r="A175" s="46">
        <v>173</v>
      </c>
      <c r="B175" s="17">
        <v>41556</v>
      </c>
      <c r="C175" s="82">
        <f t="shared" si="4"/>
        <v>41556</v>
      </c>
      <c r="D175" s="18">
        <v>3</v>
      </c>
      <c r="E175" s="19">
        <v>4</v>
      </c>
      <c r="F175" s="47" t="s">
        <v>26</v>
      </c>
      <c r="G175" s="21">
        <v>11786</v>
      </c>
      <c r="H175" s="18">
        <v>6</v>
      </c>
      <c r="I175" s="22" t="s">
        <v>69</v>
      </c>
      <c r="J175" s="25" t="s">
        <v>192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9">
        <v>0</v>
      </c>
      <c r="Q175" s="23">
        <v>14</v>
      </c>
      <c r="R175" s="49">
        <v>0</v>
      </c>
      <c r="S175" s="49">
        <v>0</v>
      </c>
      <c r="T175" s="49">
        <v>0</v>
      </c>
      <c r="U175" s="23">
        <f t="shared" si="5"/>
        <v>14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2">
        <v>0</v>
      </c>
    </row>
    <row r="176" spans="1:29" ht="15" customHeight="1">
      <c r="A176" s="46">
        <v>174</v>
      </c>
      <c r="B176" s="17">
        <v>41556</v>
      </c>
      <c r="C176" s="82">
        <f t="shared" si="4"/>
        <v>41556</v>
      </c>
      <c r="D176" s="18">
        <v>3</v>
      </c>
      <c r="E176" s="19">
        <v>1</v>
      </c>
      <c r="F176" s="47" t="s">
        <v>26</v>
      </c>
      <c r="G176" s="21">
        <v>91</v>
      </c>
      <c r="H176" s="18">
        <v>6</v>
      </c>
      <c r="I176" s="24" t="s">
        <v>145</v>
      </c>
      <c r="J176" s="25" t="s">
        <v>283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49">
        <v>0</v>
      </c>
      <c r="Q176" s="23">
        <v>17</v>
      </c>
      <c r="R176" s="49">
        <v>0</v>
      </c>
      <c r="S176" s="49">
        <v>0</v>
      </c>
      <c r="T176" s="49">
        <v>0</v>
      </c>
      <c r="U176" s="23">
        <f t="shared" si="5"/>
        <v>17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0</v>
      </c>
      <c r="AC176" s="52">
        <v>0</v>
      </c>
    </row>
    <row r="177" spans="1:29" ht="15" customHeight="1">
      <c r="A177" s="46">
        <v>175</v>
      </c>
      <c r="B177" s="17">
        <v>41556</v>
      </c>
      <c r="C177" s="82">
        <f t="shared" si="4"/>
        <v>41556</v>
      </c>
      <c r="D177" s="18">
        <v>3</v>
      </c>
      <c r="E177" s="19">
        <v>1</v>
      </c>
      <c r="F177" s="47" t="s">
        <v>26</v>
      </c>
      <c r="G177" s="21">
        <v>164080</v>
      </c>
      <c r="H177" s="18">
        <v>6</v>
      </c>
      <c r="I177" s="22" t="s">
        <v>437</v>
      </c>
      <c r="J177" s="25" t="s">
        <v>284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49">
        <v>0</v>
      </c>
      <c r="Q177" s="23">
        <v>81</v>
      </c>
      <c r="R177" s="49">
        <v>0</v>
      </c>
      <c r="S177" s="49">
        <v>0</v>
      </c>
      <c r="T177" s="49">
        <v>0</v>
      </c>
      <c r="U177" s="23">
        <f t="shared" si="5"/>
        <v>81</v>
      </c>
      <c r="V177" s="51">
        <v>0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2">
        <v>0</v>
      </c>
    </row>
    <row r="178" spans="1:29" ht="15" customHeight="1">
      <c r="A178" s="46">
        <v>176</v>
      </c>
      <c r="B178" s="17">
        <v>41556</v>
      </c>
      <c r="C178" s="82">
        <f t="shared" si="4"/>
        <v>41556</v>
      </c>
      <c r="D178" s="18">
        <v>3</v>
      </c>
      <c r="E178" s="19">
        <v>1</v>
      </c>
      <c r="F178" s="47" t="s">
        <v>26</v>
      </c>
      <c r="G178" s="21">
        <v>309</v>
      </c>
      <c r="H178" s="18">
        <v>6</v>
      </c>
      <c r="I178" s="22" t="s">
        <v>285</v>
      </c>
      <c r="J178" s="25" t="s">
        <v>286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49">
        <v>0</v>
      </c>
      <c r="Q178" s="23">
        <v>5</v>
      </c>
      <c r="R178" s="49">
        <v>0</v>
      </c>
      <c r="S178" s="49">
        <v>0</v>
      </c>
      <c r="T178" s="49">
        <v>0</v>
      </c>
      <c r="U178" s="23">
        <f t="shared" si="5"/>
        <v>5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2">
        <v>0</v>
      </c>
    </row>
    <row r="179" spans="1:29" ht="15" customHeight="1">
      <c r="A179" s="46">
        <v>177</v>
      </c>
      <c r="B179" s="17">
        <v>41556</v>
      </c>
      <c r="C179" s="82">
        <f t="shared" si="4"/>
        <v>41556</v>
      </c>
      <c r="D179" s="18">
        <v>3</v>
      </c>
      <c r="E179" s="19">
        <v>1</v>
      </c>
      <c r="F179" s="47" t="s">
        <v>26</v>
      </c>
      <c r="G179" s="21">
        <v>7458</v>
      </c>
      <c r="H179" s="18">
        <v>6</v>
      </c>
      <c r="I179" s="22" t="s">
        <v>287</v>
      </c>
      <c r="J179" s="25" t="s">
        <v>288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23">
        <v>9</v>
      </c>
      <c r="R179" s="49">
        <v>0</v>
      </c>
      <c r="S179" s="49">
        <v>0</v>
      </c>
      <c r="T179" s="49">
        <v>0</v>
      </c>
      <c r="U179" s="23">
        <f t="shared" si="5"/>
        <v>9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2">
        <v>0</v>
      </c>
    </row>
    <row r="180" spans="1:29" ht="15" customHeight="1">
      <c r="A180" s="46">
        <v>178</v>
      </c>
      <c r="B180" s="17">
        <v>41556</v>
      </c>
      <c r="C180" s="82">
        <f t="shared" si="4"/>
        <v>41556</v>
      </c>
      <c r="D180" s="18">
        <v>1</v>
      </c>
      <c r="E180" s="19">
        <v>1</v>
      </c>
      <c r="F180" s="47" t="s">
        <v>26</v>
      </c>
      <c r="G180" s="21">
        <v>212</v>
      </c>
      <c r="H180" s="18">
        <v>6</v>
      </c>
      <c r="I180" s="22" t="s">
        <v>57</v>
      </c>
      <c r="J180" s="25" t="s">
        <v>255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23">
        <v>171</v>
      </c>
      <c r="R180" s="49">
        <v>0</v>
      </c>
      <c r="S180" s="49">
        <v>0</v>
      </c>
      <c r="T180" s="49">
        <v>0</v>
      </c>
      <c r="U180" s="23">
        <f t="shared" si="5"/>
        <v>171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</v>
      </c>
      <c r="AC180" s="52">
        <v>0</v>
      </c>
    </row>
    <row r="181" spans="1:29" ht="15" customHeight="1">
      <c r="A181" s="46">
        <v>179</v>
      </c>
      <c r="B181" s="17">
        <v>41556</v>
      </c>
      <c r="C181" s="82">
        <f t="shared" si="4"/>
        <v>41556</v>
      </c>
      <c r="D181" s="18">
        <v>1</v>
      </c>
      <c r="E181" s="19">
        <v>1</v>
      </c>
      <c r="F181" s="47" t="s">
        <v>26</v>
      </c>
      <c r="G181" s="21">
        <v>117</v>
      </c>
      <c r="H181" s="18">
        <v>6</v>
      </c>
      <c r="I181" s="22" t="s">
        <v>149</v>
      </c>
      <c r="J181" s="25" t="s">
        <v>249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49">
        <v>0</v>
      </c>
      <c r="Q181" s="23">
        <v>90</v>
      </c>
      <c r="R181" s="49">
        <v>0</v>
      </c>
      <c r="S181" s="49">
        <v>0</v>
      </c>
      <c r="T181" s="49">
        <v>0</v>
      </c>
      <c r="U181" s="23">
        <f t="shared" si="5"/>
        <v>90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2">
        <v>0</v>
      </c>
    </row>
    <row r="182" spans="1:29" ht="15" customHeight="1">
      <c r="A182" s="46">
        <v>180</v>
      </c>
      <c r="B182" s="17">
        <v>41557</v>
      </c>
      <c r="C182" s="82">
        <f t="shared" si="4"/>
        <v>41557</v>
      </c>
      <c r="D182" s="18">
        <v>1</v>
      </c>
      <c r="E182" s="19">
        <v>1</v>
      </c>
      <c r="F182" s="47" t="s">
        <v>26</v>
      </c>
      <c r="G182" s="21">
        <v>11915</v>
      </c>
      <c r="H182" s="18">
        <v>6</v>
      </c>
      <c r="I182" s="22" t="s">
        <v>289</v>
      </c>
      <c r="J182" s="25" t="s">
        <v>290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49">
        <v>0</v>
      </c>
      <c r="Q182" s="23">
        <v>7</v>
      </c>
      <c r="R182" s="49">
        <v>0</v>
      </c>
      <c r="S182" s="49">
        <v>0</v>
      </c>
      <c r="T182" s="49">
        <v>0</v>
      </c>
      <c r="U182" s="23">
        <f t="shared" si="5"/>
        <v>7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2">
        <v>0</v>
      </c>
    </row>
    <row r="183" spans="1:29" ht="15" customHeight="1">
      <c r="A183" s="46">
        <v>181</v>
      </c>
      <c r="B183" s="17">
        <v>41557</v>
      </c>
      <c r="C183" s="82">
        <f t="shared" si="4"/>
        <v>41557</v>
      </c>
      <c r="D183" s="18">
        <v>3</v>
      </c>
      <c r="E183" s="19">
        <v>1</v>
      </c>
      <c r="F183" s="47" t="s">
        <v>26</v>
      </c>
      <c r="G183" s="21">
        <v>9113</v>
      </c>
      <c r="H183" s="18">
        <v>6</v>
      </c>
      <c r="I183" s="22" t="s">
        <v>89</v>
      </c>
      <c r="J183" s="25" t="s">
        <v>90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49">
        <v>0</v>
      </c>
      <c r="Q183" s="23">
        <v>35</v>
      </c>
      <c r="R183" s="49">
        <v>0</v>
      </c>
      <c r="S183" s="49">
        <v>0</v>
      </c>
      <c r="T183" s="49">
        <v>0</v>
      </c>
      <c r="U183" s="23">
        <f t="shared" si="5"/>
        <v>35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2">
        <v>0</v>
      </c>
    </row>
    <row r="184" spans="1:29" ht="15" customHeight="1">
      <c r="A184" s="46">
        <v>182</v>
      </c>
      <c r="B184" s="17">
        <v>41557</v>
      </c>
      <c r="C184" s="82">
        <f t="shared" si="4"/>
        <v>41557</v>
      </c>
      <c r="D184" s="18">
        <v>3</v>
      </c>
      <c r="E184" s="19">
        <v>2</v>
      </c>
      <c r="F184" s="47" t="s">
        <v>26</v>
      </c>
      <c r="G184" s="21">
        <v>691</v>
      </c>
      <c r="H184" s="18">
        <v>6</v>
      </c>
      <c r="I184" s="22" t="s">
        <v>291</v>
      </c>
      <c r="J184" s="25" t="s">
        <v>292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23">
        <v>25</v>
      </c>
      <c r="R184" s="49">
        <v>0</v>
      </c>
      <c r="S184" s="49">
        <v>0</v>
      </c>
      <c r="T184" s="49">
        <v>0</v>
      </c>
      <c r="U184" s="23">
        <f t="shared" si="5"/>
        <v>25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2">
        <v>0</v>
      </c>
    </row>
    <row r="185" spans="1:29" ht="15" customHeight="1">
      <c r="A185" s="46">
        <v>183</v>
      </c>
      <c r="B185" s="17">
        <v>41557</v>
      </c>
      <c r="C185" s="82">
        <f t="shared" si="4"/>
        <v>41557</v>
      </c>
      <c r="D185" s="18">
        <v>3</v>
      </c>
      <c r="E185" s="19">
        <v>4</v>
      </c>
      <c r="F185" s="47" t="s">
        <v>26</v>
      </c>
      <c r="G185" s="21">
        <v>3579</v>
      </c>
      <c r="H185" s="18">
        <v>6</v>
      </c>
      <c r="I185" s="22" t="s">
        <v>53</v>
      </c>
      <c r="J185" s="25" t="s">
        <v>23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23">
        <v>10</v>
      </c>
      <c r="R185" s="49">
        <v>0</v>
      </c>
      <c r="S185" s="49">
        <v>0</v>
      </c>
      <c r="T185" s="49">
        <v>0</v>
      </c>
      <c r="U185" s="23">
        <f t="shared" si="5"/>
        <v>10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2">
        <v>0</v>
      </c>
    </row>
    <row r="186" spans="1:29" ht="15" customHeight="1">
      <c r="A186" s="46">
        <v>184</v>
      </c>
      <c r="B186" s="17">
        <v>41557</v>
      </c>
      <c r="C186" s="82">
        <f t="shared" si="4"/>
        <v>41557</v>
      </c>
      <c r="D186" s="18">
        <v>1</v>
      </c>
      <c r="E186" s="19">
        <v>2</v>
      </c>
      <c r="F186" s="47" t="s">
        <v>26</v>
      </c>
      <c r="G186" s="21">
        <v>46790</v>
      </c>
      <c r="H186" s="18">
        <v>6</v>
      </c>
      <c r="I186" s="22" t="s">
        <v>293</v>
      </c>
      <c r="J186" s="25" t="s">
        <v>294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49">
        <v>0</v>
      </c>
      <c r="Q186" s="23">
        <v>160</v>
      </c>
      <c r="R186" s="49">
        <v>0</v>
      </c>
      <c r="S186" s="49">
        <v>0</v>
      </c>
      <c r="T186" s="49">
        <v>0</v>
      </c>
      <c r="U186" s="23">
        <f t="shared" si="5"/>
        <v>160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2">
        <v>0</v>
      </c>
    </row>
    <row r="187" spans="1:29" ht="15" customHeight="1">
      <c r="A187" s="46">
        <v>185</v>
      </c>
      <c r="B187" s="17">
        <v>41557</v>
      </c>
      <c r="C187" s="82">
        <f t="shared" si="4"/>
        <v>41557</v>
      </c>
      <c r="D187" s="18">
        <v>1</v>
      </c>
      <c r="E187" s="19">
        <v>4</v>
      </c>
      <c r="F187" s="47" t="s">
        <v>26</v>
      </c>
      <c r="G187" s="21">
        <v>178</v>
      </c>
      <c r="H187" s="18">
        <v>6</v>
      </c>
      <c r="I187" s="22" t="s">
        <v>58</v>
      </c>
      <c r="J187" s="25" t="s">
        <v>295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23">
        <v>50</v>
      </c>
      <c r="R187" s="49">
        <v>0</v>
      </c>
      <c r="S187" s="49">
        <v>0</v>
      </c>
      <c r="T187" s="49">
        <v>0</v>
      </c>
      <c r="U187" s="23">
        <f t="shared" si="5"/>
        <v>50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2">
        <v>0</v>
      </c>
    </row>
    <row r="188" spans="1:29" ht="15" customHeight="1">
      <c r="A188" s="46">
        <v>186</v>
      </c>
      <c r="B188" s="17">
        <v>41557</v>
      </c>
      <c r="C188" s="82">
        <f t="shared" si="4"/>
        <v>41557</v>
      </c>
      <c r="D188" s="18">
        <v>1</v>
      </c>
      <c r="E188" s="19">
        <v>1</v>
      </c>
      <c r="F188" s="47" t="s">
        <v>26</v>
      </c>
      <c r="G188" s="21">
        <v>20660</v>
      </c>
      <c r="H188" s="18">
        <v>6</v>
      </c>
      <c r="I188" s="22" t="s">
        <v>296</v>
      </c>
      <c r="J188" s="25" t="s">
        <v>297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23">
        <v>134</v>
      </c>
      <c r="R188" s="49">
        <v>0</v>
      </c>
      <c r="S188" s="49">
        <v>0</v>
      </c>
      <c r="T188" s="49">
        <v>0</v>
      </c>
      <c r="U188" s="23">
        <f t="shared" si="5"/>
        <v>134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2">
        <v>0</v>
      </c>
    </row>
    <row r="189" spans="1:29" ht="15" customHeight="1">
      <c r="A189" s="46">
        <v>187</v>
      </c>
      <c r="B189" s="17">
        <v>41557</v>
      </c>
      <c r="C189" s="82">
        <f t="shared" si="4"/>
        <v>41557</v>
      </c>
      <c r="D189" s="18">
        <v>1</v>
      </c>
      <c r="E189" s="19">
        <v>2</v>
      </c>
      <c r="F189" s="47" t="s">
        <v>26</v>
      </c>
      <c r="G189" s="21">
        <v>2727</v>
      </c>
      <c r="H189" s="18">
        <v>6</v>
      </c>
      <c r="I189" s="22" t="s">
        <v>298</v>
      </c>
      <c r="J189" s="25" t="s">
        <v>153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23">
        <v>1174.5</v>
      </c>
      <c r="R189" s="49">
        <v>0</v>
      </c>
      <c r="S189" s="49">
        <v>0</v>
      </c>
      <c r="T189" s="49">
        <v>0</v>
      </c>
      <c r="U189" s="23">
        <f t="shared" si="5"/>
        <v>1174.5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2">
        <v>0</v>
      </c>
    </row>
    <row r="190" spans="1:29" ht="15" customHeight="1">
      <c r="A190" s="46">
        <v>188</v>
      </c>
      <c r="B190" s="17">
        <v>41557</v>
      </c>
      <c r="C190" s="82">
        <f t="shared" si="4"/>
        <v>41557</v>
      </c>
      <c r="D190" s="18">
        <v>1</v>
      </c>
      <c r="E190" s="19">
        <v>1</v>
      </c>
      <c r="F190" s="47" t="s">
        <v>26</v>
      </c>
      <c r="G190" s="21">
        <v>26688</v>
      </c>
      <c r="H190" s="18">
        <v>6</v>
      </c>
      <c r="I190" s="21">
        <v>20531412932</v>
      </c>
      <c r="J190" s="25" t="s">
        <v>299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49">
        <v>0</v>
      </c>
      <c r="Q190" s="23">
        <v>190</v>
      </c>
      <c r="R190" s="49">
        <v>0</v>
      </c>
      <c r="S190" s="49">
        <v>0</v>
      </c>
      <c r="T190" s="49">
        <v>0</v>
      </c>
      <c r="U190" s="23">
        <f t="shared" si="5"/>
        <v>190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2">
        <v>0</v>
      </c>
    </row>
    <row r="191" spans="1:29" ht="15" customHeight="1">
      <c r="A191" s="46">
        <v>189</v>
      </c>
      <c r="B191" s="17">
        <v>41557</v>
      </c>
      <c r="C191" s="82">
        <f t="shared" si="4"/>
        <v>41557</v>
      </c>
      <c r="D191" s="18">
        <v>1</v>
      </c>
      <c r="E191" s="19">
        <v>1</v>
      </c>
      <c r="F191" s="47" t="s">
        <v>26</v>
      </c>
      <c r="G191" s="21">
        <v>118</v>
      </c>
      <c r="H191" s="18">
        <v>6</v>
      </c>
      <c r="I191" s="22" t="s">
        <v>149</v>
      </c>
      <c r="J191" s="25" t="s">
        <v>249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49">
        <v>0</v>
      </c>
      <c r="Q191" s="23">
        <v>65</v>
      </c>
      <c r="R191" s="49">
        <v>0</v>
      </c>
      <c r="S191" s="49">
        <v>0</v>
      </c>
      <c r="T191" s="49">
        <v>0</v>
      </c>
      <c r="U191" s="23">
        <f t="shared" si="5"/>
        <v>65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2">
        <v>0</v>
      </c>
    </row>
    <row r="192" spans="1:29" ht="15" customHeight="1">
      <c r="A192" s="46">
        <v>190</v>
      </c>
      <c r="B192" s="17">
        <v>41557</v>
      </c>
      <c r="C192" s="82">
        <f t="shared" si="4"/>
        <v>41557</v>
      </c>
      <c r="D192" s="18">
        <v>1</v>
      </c>
      <c r="E192" s="19">
        <v>1</v>
      </c>
      <c r="F192" s="47" t="s">
        <v>26</v>
      </c>
      <c r="G192" s="21">
        <v>4426</v>
      </c>
      <c r="H192" s="18">
        <v>6</v>
      </c>
      <c r="I192" s="22" t="s">
        <v>300</v>
      </c>
      <c r="J192" s="25" t="s">
        <v>301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49">
        <v>0</v>
      </c>
      <c r="Q192" s="23">
        <v>50</v>
      </c>
      <c r="R192" s="49">
        <v>0</v>
      </c>
      <c r="S192" s="49">
        <v>0</v>
      </c>
      <c r="T192" s="49">
        <v>0</v>
      </c>
      <c r="U192" s="23">
        <f t="shared" si="5"/>
        <v>50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2">
        <v>0</v>
      </c>
    </row>
    <row r="193" spans="1:29" ht="15" customHeight="1">
      <c r="A193" s="46">
        <v>191</v>
      </c>
      <c r="B193" s="17">
        <v>41557</v>
      </c>
      <c r="C193" s="82">
        <f t="shared" si="4"/>
        <v>41557</v>
      </c>
      <c r="D193" s="18">
        <v>1</v>
      </c>
      <c r="E193" s="19">
        <v>4</v>
      </c>
      <c r="F193" s="47" t="s">
        <v>26</v>
      </c>
      <c r="G193" s="21">
        <v>180</v>
      </c>
      <c r="H193" s="18">
        <v>6</v>
      </c>
      <c r="I193" s="22" t="s">
        <v>58</v>
      </c>
      <c r="J193" s="25" t="s">
        <v>295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49">
        <v>0</v>
      </c>
      <c r="Q193" s="23">
        <v>30</v>
      </c>
      <c r="R193" s="49">
        <v>0</v>
      </c>
      <c r="S193" s="49">
        <v>0</v>
      </c>
      <c r="T193" s="49">
        <v>0</v>
      </c>
      <c r="U193" s="23">
        <f t="shared" si="5"/>
        <v>30</v>
      </c>
      <c r="V193" s="51">
        <v>0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0</v>
      </c>
      <c r="AC193" s="52">
        <v>0</v>
      </c>
    </row>
    <row r="194" spans="1:29" ht="15" customHeight="1">
      <c r="A194" s="46">
        <v>192</v>
      </c>
      <c r="B194" s="17">
        <v>41557</v>
      </c>
      <c r="C194" s="82">
        <f t="shared" si="4"/>
        <v>41557</v>
      </c>
      <c r="D194" s="18">
        <v>3</v>
      </c>
      <c r="E194" s="19">
        <v>2</v>
      </c>
      <c r="F194" s="47" t="s">
        <v>26</v>
      </c>
      <c r="G194" s="21">
        <v>800</v>
      </c>
      <c r="H194" s="18">
        <v>6</v>
      </c>
      <c r="I194" s="22" t="s">
        <v>148</v>
      </c>
      <c r="J194" s="25" t="s">
        <v>302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23">
        <v>9</v>
      </c>
      <c r="R194" s="49">
        <v>0</v>
      </c>
      <c r="S194" s="49">
        <v>0</v>
      </c>
      <c r="T194" s="49">
        <v>0</v>
      </c>
      <c r="U194" s="23">
        <f t="shared" si="5"/>
        <v>9</v>
      </c>
      <c r="V194" s="51">
        <v>0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2">
        <v>0</v>
      </c>
    </row>
    <row r="195" spans="1:29" ht="15" customHeight="1">
      <c r="A195" s="46">
        <v>193</v>
      </c>
      <c r="B195" s="17">
        <v>41557</v>
      </c>
      <c r="C195" s="82">
        <f t="shared" si="4"/>
        <v>41557</v>
      </c>
      <c r="D195" s="18">
        <v>1</v>
      </c>
      <c r="E195" s="19">
        <v>1</v>
      </c>
      <c r="F195" s="47" t="s">
        <v>26</v>
      </c>
      <c r="G195" s="21">
        <v>670</v>
      </c>
      <c r="H195" s="18">
        <v>6</v>
      </c>
      <c r="I195" s="22" t="s">
        <v>135</v>
      </c>
      <c r="J195" s="25" t="s">
        <v>136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49">
        <v>0</v>
      </c>
      <c r="Q195" s="23">
        <v>225</v>
      </c>
      <c r="R195" s="49">
        <v>0</v>
      </c>
      <c r="S195" s="49">
        <v>0</v>
      </c>
      <c r="T195" s="49">
        <v>0</v>
      </c>
      <c r="U195" s="23">
        <f t="shared" si="5"/>
        <v>225</v>
      </c>
      <c r="V195" s="51">
        <v>0</v>
      </c>
      <c r="W195" s="51">
        <v>0</v>
      </c>
      <c r="X195" s="51">
        <v>0</v>
      </c>
      <c r="Y195" s="51">
        <v>0</v>
      </c>
      <c r="Z195" s="51">
        <v>0</v>
      </c>
      <c r="AA195" s="51">
        <v>0</v>
      </c>
      <c r="AB195" s="51">
        <v>0</v>
      </c>
      <c r="AC195" s="52">
        <v>0</v>
      </c>
    </row>
    <row r="196" spans="1:29" ht="15" customHeight="1">
      <c r="A196" s="46">
        <v>194</v>
      </c>
      <c r="B196" s="17">
        <v>41558</v>
      </c>
      <c r="C196" s="82">
        <f t="shared" si="4"/>
        <v>41558</v>
      </c>
      <c r="D196" s="18">
        <v>1</v>
      </c>
      <c r="E196" s="19">
        <v>1</v>
      </c>
      <c r="F196" s="47" t="s">
        <v>26</v>
      </c>
      <c r="G196" s="21">
        <v>127688</v>
      </c>
      <c r="H196" s="18">
        <v>6</v>
      </c>
      <c r="I196" s="22" t="s">
        <v>224</v>
      </c>
      <c r="J196" s="25" t="s">
        <v>225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49">
        <v>0</v>
      </c>
      <c r="Q196" s="23">
        <v>65</v>
      </c>
      <c r="R196" s="49">
        <v>0</v>
      </c>
      <c r="S196" s="49">
        <v>0</v>
      </c>
      <c r="T196" s="49">
        <v>0</v>
      </c>
      <c r="U196" s="23">
        <f t="shared" si="5"/>
        <v>65</v>
      </c>
      <c r="V196" s="51">
        <v>0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0</v>
      </c>
      <c r="AC196" s="52">
        <v>0</v>
      </c>
    </row>
    <row r="197" spans="1:29" ht="15" customHeight="1">
      <c r="A197" s="46">
        <v>195</v>
      </c>
      <c r="B197" s="17">
        <v>41558</v>
      </c>
      <c r="C197" s="82">
        <f t="shared" si="4"/>
        <v>41558</v>
      </c>
      <c r="D197" s="18">
        <v>3</v>
      </c>
      <c r="E197" s="19">
        <v>1</v>
      </c>
      <c r="F197" s="47" t="s">
        <v>26</v>
      </c>
      <c r="G197" s="21">
        <v>89</v>
      </c>
      <c r="H197" s="18">
        <v>6</v>
      </c>
      <c r="I197" s="22" t="s">
        <v>145</v>
      </c>
      <c r="J197" s="25" t="s">
        <v>283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49">
        <v>0</v>
      </c>
      <c r="Q197" s="23">
        <v>16</v>
      </c>
      <c r="R197" s="49">
        <v>0</v>
      </c>
      <c r="S197" s="49">
        <v>0</v>
      </c>
      <c r="T197" s="49">
        <v>0</v>
      </c>
      <c r="U197" s="23">
        <f t="shared" si="5"/>
        <v>16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2">
        <v>0</v>
      </c>
    </row>
    <row r="198" spans="1:29" ht="15" customHeight="1">
      <c r="A198" s="46">
        <v>196</v>
      </c>
      <c r="B198" s="17">
        <v>41558</v>
      </c>
      <c r="C198" s="82">
        <f t="shared" si="4"/>
        <v>41558</v>
      </c>
      <c r="D198" s="18">
        <v>3</v>
      </c>
      <c r="E198" s="19">
        <v>1</v>
      </c>
      <c r="F198" s="47" t="s">
        <v>26</v>
      </c>
      <c r="G198" s="21">
        <v>7585</v>
      </c>
      <c r="H198" s="18">
        <v>6</v>
      </c>
      <c r="I198" s="27" t="s">
        <v>303</v>
      </c>
      <c r="J198" s="25" t="s">
        <v>304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49">
        <v>0</v>
      </c>
      <c r="Q198" s="23">
        <v>30</v>
      </c>
      <c r="R198" s="49">
        <v>0</v>
      </c>
      <c r="S198" s="49">
        <v>0</v>
      </c>
      <c r="T198" s="49">
        <v>0</v>
      </c>
      <c r="U198" s="23">
        <f t="shared" si="5"/>
        <v>30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2">
        <v>0</v>
      </c>
    </row>
    <row r="199" spans="1:29" ht="15" customHeight="1">
      <c r="A199" s="46">
        <v>197</v>
      </c>
      <c r="B199" s="17">
        <v>41558</v>
      </c>
      <c r="C199" s="82">
        <f t="shared" si="4"/>
        <v>41558</v>
      </c>
      <c r="D199" s="18">
        <v>3</v>
      </c>
      <c r="E199" s="19">
        <v>2</v>
      </c>
      <c r="F199" s="47" t="s">
        <v>26</v>
      </c>
      <c r="G199" s="21">
        <v>769</v>
      </c>
      <c r="H199" s="18">
        <v>6</v>
      </c>
      <c r="I199" s="21">
        <v>10011307561</v>
      </c>
      <c r="J199" s="25" t="s">
        <v>305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49">
        <v>0</v>
      </c>
      <c r="Q199" s="23">
        <v>20</v>
      </c>
      <c r="R199" s="49">
        <v>0</v>
      </c>
      <c r="S199" s="49">
        <v>0</v>
      </c>
      <c r="T199" s="49">
        <v>0</v>
      </c>
      <c r="U199" s="23">
        <f t="shared" si="5"/>
        <v>20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2">
        <v>0</v>
      </c>
    </row>
    <row r="200" spans="1:29" ht="15" customHeight="1">
      <c r="A200" s="46">
        <v>198</v>
      </c>
      <c r="B200" s="17">
        <v>41558</v>
      </c>
      <c r="C200" s="82">
        <f t="shared" si="4"/>
        <v>41558</v>
      </c>
      <c r="D200" s="18">
        <v>3</v>
      </c>
      <c r="E200" s="19">
        <v>2</v>
      </c>
      <c r="F200" s="47" t="s">
        <v>26</v>
      </c>
      <c r="G200" s="21">
        <v>1110</v>
      </c>
      <c r="H200" s="18">
        <v>6</v>
      </c>
      <c r="I200" s="22" t="s">
        <v>306</v>
      </c>
      <c r="J200" s="25" t="s">
        <v>307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49">
        <v>0</v>
      </c>
      <c r="Q200" s="23">
        <v>9.5</v>
      </c>
      <c r="R200" s="49">
        <v>0</v>
      </c>
      <c r="S200" s="49">
        <v>0</v>
      </c>
      <c r="T200" s="49">
        <v>0</v>
      </c>
      <c r="U200" s="23">
        <f t="shared" si="5"/>
        <v>9.5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2">
        <v>0</v>
      </c>
    </row>
    <row r="201" spans="1:29" ht="15" customHeight="1">
      <c r="A201" s="46">
        <v>199</v>
      </c>
      <c r="B201" s="17">
        <v>41558</v>
      </c>
      <c r="C201" s="82">
        <f t="shared" si="4"/>
        <v>41558</v>
      </c>
      <c r="D201" s="18">
        <v>1</v>
      </c>
      <c r="E201" s="19">
        <v>1</v>
      </c>
      <c r="F201" s="47" t="s">
        <v>26</v>
      </c>
      <c r="G201" s="21">
        <v>126</v>
      </c>
      <c r="H201" s="18">
        <v>6</v>
      </c>
      <c r="I201" s="22" t="s">
        <v>308</v>
      </c>
      <c r="J201" s="25" t="s">
        <v>309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49">
        <v>0</v>
      </c>
      <c r="Q201" s="23">
        <v>45</v>
      </c>
      <c r="R201" s="49">
        <v>0</v>
      </c>
      <c r="S201" s="49">
        <v>0</v>
      </c>
      <c r="T201" s="49">
        <v>0</v>
      </c>
      <c r="U201" s="23">
        <f t="shared" si="5"/>
        <v>45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2">
        <v>0</v>
      </c>
    </row>
    <row r="202" spans="1:29" ht="15" customHeight="1">
      <c r="A202" s="46">
        <v>200</v>
      </c>
      <c r="B202" s="17">
        <v>41558</v>
      </c>
      <c r="C202" s="82">
        <f t="shared" si="4"/>
        <v>41558</v>
      </c>
      <c r="D202" s="18">
        <v>2</v>
      </c>
      <c r="E202" s="19">
        <v>1</v>
      </c>
      <c r="F202" s="47" t="s">
        <v>26</v>
      </c>
      <c r="G202" s="21">
        <v>37</v>
      </c>
      <c r="H202" s="18">
        <v>6</v>
      </c>
      <c r="I202" s="24" t="s">
        <v>310</v>
      </c>
      <c r="J202" s="25" t="s">
        <v>311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49">
        <v>0</v>
      </c>
      <c r="Q202" s="23">
        <v>50</v>
      </c>
      <c r="R202" s="49">
        <v>0</v>
      </c>
      <c r="S202" s="49">
        <v>0</v>
      </c>
      <c r="T202" s="49">
        <v>0</v>
      </c>
      <c r="U202" s="23">
        <f t="shared" si="5"/>
        <v>50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2">
        <v>0</v>
      </c>
    </row>
    <row r="203" spans="1:29" ht="15" customHeight="1">
      <c r="A203" s="46">
        <v>201</v>
      </c>
      <c r="B203" s="17">
        <v>41558</v>
      </c>
      <c r="C203" s="82">
        <f t="shared" ref="C203:C266" si="6">+B203</f>
        <v>41558</v>
      </c>
      <c r="D203" s="18">
        <v>1</v>
      </c>
      <c r="E203" s="19">
        <v>1</v>
      </c>
      <c r="F203" s="47" t="s">
        <v>26</v>
      </c>
      <c r="G203" s="21">
        <v>20671</v>
      </c>
      <c r="H203" s="18">
        <v>6</v>
      </c>
      <c r="I203" s="22" t="s">
        <v>296</v>
      </c>
      <c r="J203" s="25" t="s">
        <v>297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23">
        <v>474</v>
      </c>
      <c r="R203" s="49">
        <v>0</v>
      </c>
      <c r="S203" s="49">
        <v>0</v>
      </c>
      <c r="T203" s="49">
        <v>0</v>
      </c>
      <c r="U203" s="23">
        <f t="shared" si="5"/>
        <v>474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2">
        <v>0</v>
      </c>
    </row>
    <row r="204" spans="1:29" ht="15" customHeight="1">
      <c r="A204" s="46">
        <v>202</v>
      </c>
      <c r="B204" s="17">
        <v>41558</v>
      </c>
      <c r="C204" s="82">
        <f t="shared" si="6"/>
        <v>41558</v>
      </c>
      <c r="D204" s="18">
        <v>1</v>
      </c>
      <c r="E204" s="19">
        <v>5</v>
      </c>
      <c r="F204" s="47" t="s">
        <v>26</v>
      </c>
      <c r="G204" s="21">
        <v>83228</v>
      </c>
      <c r="H204" s="18">
        <v>6</v>
      </c>
      <c r="I204" s="21">
        <v>20446460481</v>
      </c>
      <c r="J204" s="25" t="s">
        <v>166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49">
        <v>0</v>
      </c>
      <c r="Q204" s="23">
        <v>23</v>
      </c>
      <c r="R204" s="49">
        <v>0</v>
      </c>
      <c r="S204" s="49">
        <v>0</v>
      </c>
      <c r="T204" s="49">
        <v>0</v>
      </c>
      <c r="U204" s="23">
        <f t="shared" si="5"/>
        <v>23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2">
        <v>0</v>
      </c>
    </row>
    <row r="205" spans="1:29" ht="15" customHeight="1">
      <c r="A205" s="46">
        <v>203</v>
      </c>
      <c r="B205" s="17">
        <v>41558</v>
      </c>
      <c r="C205" s="82">
        <f t="shared" si="6"/>
        <v>41558</v>
      </c>
      <c r="D205" s="18">
        <v>1</v>
      </c>
      <c r="E205" s="19">
        <v>2</v>
      </c>
      <c r="F205" s="47" t="s">
        <v>26</v>
      </c>
      <c r="G205" s="21">
        <v>96</v>
      </c>
      <c r="H205" s="18">
        <v>6</v>
      </c>
      <c r="I205" s="22" t="s">
        <v>312</v>
      </c>
      <c r="J205" s="25" t="s">
        <v>313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23">
        <v>1210</v>
      </c>
      <c r="R205" s="49">
        <v>0</v>
      </c>
      <c r="S205" s="49">
        <v>0</v>
      </c>
      <c r="T205" s="49">
        <v>0</v>
      </c>
      <c r="U205" s="23">
        <f t="shared" ref="U205:U268" si="7">SUM(K205:S205)</f>
        <v>1210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2">
        <v>0</v>
      </c>
    </row>
    <row r="206" spans="1:29" ht="15" customHeight="1">
      <c r="A206" s="46">
        <v>204</v>
      </c>
      <c r="B206" s="17">
        <v>41558</v>
      </c>
      <c r="C206" s="82">
        <f t="shared" si="6"/>
        <v>41558</v>
      </c>
      <c r="D206" s="18">
        <v>1</v>
      </c>
      <c r="E206" s="19">
        <v>2</v>
      </c>
      <c r="F206" s="47" t="s">
        <v>26</v>
      </c>
      <c r="G206" s="21">
        <v>95</v>
      </c>
      <c r="H206" s="18">
        <v>6</v>
      </c>
      <c r="I206" s="22" t="s">
        <v>312</v>
      </c>
      <c r="J206" s="25" t="s">
        <v>313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49">
        <v>0</v>
      </c>
      <c r="Q206" s="23">
        <v>1754</v>
      </c>
      <c r="R206" s="49">
        <v>0</v>
      </c>
      <c r="S206" s="49">
        <v>0</v>
      </c>
      <c r="T206" s="49">
        <v>0</v>
      </c>
      <c r="U206" s="23">
        <f t="shared" si="7"/>
        <v>1754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2">
        <v>0</v>
      </c>
    </row>
    <row r="207" spans="1:29" ht="15" customHeight="1">
      <c r="A207" s="46">
        <v>205</v>
      </c>
      <c r="B207" s="17">
        <v>41559</v>
      </c>
      <c r="C207" s="82">
        <f t="shared" si="6"/>
        <v>41559</v>
      </c>
      <c r="D207" s="18">
        <v>1</v>
      </c>
      <c r="E207" s="19">
        <v>2</v>
      </c>
      <c r="F207" s="47" t="s">
        <v>26</v>
      </c>
      <c r="G207" s="21">
        <v>57717</v>
      </c>
      <c r="H207" s="18">
        <v>6</v>
      </c>
      <c r="I207" s="22" t="s">
        <v>159</v>
      </c>
      <c r="J207" s="25" t="s">
        <v>158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49">
        <v>0</v>
      </c>
      <c r="Q207" s="23">
        <v>19</v>
      </c>
      <c r="R207" s="49">
        <v>0</v>
      </c>
      <c r="S207" s="49">
        <v>0</v>
      </c>
      <c r="T207" s="49">
        <v>0</v>
      </c>
      <c r="U207" s="23">
        <f t="shared" si="7"/>
        <v>19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2">
        <v>0</v>
      </c>
    </row>
    <row r="208" spans="1:29" ht="15" customHeight="1">
      <c r="A208" s="46">
        <v>206</v>
      </c>
      <c r="B208" s="17">
        <v>41559</v>
      </c>
      <c r="C208" s="82">
        <f t="shared" si="6"/>
        <v>41559</v>
      </c>
      <c r="D208" s="18">
        <v>1</v>
      </c>
      <c r="E208" s="19">
        <v>3</v>
      </c>
      <c r="F208" s="47" t="s">
        <v>26</v>
      </c>
      <c r="G208" s="21">
        <v>11315</v>
      </c>
      <c r="H208" s="18">
        <v>6</v>
      </c>
      <c r="I208" s="21">
        <v>20103327378</v>
      </c>
      <c r="J208" s="25" t="s">
        <v>158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49">
        <v>0</v>
      </c>
      <c r="Q208" s="23">
        <v>10</v>
      </c>
      <c r="R208" s="49">
        <v>0</v>
      </c>
      <c r="S208" s="49">
        <v>0</v>
      </c>
      <c r="T208" s="49">
        <v>0</v>
      </c>
      <c r="U208" s="23">
        <f t="shared" si="7"/>
        <v>10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2">
        <v>0</v>
      </c>
    </row>
    <row r="209" spans="1:29" ht="15" customHeight="1">
      <c r="A209" s="46">
        <v>207</v>
      </c>
      <c r="B209" s="17">
        <v>41559</v>
      </c>
      <c r="C209" s="82">
        <f t="shared" si="6"/>
        <v>41559</v>
      </c>
      <c r="D209" s="18">
        <v>1</v>
      </c>
      <c r="E209" s="19">
        <v>1</v>
      </c>
      <c r="F209" s="47" t="s">
        <v>26</v>
      </c>
      <c r="G209" s="21">
        <v>2551</v>
      </c>
      <c r="H209" s="18">
        <v>6</v>
      </c>
      <c r="I209" s="22" t="s">
        <v>314</v>
      </c>
      <c r="J209" s="25" t="s">
        <v>315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49">
        <v>0</v>
      </c>
      <c r="Q209" s="23">
        <v>45</v>
      </c>
      <c r="R209" s="49">
        <v>0</v>
      </c>
      <c r="S209" s="49">
        <v>0</v>
      </c>
      <c r="T209" s="49">
        <v>0</v>
      </c>
      <c r="U209" s="23">
        <f t="shared" si="7"/>
        <v>45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2">
        <v>0</v>
      </c>
    </row>
    <row r="210" spans="1:29" ht="15" customHeight="1">
      <c r="A210" s="46">
        <v>208</v>
      </c>
      <c r="B210" s="17">
        <v>41559</v>
      </c>
      <c r="C210" s="82">
        <f t="shared" si="6"/>
        <v>41559</v>
      </c>
      <c r="D210" s="18">
        <v>3</v>
      </c>
      <c r="E210" s="19">
        <v>1</v>
      </c>
      <c r="F210" s="47" t="s">
        <v>26</v>
      </c>
      <c r="G210" s="21">
        <v>405</v>
      </c>
      <c r="H210" s="18">
        <v>6</v>
      </c>
      <c r="I210" s="22" t="s">
        <v>316</v>
      </c>
      <c r="J210" s="25" t="s">
        <v>317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49">
        <v>0</v>
      </c>
      <c r="Q210" s="23">
        <v>6</v>
      </c>
      <c r="R210" s="49">
        <v>0</v>
      </c>
      <c r="S210" s="49">
        <v>0</v>
      </c>
      <c r="T210" s="49">
        <v>0</v>
      </c>
      <c r="U210" s="23">
        <f t="shared" si="7"/>
        <v>6</v>
      </c>
      <c r="V210" s="51">
        <v>0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2">
        <v>0</v>
      </c>
    </row>
    <row r="211" spans="1:29" ht="15" customHeight="1">
      <c r="A211" s="46">
        <v>209</v>
      </c>
      <c r="B211" s="17">
        <v>41559</v>
      </c>
      <c r="C211" s="82">
        <f t="shared" si="6"/>
        <v>41559</v>
      </c>
      <c r="D211" s="18">
        <v>3</v>
      </c>
      <c r="E211" s="19">
        <v>2</v>
      </c>
      <c r="F211" s="47" t="s">
        <v>26</v>
      </c>
      <c r="G211" s="21">
        <v>1923</v>
      </c>
      <c r="H211" s="18">
        <v>6</v>
      </c>
      <c r="I211" s="21">
        <v>10010887301</v>
      </c>
      <c r="J211" s="25" t="s">
        <v>318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49">
        <v>0</v>
      </c>
      <c r="Q211" s="23">
        <v>9</v>
      </c>
      <c r="R211" s="49">
        <v>0</v>
      </c>
      <c r="S211" s="49">
        <v>0</v>
      </c>
      <c r="T211" s="49">
        <v>0</v>
      </c>
      <c r="U211" s="23">
        <f t="shared" si="7"/>
        <v>9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2">
        <v>0</v>
      </c>
    </row>
    <row r="212" spans="1:29" ht="15" customHeight="1">
      <c r="A212" s="46">
        <v>210</v>
      </c>
      <c r="B212" s="17">
        <v>41559</v>
      </c>
      <c r="C212" s="82">
        <f t="shared" si="6"/>
        <v>41559</v>
      </c>
      <c r="D212" s="18">
        <v>3</v>
      </c>
      <c r="E212" s="19">
        <v>1</v>
      </c>
      <c r="F212" s="47" t="s">
        <v>26</v>
      </c>
      <c r="G212" s="21">
        <v>96</v>
      </c>
      <c r="H212" s="18">
        <v>6</v>
      </c>
      <c r="I212" s="60">
        <v>10223091933</v>
      </c>
      <c r="J212" s="25" t="s">
        <v>283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23">
        <v>40</v>
      </c>
      <c r="R212" s="49">
        <v>0</v>
      </c>
      <c r="S212" s="49">
        <v>0</v>
      </c>
      <c r="T212" s="49">
        <v>0</v>
      </c>
      <c r="U212" s="23">
        <f t="shared" si="7"/>
        <v>40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2">
        <v>0</v>
      </c>
    </row>
    <row r="213" spans="1:29" ht="15" customHeight="1">
      <c r="A213" s="46">
        <v>211</v>
      </c>
      <c r="B213" s="17">
        <v>41559</v>
      </c>
      <c r="C213" s="82">
        <f t="shared" si="6"/>
        <v>41559</v>
      </c>
      <c r="D213" s="18">
        <v>3</v>
      </c>
      <c r="E213" s="19">
        <v>1</v>
      </c>
      <c r="F213" s="47" t="s">
        <v>26</v>
      </c>
      <c r="G213" s="21">
        <v>10727</v>
      </c>
      <c r="H213" s="18">
        <v>6</v>
      </c>
      <c r="I213" s="22" t="s">
        <v>319</v>
      </c>
      <c r="J213" s="25" t="s">
        <v>320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49">
        <v>0</v>
      </c>
      <c r="Q213" s="23">
        <v>24</v>
      </c>
      <c r="R213" s="49">
        <v>0</v>
      </c>
      <c r="S213" s="49">
        <v>0</v>
      </c>
      <c r="T213" s="49">
        <v>0</v>
      </c>
      <c r="U213" s="23">
        <f t="shared" si="7"/>
        <v>24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0</v>
      </c>
      <c r="AC213" s="52">
        <v>0</v>
      </c>
    </row>
    <row r="214" spans="1:29" ht="15" customHeight="1">
      <c r="A214" s="46">
        <v>212</v>
      </c>
      <c r="B214" s="17">
        <v>41559</v>
      </c>
      <c r="C214" s="82">
        <f t="shared" si="6"/>
        <v>41559</v>
      </c>
      <c r="D214" s="18">
        <v>12</v>
      </c>
      <c r="E214" s="19">
        <v>802</v>
      </c>
      <c r="F214" s="47" t="s">
        <v>26</v>
      </c>
      <c r="G214" s="21">
        <v>625189</v>
      </c>
      <c r="H214" s="18">
        <v>6</v>
      </c>
      <c r="I214" s="22" t="s">
        <v>55</v>
      </c>
      <c r="J214" s="25" t="s">
        <v>254</v>
      </c>
      <c r="K214" s="49">
        <v>0</v>
      </c>
      <c r="L214" s="49">
        <v>0</v>
      </c>
      <c r="M214" s="23">
        <v>4.41</v>
      </c>
      <c r="N214" s="23">
        <v>0.79</v>
      </c>
      <c r="O214" s="49">
        <v>0</v>
      </c>
      <c r="P214" s="49">
        <v>0</v>
      </c>
      <c r="Q214" s="49">
        <v>0</v>
      </c>
      <c r="R214" s="49">
        <v>0</v>
      </c>
      <c r="S214" s="49">
        <v>0</v>
      </c>
      <c r="T214" s="49">
        <v>0</v>
      </c>
      <c r="U214" s="23">
        <f t="shared" si="7"/>
        <v>5.2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2">
        <v>0</v>
      </c>
    </row>
    <row r="215" spans="1:29" ht="15" customHeight="1">
      <c r="A215" s="46">
        <v>213</v>
      </c>
      <c r="B215" s="17">
        <v>41559</v>
      </c>
      <c r="C215" s="82">
        <f t="shared" si="6"/>
        <v>41559</v>
      </c>
      <c r="D215" s="18">
        <v>1</v>
      </c>
      <c r="E215" s="19">
        <v>3</v>
      </c>
      <c r="F215" s="47" t="s">
        <v>26</v>
      </c>
      <c r="G215" s="21">
        <v>72</v>
      </c>
      <c r="H215" s="18">
        <v>6</v>
      </c>
      <c r="I215" s="22" t="s">
        <v>321</v>
      </c>
      <c r="J215" s="25" t="s">
        <v>322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49">
        <v>0</v>
      </c>
      <c r="Q215" s="23">
        <v>293</v>
      </c>
      <c r="R215" s="49">
        <v>0</v>
      </c>
      <c r="S215" s="49">
        <v>0</v>
      </c>
      <c r="T215" s="49">
        <v>0</v>
      </c>
      <c r="U215" s="23">
        <f t="shared" si="7"/>
        <v>293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2">
        <v>0</v>
      </c>
    </row>
    <row r="216" spans="1:29" ht="15" customHeight="1">
      <c r="A216" s="46">
        <v>214</v>
      </c>
      <c r="B216" s="17">
        <v>41559</v>
      </c>
      <c r="C216" s="82">
        <f t="shared" si="6"/>
        <v>41559</v>
      </c>
      <c r="D216" s="18">
        <v>1</v>
      </c>
      <c r="E216" s="19">
        <v>21</v>
      </c>
      <c r="F216" s="47" t="s">
        <v>26</v>
      </c>
      <c r="G216" s="21">
        <v>4152</v>
      </c>
      <c r="H216" s="18">
        <v>6</v>
      </c>
      <c r="I216" s="22" t="s">
        <v>64</v>
      </c>
      <c r="J216" s="25" t="s">
        <v>65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49">
        <v>0</v>
      </c>
      <c r="Q216" s="23">
        <v>307.94</v>
      </c>
      <c r="R216" s="49">
        <v>0</v>
      </c>
      <c r="S216" s="49">
        <v>0</v>
      </c>
      <c r="T216" s="49">
        <v>0</v>
      </c>
      <c r="U216" s="23">
        <f t="shared" si="7"/>
        <v>307.94</v>
      </c>
      <c r="V216" s="51">
        <v>0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0</v>
      </c>
      <c r="AC216" s="52">
        <v>0</v>
      </c>
    </row>
    <row r="217" spans="1:29" ht="15" customHeight="1">
      <c r="A217" s="46">
        <v>215</v>
      </c>
      <c r="B217" s="17">
        <v>41559</v>
      </c>
      <c r="C217" s="82">
        <f t="shared" si="6"/>
        <v>41559</v>
      </c>
      <c r="D217" s="18">
        <v>2</v>
      </c>
      <c r="E217" s="19">
        <v>2</v>
      </c>
      <c r="F217" s="47" t="s">
        <v>26</v>
      </c>
      <c r="G217" s="21">
        <v>148</v>
      </c>
      <c r="H217" s="18">
        <v>6</v>
      </c>
      <c r="I217" s="22" t="s">
        <v>95</v>
      </c>
      <c r="J217" s="25" t="s">
        <v>96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49">
        <v>0</v>
      </c>
      <c r="Q217" s="23">
        <v>350</v>
      </c>
      <c r="R217" s="49">
        <v>0</v>
      </c>
      <c r="S217" s="49">
        <v>0</v>
      </c>
      <c r="T217" s="49">
        <v>0</v>
      </c>
      <c r="U217" s="23">
        <f t="shared" si="7"/>
        <v>350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2">
        <v>0</v>
      </c>
    </row>
    <row r="218" spans="1:29" ht="15" customHeight="1">
      <c r="A218" s="46">
        <v>216</v>
      </c>
      <c r="B218" s="17">
        <v>41559</v>
      </c>
      <c r="C218" s="82">
        <f t="shared" si="6"/>
        <v>41559</v>
      </c>
      <c r="D218" s="18">
        <v>1</v>
      </c>
      <c r="E218" s="19">
        <v>2</v>
      </c>
      <c r="F218" s="47" t="s">
        <v>26</v>
      </c>
      <c r="G218" s="21">
        <v>273</v>
      </c>
      <c r="H218" s="18">
        <v>6</v>
      </c>
      <c r="I218" s="22" t="s">
        <v>323</v>
      </c>
      <c r="J218" s="25" t="s">
        <v>324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49">
        <v>0</v>
      </c>
      <c r="Q218" s="23">
        <v>128</v>
      </c>
      <c r="R218" s="49">
        <v>0</v>
      </c>
      <c r="S218" s="49">
        <v>0</v>
      </c>
      <c r="T218" s="49">
        <v>0</v>
      </c>
      <c r="U218" s="23">
        <f t="shared" si="7"/>
        <v>128</v>
      </c>
      <c r="V218" s="51">
        <v>0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2">
        <v>0</v>
      </c>
    </row>
    <row r="219" spans="1:29" ht="15" customHeight="1">
      <c r="A219" s="46">
        <v>217</v>
      </c>
      <c r="B219" s="17">
        <v>41561</v>
      </c>
      <c r="C219" s="82">
        <f t="shared" si="6"/>
        <v>41561</v>
      </c>
      <c r="D219" s="18">
        <v>1</v>
      </c>
      <c r="E219" s="19">
        <v>1</v>
      </c>
      <c r="F219" s="47" t="s">
        <v>26</v>
      </c>
      <c r="G219" s="21">
        <v>20706</v>
      </c>
      <c r="H219" s="18">
        <v>6</v>
      </c>
      <c r="I219" s="22" t="s">
        <v>296</v>
      </c>
      <c r="J219" s="25" t="s">
        <v>297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49">
        <v>0</v>
      </c>
      <c r="Q219" s="23">
        <v>40</v>
      </c>
      <c r="R219" s="49">
        <v>0</v>
      </c>
      <c r="S219" s="49">
        <v>0</v>
      </c>
      <c r="T219" s="49">
        <v>0</v>
      </c>
      <c r="U219" s="23">
        <f t="shared" si="7"/>
        <v>40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0</v>
      </c>
      <c r="AC219" s="52">
        <v>0</v>
      </c>
    </row>
    <row r="220" spans="1:29" ht="15" customHeight="1">
      <c r="A220" s="46">
        <v>218</v>
      </c>
      <c r="B220" s="17">
        <v>41561</v>
      </c>
      <c r="C220" s="82">
        <f t="shared" si="6"/>
        <v>41561</v>
      </c>
      <c r="D220" s="18">
        <v>1</v>
      </c>
      <c r="E220" s="19">
        <v>1</v>
      </c>
      <c r="F220" s="47" t="s">
        <v>26</v>
      </c>
      <c r="G220" s="21">
        <v>20701</v>
      </c>
      <c r="H220" s="18">
        <v>6</v>
      </c>
      <c r="I220" s="22" t="s">
        <v>296</v>
      </c>
      <c r="J220" s="25" t="s">
        <v>297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23">
        <v>143</v>
      </c>
      <c r="R220" s="49">
        <v>0</v>
      </c>
      <c r="S220" s="49">
        <v>0</v>
      </c>
      <c r="T220" s="49">
        <v>0</v>
      </c>
      <c r="U220" s="23">
        <f t="shared" si="7"/>
        <v>143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2">
        <v>0</v>
      </c>
    </row>
    <row r="221" spans="1:29" ht="15" customHeight="1">
      <c r="A221" s="46">
        <v>219</v>
      </c>
      <c r="B221" s="17">
        <v>41561</v>
      </c>
      <c r="C221" s="82">
        <f t="shared" si="6"/>
        <v>41561</v>
      </c>
      <c r="D221" s="18">
        <v>1</v>
      </c>
      <c r="E221" s="19">
        <v>1</v>
      </c>
      <c r="F221" s="47" t="s">
        <v>26</v>
      </c>
      <c r="G221" s="21">
        <v>6220</v>
      </c>
      <c r="H221" s="18">
        <v>6</v>
      </c>
      <c r="I221" s="22" t="s">
        <v>325</v>
      </c>
      <c r="J221" s="25" t="s">
        <v>326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23">
        <v>80</v>
      </c>
      <c r="R221" s="49">
        <v>0</v>
      </c>
      <c r="S221" s="49">
        <v>0</v>
      </c>
      <c r="T221" s="49">
        <v>0</v>
      </c>
      <c r="U221" s="23">
        <f t="shared" si="7"/>
        <v>80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2">
        <v>0</v>
      </c>
    </row>
    <row r="222" spans="1:29" ht="15" customHeight="1">
      <c r="A222" s="46">
        <v>220</v>
      </c>
      <c r="B222" s="17">
        <v>41561</v>
      </c>
      <c r="C222" s="82">
        <f t="shared" si="6"/>
        <v>41561</v>
      </c>
      <c r="D222" s="18">
        <v>1</v>
      </c>
      <c r="E222" s="19">
        <v>44</v>
      </c>
      <c r="F222" s="47" t="s">
        <v>26</v>
      </c>
      <c r="G222" s="21">
        <v>156407</v>
      </c>
      <c r="H222" s="18">
        <v>6</v>
      </c>
      <c r="I222" s="22" t="s">
        <v>52</v>
      </c>
      <c r="J222" s="25" t="s">
        <v>215</v>
      </c>
      <c r="K222" s="49">
        <v>0</v>
      </c>
      <c r="L222" s="49">
        <v>0</v>
      </c>
      <c r="M222" s="23">
        <v>12.71</v>
      </c>
      <c r="N222" s="23">
        <v>2.29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23">
        <f t="shared" si="7"/>
        <v>15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2">
        <v>0</v>
      </c>
    </row>
    <row r="223" spans="1:29" ht="15" customHeight="1">
      <c r="A223" s="46">
        <v>221</v>
      </c>
      <c r="B223" s="17">
        <v>41561</v>
      </c>
      <c r="C223" s="82">
        <f t="shared" si="6"/>
        <v>41561</v>
      </c>
      <c r="D223" s="18">
        <v>1</v>
      </c>
      <c r="E223" s="19">
        <v>8</v>
      </c>
      <c r="F223" s="47" t="s">
        <v>26</v>
      </c>
      <c r="G223" s="21">
        <v>90485</v>
      </c>
      <c r="H223" s="18">
        <v>6</v>
      </c>
      <c r="I223" s="22" t="s">
        <v>327</v>
      </c>
      <c r="J223" s="25" t="s">
        <v>328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23">
        <v>150</v>
      </c>
      <c r="R223" s="49">
        <v>0</v>
      </c>
      <c r="S223" s="49">
        <v>0</v>
      </c>
      <c r="T223" s="49">
        <v>0</v>
      </c>
      <c r="U223" s="23">
        <f t="shared" si="7"/>
        <v>150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0</v>
      </c>
      <c r="AC223" s="52">
        <v>0</v>
      </c>
    </row>
    <row r="224" spans="1:29" ht="15" customHeight="1">
      <c r="A224" s="46">
        <v>222</v>
      </c>
      <c r="B224" s="17">
        <v>41561</v>
      </c>
      <c r="C224" s="82">
        <f t="shared" si="6"/>
        <v>41561</v>
      </c>
      <c r="D224" s="18">
        <v>12</v>
      </c>
      <c r="E224" s="19">
        <v>2</v>
      </c>
      <c r="F224" s="47" t="s">
        <v>26</v>
      </c>
      <c r="G224" s="21">
        <v>500749</v>
      </c>
      <c r="H224" s="18">
        <v>6</v>
      </c>
      <c r="I224" s="21">
        <v>20531343949</v>
      </c>
      <c r="J224" s="25" t="s">
        <v>329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49">
        <v>0</v>
      </c>
      <c r="Q224" s="23">
        <v>99.99</v>
      </c>
      <c r="R224" s="49">
        <v>0</v>
      </c>
      <c r="S224" s="49">
        <v>0</v>
      </c>
      <c r="T224" s="49">
        <v>0</v>
      </c>
      <c r="U224" s="23">
        <f t="shared" si="7"/>
        <v>99.99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2">
        <v>0</v>
      </c>
    </row>
    <row r="225" spans="1:29" ht="15" customHeight="1">
      <c r="A225" s="46">
        <v>223</v>
      </c>
      <c r="B225" s="17">
        <v>41561</v>
      </c>
      <c r="C225" s="82">
        <f t="shared" si="6"/>
        <v>41561</v>
      </c>
      <c r="D225" s="18">
        <v>3</v>
      </c>
      <c r="E225" s="19">
        <v>4</v>
      </c>
      <c r="F225" s="47" t="s">
        <v>26</v>
      </c>
      <c r="G225" s="21">
        <v>11911</v>
      </c>
      <c r="H225" s="18">
        <v>6</v>
      </c>
      <c r="I225" s="21">
        <v>10011024632</v>
      </c>
      <c r="J225" s="25" t="s">
        <v>192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49">
        <v>0</v>
      </c>
      <c r="Q225" s="23">
        <v>14</v>
      </c>
      <c r="R225" s="49">
        <v>0</v>
      </c>
      <c r="S225" s="49">
        <v>0</v>
      </c>
      <c r="T225" s="49">
        <v>0</v>
      </c>
      <c r="U225" s="23">
        <f t="shared" si="7"/>
        <v>14</v>
      </c>
      <c r="V225" s="51">
        <v>0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0</v>
      </c>
      <c r="AC225" s="52">
        <v>0</v>
      </c>
    </row>
    <row r="226" spans="1:29" ht="15" customHeight="1">
      <c r="A226" s="46">
        <v>224</v>
      </c>
      <c r="B226" s="17">
        <v>41561</v>
      </c>
      <c r="C226" s="82">
        <f t="shared" si="6"/>
        <v>41561</v>
      </c>
      <c r="D226" s="18">
        <v>3</v>
      </c>
      <c r="E226" s="19">
        <v>1</v>
      </c>
      <c r="F226" s="47" t="s">
        <v>26</v>
      </c>
      <c r="G226" s="21">
        <v>697</v>
      </c>
      <c r="H226" s="18">
        <v>6</v>
      </c>
      <c r="I226" s="22" t="s">
        <v>49</v>
      </c>
      <c r="J226" s="25" t="s">
        <v>227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23">
        <v>15</v>
      </c>
      <c r="R226" s="49">
        <v>0</v>
      </c>
      <c r="S226" s="49">
        <v>0</v>
      </c>
      <c r="T226" s="49">
        <v>0</v>
      </c>
      <c r="U226" s="23">
        <f t="shared" si="7"/>
        <v>15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2">
        <v>0</v>
      </c>
    </row>
    <row r="227" spans="1:29" ht="15" customHeight="1">
      <c r="A227" s="46">
        <v>225</v>
      </c>
      <c r="B227" s="17">
        <v>41561</v>
      </c>
      <c r="C227" s="82">
        <f t="shared" si="6"/>
        <v>41561</v>
      </c>
      <c r="D227" s="18">
        <v>3</v>
      </c>
      <c r="E227" s="19">
        <v>1</v>
      </c>
      <c r="F227" s="47" t="s">
        <v>26</v>
      </c>
      <c r="G227" s="21">
        <v>2383</v>
      </c>
      <c r="H227" s="18">
        <v>6</v>
      </c>
      <c r="I227" s="22" t="s">
        <v>330</v>
      </c>
      <c r="J227" s="25" t="s">
        <v>331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49">
        <v>0</v>
      </c>
      <c r="Q227" s="23">
        <v>10</v>
      </c>
      <c r="R227" s="49">
        <v>0</v>
      </c>
      <c r="S227" s="49">
        <v>0</v>
      </c>
      <c r="T227" s="49">
        <v>0</v>
      </c>
      <c r="U227" s="23">
        <f t="shared" si="7"/>
        <v>10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2">
        <v>0</v>
      </c>
    </row>
    <row r="228" spans="1:29" ht="15" customHeight="1">
      <c r="A228" s="46">
        <v>226</v>
      </c>
      <c r="B228" s="17">
        <v>41561</v>
      </c>
      <c r="C228" s="82">
        <f t="shared" si="6"/>
        <v>41561</v>
      </c>
      <c r="D228" s="18">
        <v>3</v>
      </c>
      <c r="E228" s="19">
        <v>1</v>
      </c>
      <c r="F228" s="47" t="s">
        <v>26</v>
      </c>
      <c r="G228" s="21">
        <v>98</v>
      </c>
      <c r="H228" s="18">
        <v>6</v>
      </c>
      <c r="I228" s="22" t="s">
        <v>145</v>
      </c>
      <c r="J228" s="25" t="s">
        <v>283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49">
        <v>0</v>
      </c>
      <c r="Q228" s="23">
        <v>17</v>
      </c>
      <c r="R228" s="49">
        <v>0</v>
      </c>
      <c r="S228" s="49">
        <v>0</v>
      </c>
      <c r="T228" s="49">
        <v>0</v>
      </c>
      <c r="U228" s="23">
        <f t="shared" si="7"/>
        <v>17</v>
      </c>
      <c r="V228" s="51">
        <v>0</v>
      </c>
      <c r="W228" s="51">
        <v>0</v>
      </c>
      <c r="X228" s="51">
        <v>0</v>
      </c>
      <c r="Y228" s="51">
        <v>0</v>
      </c>
      <c r="Z228" s="51">
        <v>0</v>
      </c>
      <c r="AA228" s="51">
        <v>0</v>
      </c>
      <c r="AB228" s="51">
        <v>0</v>
      </c>
      <c r="AC228" s="52">
        <v>0</v>
      </c>
    </row>
    <row r="229" spans="1:29" ht="15" customHeight="1">
      <c r="A229" s="46">
        <v>227</v>
      </c>
      <c r="B229" s="17">
        <v>41561</v>
      </c>
      <c r="C229" s="82">
        <f t="shared" si="6"/>
        <v>41561</v>
      </c>
      <c r="D229" s="18">
        <v>1</v>
      </c>
      <c r="E229" s="19">
        <v>1</v>
      </c>
      <c r="F229" s="47" t="s">
        <v>26</v>
      </c>
      <c r="G229" s="21">
        <v>48689</v>
      </c>
      <c r="H229" s="18">
        <v>6</v>
      </c>
      <c r="I229" s="22" t="s">
        <v>48</v>
      </c>
      <c r="J229" s="25" t="s">
        <v>332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49">
        <v>0</v>
      </c>
      <c r="Q229" s="23">
        <v>40</v>
      </c>
      <c r="R229" s="49">
        <v>0</v>
      </c>
      <c r="S229" s="49">
        <v>0</v>
      </c>
      <c r="T229" s="49">
        <v>0</v>
      </c>
      <c r="U229" s="23">
        <f t="shared" si="7"/>
        <v>40</v>
      </c>
      <c r="V229" s="51">
        <v>0</v>
      </c>
      <c r="W229" s="51">
        <v>0</v>
      </c>
      <c r="X229" s="51">
        <v>0</v>
      </c>
      <c r="Y229" s="51">
        <v>0</v>
      </c>
      <c r="Z229" s="51">
        <v>0</v>
      </c>
      <c r="AA229" s="51">
        <v>0</v>
      </c>
      <c r="AB229" s="51">
        <v>0</v>
      </c>
      <c r="AC229" s="52">
        <v>0</v>
      </c>
    </row>
    <row r="230" spans="1:29" ht="15" customHeight="1">
      <c r="A230" s="46">
        <v>228</v>
      </c>
      <c r="B230" s="17">
        <v>41561</v>
      </c>
      <c r="C230" s="82">
        <f t="shared" si="6"/>
        <v>41561</v>
      </c>
      <c r="D230" s="18">
        <v>3</v>
      </c>
      <c r="E230" s="19">
        <v>2</v>
      </c>
      <c r="F230" s="47" t="s">
        <v>26</v>
      </c>
      <c r="G230" s="21">
        <v>801</v>
      </c>
      <c r="H230" s="18">
        <v>6</v>
      </c>
      <c r="I230" s="22" t="s">
        <v>148</v>
      </c>
      <c r="J230" s="25" t="s">
        <v>302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23">
        <v>7</v>
      </c>
      <c r="R230" s="49">
        <v>0</v>
      </c>
      <c r="S230" s="49">
        <v>0</v>
      </c>
      <c r="T230" s="49">
        <v>0</v>
      </c>
      <c r="U230" s="23">
        <f t="shared" si="7"/>
        <v>7</v>
      </c>
      <c r="V230" s="51">
        <v>0</v>
      </c>
      <c r="W230" s="51">
        <v>0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2">
        <v>0</v>
      </c>
    </row>
    <row r="231" spans="1:29" ht="15" customHeight="1">
      <c r="A231" s="46">
        <v>229</v>
      </c>
      <c r="B231" s="17">
        <v>41561</v>
      </c>
      <c r="C231" s="82">
        <f t="shared" si="6"/>
        <v>41561</v>
      </c>
      <c r="D231" s="18">
        <v>5</v>
      </c>
      <c r="E231" s="19">
        <v>1</v>
      </c>
      <c r="F231" s="47" t="s">
        <v>26</v>
      </c>
      <c r="G231" s="21">
        <v>6</v>
      </c>
      <c r="H231" s="18">
        <v>6</v>
      </c>
      <c r="I231" s="22" t="s">
        <v>185</v>
      </c>
      <c r="J231" s="25" t="s">
        <v>186</v>
      </c>
      <c r="K231" s="49">
        <v>0</v>
      </c>
      <c r="L231" s="49">
        <v>0</v>
      </c>
      <c r="M231" s="23">
        <f>93.01/1.18</f>
        <v>78.822033898305094</v>
      </c>
      <c r="N231" s="23">
        <f>+M231*18%</f>
        <v>14.187966101694917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23">
        <f t="shared" si="7"/>
        <v>93.01</v>
      </c>
      <c r="V231" s="51">
        <v>0</v>
      </c>
      <c r="W231" s="51">
        <v>0</v>
      </c>
      <c r="X231" s="51">
        <v>0</v>
      </c>
      <c r="Y231" s="51">
        <v>0</v>
      </c>
      <c r="Z231" s="51">
        <v>0</v>
      </c>
      <c r="AA231" s="51">
        <v>0</v>
      </c>
      <c r="AB231" s="51">
        <v>0</v>
      </c>
      <c r="AC231" s="52">
        <v>0</v>
      </c>
    </row>
    <row r="232" spans="1:29" ht="15" customHeight="1">
      <c r="A232" s="46">
        <v>230</v>
      </c>
      <c r="B232" s="17">
        <v>41561</v>
      </c>
      <c r="C232" s="82">
        <f t="shared" si="6"/>
        <v>41561</v>
      </c>
      <c r="D232" s="18">
        <v>1</v>
      </c>
      <c r="E232" s="19">
        <v>44</v>
      </c>
      <c r="F232" s="47" t="s">
        <v>26</v>
      </c>
      <c r="G232" s="21">
        <v>156408</v>
      </c>
      <c r="H232" s="18">
        <v>6</v>
      </c>
      <c r="I232" s="22" t="s">
        <v>52</v>
      </c>
      <c r="J232" s="25" t="s">
        <v>215</v>
      </c>
      <c r="K232" s="49">
        <v>0</v>
      </c>
      <c r="L232" s="49">
        <v>0</v>
      </c>
      <c r="M232" s="23">
        <v>254.24</v>
      </c>
      <c r="N232" s="23">
        <v>45.76</v>
      </c>
      <c r="O232" s="49">
        <v>0</v>
      </c>
      <c r="P232" s="49">
        <v>0</v>
      </c>
      <c r="Q232" s="49">
        <v>0</v>
      </c>
      <c r="R232" s="49">
        <v>0</v>
      </c>
      <c r="S232" s="49">
        <v>0</v>
      </c>
      <c r="T232" s="49">
        <v>0</v>
      </c>
      <c r="U232" s="23">
        <f t="shared" si="7"/>
        <v>300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2">
        <v>0</v>
      </c>
    </row>
    <row r="233" spans="1:29" ht="15" customHeight="1">
      <c r="A233" s="46">
        <v>231</v>
      </c>
      <c r="B233" s="17">
        <v>41561</v>
      </c>
      <c r="C233" s="82">
        <f t="shared" si="6"/>
        <v>41561</v>
      </c>
      <c r="D233" s="18">
        <v>1</v>
      </c>
      <c r="E233" s="19">
        <v>2</v>
      </c>
      <c r="F233" s="47" t="s">
        <v>26</v>
      </c>
      <c r="G233" s="21">
        <v>97</v>
      </c>
      <c r="H233" s="18">
        <v>6</v>
      </c>
      <c r="I233" s="22" t="s">
        <v>312</v>
      </c>
      <c r="J233" s="25" t="s">
        <v>313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49">
        <v>0</v>
      </c>
      <c r="Q233" s="23">
        <v>2310</v>
      </c>
      <c r="R233" s="49">
        <v>0</v>
      </c>
      <c r="S233" s="49">
        <v>0</v>
      </c>
      <c r="T233" s="49">
        <v>0</v>
      </c>
      <c r="U233" s="23">
        <f t="shared" si="7"/>
        <v>2310</v>
      </c>
      <c r="V233" s="51">
        <v>0</v>
      </c>
      <c r="W233" s="51">
        <v>0</v>
      </c>
      <c r="X233" s="51">
        <v>0</v>
      </c>
      <c r="Y233" s="51">
        <v>0</v>
      </c>
      <c r="Z233" s="51">
        <v>0</v>
      </c>
      <c r="AA233" s="51">
        <v>0</v>
      </c>
      <c r="AB233" s="51">
        <v>0</v>
      </c>
      <c r="AC233" s="52">
        <v>0</v>
      </c>
    </row>
    <row r="234" spans="1:29" ht="15" customHeight="1">
      <c r="A234" s="46">
        <v>232</v>
      </c>
      <c r="B234" s="17">
        <v>41562</v>
      </c>
      <c r="C234" s="82">
        <f t="shared" si="6"/>
        <v>41562</v>
      </c>
      <c r="D234" s="18">
        <v>1</v>
      </c>
      <c r="E234" s="19">
        <v>5</v>
      </c>
      <c r="F234" s="47" t="s">
        <v>26</v>
      </c>
      <c r="G234" s="21">
        <v>71701</v>
      </c>
      <c r="H234" s="18">
        <v>6</v>
      </c>
      <c r="I234" s="22" t="s">
        <v>54</v>
      </c>
      <c r="J234" s="25" t="s">
        <v>333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49">
        <v>0</v>
      </c>
      <c r="Q234" s="23">
        <v>79</v>
      </c>
      <c r="R234" s="49">
        <v>0</v>
      </c>
      <c r="S234" s="49">
        <v>0</v>
      </c>
      <c r="T234" s="49">
        <v>0</v>
      </c>
      <c r="U234" s="23">
        <f t="shared" si="7"/>
        <v>79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2">
        <v>0</v>
      </c>
    </row>
    <row r="235" spans="1:29" ht="15" customHeight="1">
      <c r="A235" s="46">
        <v>233</v>
      </c>
      <c r="B235" s="17">
        <v>41562</v>
      </c>
      <c r="C235" s="82">
        <f t="shared" si="6"/>
        <v>41562</v>
      </c>
      <c r="D235" s="18">
        <v>3</v>
      </c>
      <c r="E235" s="19">
        <v>1</v>
      </c>
      <c r="F235" s="47" t="s">
        <v>26</v>
      </c>
      <c r="G235" s="21">
        <v>90</v>
      </c>
      <c r="H235" s="18">
        <v>6</v>
      </c>
      <c r="I235" s="22" t="s">
        <v>145</v>
      </c>
      <c r="J235" s="25" t="s">
        <v>283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23">
        <v>12</v>
      </c>
      <c r="R235" s="49">
        <v>0</v>
      </c>
      <c r="S235" s="49">
        <v>0</v>
      </c>
      <c r="T235" s="49">
        <v>0</v>
      </c>
      <c r="U235" s="23">
        <f t="shared" si="7"/>
        <v>12</v>
      </c>
      <c r="V235" s="51">
        <v>0</v>
      </c>
      <c r="W235" s="51">
        <v>0</v>
      </c>
      <c r="X235" s="51">
        <v>0</v>
      </c>
      <c r="Y235" s="51">
        <v>0</v>
      </c>
      <c r="Z235" s="51">
        <v>0</v>
      </c>
      <c r="AA235" s="51">
        <v>0</v>
      </c>
      <c r="AB235" s="51">
        <v>0</v>
      </c>
      <c r="AC235" s="52">
        <v>0</v>
      </c>
    </row>
    <row r="236" spans="1:29" ht="15" customHeight="1">
      <c r="A236" s="46">
        <v>234</v>
      </c>
      <c r="B236" s="17">
        <v>41562</v>
      </c>
      <c r="C236" s="82">
        <f t="shared" si="6"/>
        <v>41562</v>
      </c>
      <c r="D236" s="18">
        <v>3</v>
      </c>
      <c r="E236" s="19">
        <v>1</v>
      </c>
      <c r="F236" s="47" t="s">
        <v>26</v>
      </c>
      <c r="G236" s="21">
        <v>700</v>
      </c>
      <c r="H236" s="18">
        <v>6</v>
      </c>
      <c r="I236" s="22" t="s">
        <v>49</v>
      </c>
      <c r="J236" s="25" t="s">
        <v>227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23">
        <v>10</v>
      </c>
      <c r="R236" s="49">
        <v>0</v>
      </c>
      <c r="S236" s="49">
        <v>0</v>
      </c>
      <c r="T236" s="49">
        <v>0</v>
      </c>
      <c r="U236" s="23">
        <f t="shared" si="7"/>
        <v>10</v>
      </c>
      <c r="V236" s="51">
        <v>0</v>
      </c>
      <c r="W236" s="51">
        <v>0</v>
      </c>
      <c r="X236" s="51">
        <v>0</v>
      </c>
      <c r="Y236" s="51">
        <v>0</v>
      </c>
      <c r="Z236" s="51">
        <v>0</v>
      </c>
      <c r="AA236" s="51">
        <v>0</v>
      </c>
      <c r="AB236" s="51">
        <v>0</v>
      </c>
      <c r="AC236" s="52">
        <v>0</v>
      </c>
    </row>
    <row r="237" spans="1:29" ht="15" customHeight="1">
      <c r="A237" s="46">
        <v>235</v>
      </c>
      <c r="B237" s="17">
        <v>41562</v>
      </c>
      <c r="C237" s="82">
        <f t="shared" si="6"/>
        <v>41562</v>
      </c>
      <c r="D237" s="18">
        <v>3</v>
      </c>
      <c r="E237" s="19">
        <v>1</v>
      </c>
      <c r="F237" s="47" t="s">
        <v>26</v>
      </c>
      <c r="G237" s="21">
        <v>31</v>
      </c>
      <c r="H237" s="18">
        <v>6</v>
      </c>
      <c r="I237" s="24" t="s">
        <v>334</v>
      </c>
      <c r="J237" s="25" t="s">
        <v>335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23">
        <v>5</v>
      </c>
      <c r="R237" s="49">
        <v>0</v>
      </c>
      <c r="S237" s="49">
        <v>0</v>
      </c>
      <c r="T237" s="49">
        <v>0</v>
      </c>
      <c r="U237" s="23">
        <f t="shared" si="7"/>
        <v>5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51">
        <v>0</v>
      </c>
      <c r="AC237" s="52">
        <v>0</v>
      </c>
    </row>
    <row r="238" spans="1:29" ht="15" customHeight="1">
      <c r="A238" s="46">
        <v>236</v>
      </c>
      <c r="B238" s="17">
        <v>41562</v>
      </c>
      <c r="C238" s="82">
        <f t="shared" si="6"/>
        <v>41562</v>
      </c>
      <c r="D238" s="18">
        <v>5</v>
      </c>
      <c r="E238" s="19">
        <v>1</v>
      </c>
      <c r="F238" s="47" t="s">
        <v>26</v>
      </c>
      <c r="G238" s="21">
        <v>7</v>
      </c>
      <c r="H238" s="18">
        <v>6</v>
      </c>
      <c r="I238" s="27" t="s">
        <v>185</v>
      </c>
      <c r="J238" s="25" t="s">
        <v>186</v>
      </c>
      <c r="K238" s="49">
        <v>0</v>
      </c>
      <c r="L238" s="49">
        <v>0</v>
      </c>
      <c r="M238" s="23">
        <f>768.86/1.18</f>
        <v>651.57627118644075</v>
      </c>
      <c r="N238" s="23">
        <f>+M238*18%</f>
        <v>117.28372881355934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23">
        <f t="shared" si="7"/>
        <v>768.86000000000013</v>
      </c>
      <c r="V238" s="51">
        <v>0</v>
      </c>
      <c r="W238" s="51">
        <v>0</v>
      </c>
      <c r="X238" s="51">
        <v>0</v>
      </c>
      <c r="Y238" s="51">
        <v>0</v>
      </c>
      <c r="Z238" s="51">
        <v>0</v>
      </c>
      <c r="AA238" s="51">
        <v>0</v>
      </c>
      <c r="AB238" s="51">
        <v>0</v>
      </c>
      <c r="AC238" s="52">
        <v>0</v>
      </c>
    </row>
    <row r="239" spans="1:29" ht="15" customHeight="1">
      <c r="A239" s="46">
        <v>237</v>
      </c>
      <c r="B239" s="17">
        <v>41562</v>
      </c>
      <c r="C239" s="82">
        <f t="shared" si="6"/>
        <v>41562</v>
      </c>
      <c r="D239" s="18">
        <v>2</v>
      </c>
      <c r="E239" s="19">
        <v>1</v>
      </c>
      <c r="F239" s="47" t="s">
        <v>26</v>
      </c>
      <c r="G239" s="21">
        <v>43</v>
      </c>
      <c r="H239" s="18">
        <v>6</v>
      </c>
      <c r="I239" s="22" t="s">
        <v>86</v>
      </c>
      <c r="J239" s="25" t="s">
        <v>336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49">
        <v>0</v>
      </c>
      <c r="Q239" s="23">
        <v>300</v>
      </c>
      <c r="R239" s="49">
        <v>0</v>
      </c>
      <c r="S239" s="49">
        <v>0</v>
      </c>
      <c r="T239" s="49">
        <v>0</v>
      </c>
      <c r="U239" s="23">
        <f t="shared" si="7"/>
        <v>300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2">
        <v>0</v>
      </c>
    </row>
    <row r="240" spans="1:29" ht="15" customHeight="1">
      <c r="A240" s="46">
        <v>238</v>
      </c>
      <c r="B240" s="17">
        <v>41563</v>
      </c>
      <c r="C240" s="82">
        <f t="shared" si="6"/>
        <v>41563</v>
      </c>
      <c r="D240" s="18">
        <v>14</v>
      </c>
      <c r="E240" s="19">
        <v>200</v>
      </c>
      <c r="F240" s="47" t="s">
        <v>26</v>
      </c>
      <c r="G240" s="21">
        <v>5482103</v>
      </c>
      <c r="H240" s="18">
        <v>6</v>
      </c>
      <c r="I240" s="22" t="s">
        <v>61</v>
      </c>
      <c r="J240" s="25" t="s">
        <v>62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49">
        <v>0</v>
      </c>
      <c r="Q240" s="23">
        <v>132</v>
      </c>
      <c r="R240" s="49">
        <v>0</v>
      </c>
      <c r="S240" s="49">
        <v>0</v>
      </c>
      <c r="T240" s="49">
        <v>0</v>
      </c>
      <c r="U240" s="23">
        <f t="shared" si="7"/>
        <v>132</v>
      </c>
      <c r="V240" s="51">
        <v>0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2">
        <v>0</v>
      </c>
    </row>
    <row r="241" spans="1:29" ht="15" customHeight="1">
      <c r="A241" s="46">
        <v>239</v>
      </c>
      <c r="B241" s="17">
        <v>41563</v>
      </c>
      <c r="C241" s="82">
        <f t="shared" si="6"/>
        <v>41563</v>
      </c>
      <c r="D241" s="18">
        <v>3</v>
      </c>
      <c r="E241" s="19">
        <v>1</v>
      </c>
      <c r="F241" s="47" t="s">
        <v>26</v>
      </c>
      <c r="G241" s="21">
        <v>1402</v>
      </c>
      <c r="H241" s="18">
        <v>6</v>
      </c>
      <c r="I241" s="22" t="s">
        <v>337</v>
      </c>
      <c r="J241" s="25" t="s">
        <v>338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49">
        <v>0</v>
      </c>
      <c r="Q241" s="23">
        <v>20</v>
      </c>
      <c r="R241" s="49">
        <v>0</v>
      </c>
      <c r="S241" s="49">
        <v>0</v>
      </c>
      <c r="T241" s="49">
        <v>0</v>
      </c>
      <c r="U241" s="23">
        <f t="shared" si="7"/>
        <v>20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2">
        <v>0</v>
      </c>
    </row>
    <row r="242" spans="1:29" ht="15" customHeight="1">
      <c r="A242" s="46">
        <v>240</v>
      </c>
      <c r="B242" s="17">
        <v>41563</v>
      </c>
      <c r="C242" s="82">
        <f t="shared" si="6"/>
        <v>41563</v>
      </c>
      <c r="D242" s="18">
        <v>3</v>
      </c>
      <c r="E242" s="19">
        <v>2</v>
      </c>
      <c r="F242" s="47" t="s">
        <v>26</v>
      </c>
      <c r="G242" s="21">
        <v>4901</v>
      </c>
      <c r="H242" s="18">
        <v>6</v>
      </c>
      <c r="I242" s="22" t="s">
        <v>143</v>
      </c>
      <c r="J242" s="25" t="s">
        <v>263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49">
        <v>0</v>
      </c>
      <c r="Q242" s="23">
        <v>40</v>
      </c>
      <c r="R242" s="49">
        <v>0</v>
      </c>
      <c r="S242" s="49">
        <v>0</v>
      </c>
      <c r="T242" s="49">
        <v>0</v>
      </c>
      <c r="U242" s="23">
        <f t="shared" si="7"/>
        <v>40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2">
        <v>0</v>
      </c>
    </row>
    <row r="243" spans="1:29" ht="15" customHeight="1">
      <c r="A243" s="46">
        <v>241</v>
      </c>
      <c r="B243" s="17">
        <v>41563</v>
      </c>
      <c r="C243" s="82">
        <f t="shared" si="6"/>
        <v>41563</v>
      </c>
      <c r="D243" s="18">
        <v>3</v>
      </c>
      <c r="E243" s="19">
        <v>1</v>
      </c>
      <c r="F243" s="47" t="s">
        <v>26</v>
      </c>
      <c r="G243" s="21">
        <v>99</v>
      </c>
      <c r="H243" s="18">
        <v>6</v>
      </c>
      <c r="I243" s="27" t="s">
        <v>145</v>
      </c>
      <c r="J243" s="25" t="s">
        <v>283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49">
        <v>0</v>
      </c>
      <c r="Q243" s="23">
        <v>15</v>
      </c>
      <c r="R243" s="49">
        <v>0</v>
      </c>
      <c r="S243" s="49">
        <v>0</v>
      </c>
      <c r="T243" s="49">
        <v>0</v>
      </c>
      <c r="U243" s="23">
        <f t="shared" si="7"/>
        <v>15</v>
      </c>
      <c r="V243" s="51">
        <v>0</v>
      </c>
      <c r="W243" s="51">
        <v>0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2">
        <v>0</v>
      </c>
    </row>
    <row r="244" spans="1:29" ht="15" customHeight="1">
      <c r="A244" s="46">
        <v>242</v>
      </c>
      <c r="B244" s="17">
        <v>41563</v>
      </c>
      <c r="C244" s="82">
        <f t="shared" si="6"/>
        <v>41563</v>
      </c>
      <c r="D244" s="18">
        <v>12</v>
      </c>
      <c r="E244" s="19">
        <v>1</v>
      </c>
      <c r="F244" s="47" t="s">
        <v>26</v>
      </c>
      <c r="G244" s="21">
        <v>83150</v>
      </c>
      <c r="H244" s="18">
        <v>6</v>
      </c>
      <c r="I244" s="27" t="s">
        <v>128</v>
      </c>
      <c r="J244" s="25" t="s">
        <v>129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23">
        <v>15.01</v>
      </c>
      <c r="R244" s="49">
        <v>0</v>
      </c>
      <c r="S244" s="49">
        <v>0</v>
      </c>
      <c r="T244" s="49">
        <v>0</v>
      </c>
      <c r="U244" s="23">
        <f t="shared" si="7"/>
        <v>15.01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52">
        <v>0</v>
      </c>
    </row>
    <row r="245" spans="1:29" ht="15" customHeight="1">
      <c r="A245" s="46">
        <v>243</v>
      </c>
      <c r="B245" s="17">
        <v>41563</v>
      </c>
      <c r="C245" s="82">
        <f t="shared" si="6"/>
        <v>41563</v>
      </c>
      <c r="D245" s="18">
        <v>3</v>
      </c>
      <c r="E245" s="19">
        <v>1</v>
      </c>
      <c r="F245" s="47" t="s">
        <v>26</v>
      </c>
      <c r="G245" s="21">
        <v>32</v>
      </c>
      <c r="H245" s="18">
        <v>6</v>
      </c>
      <c r="I245" s="22" t="s">
        <v>339</v>
      </c>
      <c r="J245" s="25" t="s">
        <v>340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23">
        <v>12</v>
      </c>
      <c r="R245" s="49">
        <v>0</v>
      </c>
      <c r="S245" s="49">
        <v>0</v>
      </c>
      <c r="T245" s="49">
        <v>0</v>
      </c>
      <c r="U245" s="23">
        <f t="shared" si="7"/>
        <v>12</v>
      </c>
      <c r="V245" s="51">
        <v>0</v>
      </c>
      <c r="W245" s="51">
        <v>0</v>
      </c>
      <c r="X245" s="51">
        <v>0</v>
      </c>
      <c r="Y245" s="51">
        <v>0</v>
      </c>
      <c r="Z245" s="51">
        <v>0</v>
      </c>
      <c r="AA245" s="51">
        <v>0</v>
      </c>
      <c r="AB245" s="51">
        <v>0</v>
      </c>
      <c r="AC245" s="52">
        <v>0</v>
      </c>
    </row>
    <row r="246" spans="1:29" ht="15" customHeight="1">
      <c r="A246" s="46">
        <v>244</v>
      </c>
      <c r="B246" s="17">
        <v>41563</v>
      </c>
      <c r="C246" s="82">
        <f t="shared" si="6"/>
        <v>41563</v>
      </c>
      <c r="D246" s="18">
        <v>2</v>
      </c>
      <c r="E246" s="19">
        <v>1</v>
      </c>
      <c r="F246" s="47" t="s">
        <v>26</v>
      </c>
      <c r="G246" s="21">
        <v>246</v>
      </c>
      <c r="H246" s="18">
        <v>6</v>
      </c>
      <c r="I246" s="22" t="s">
        <v>341</v>
      </c>
      <c r="J246" s="25" t="s">
        <v>342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49">
        <v>0</v>
      </c>
      <c r="Q246" s="23">
        <v>280</v>
      </c>
      <c r="R246" s="49">
        <v>0</v>
      </c>
      <c r="S246" s="49">
        <v>0</v>
      </c>
      <c r="T246" s="49">
        <v>0</v>
      </c>
      <c r="U246" s="23">
        <f t="shared" si="7"/>
        <v>280</v>
      </c>
      <c r="V246" s="51">
        <v>0</v>
      </c>
      <c r="W246" s="51">
        <v>0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2">
        <v>0</v>
      </c>
    </row>
    <row r="247" spans="1:29" ht="15" customHeight="1">
      <c r="A247" s="46">
        <v>245</v>
      </c>
      <c r="B247" s="17">
        <v>41563</v>
      </c>
      <c r="C247" s="82">
        <f t="shared" si="6"/>
        <v>41563</v>
      </c>
      <c r="D247" s="18">
        <v>2</v>
      </c>
      <c r="E247" s="19">
        <v>1</v>
      </c>
      <c r="F247" s="47" t="s">
        <v>26</v>
      </c>
      <c r="G247" s="21">
        <v>29</v>
      </c>
      <c r="H247" s="18">
        <v>6</v>
      </c>
      <c r="I247" s="22" t="s">
        <v>343</v>
      </c>
      <c r="J247" s="25" t="s">
        <v>344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49">
        <v>0</v>
      </c>
      <c r="Q247" s="23">
        <v>364</v>
      </c>
      <c r="R247" s="49">
        <v>0</v>
      </c>
      <c r="S247" s="49">
        <v>0</v>
      </c>
      <c r="T247" s="49">
        <v>0</v>
      </c>
      <c r="U247" s="23">
        <f t="shared" si="7"/>
        <v>364</v>
      </c>
      <c r="V247" s="51">
        <v>0</v>
      </c>
      <c r="W247" s="51">
        <v>0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2">
        <v>0</v>
      </c>
    </row>
    <row r="248" spans="1:29" ht="15" customHeight="1">
      <c r="A248" s="46">
        <v>246</v>
      </c>
      <c r="B248" s="17">
        <v>41564</v>
      </c>
      <c r="C248" s="82">
        <f t="shared" si="6"/>
        <v>41564</v>
      </c>
      <c r="D248" s="18">
        <v>3</v>
      </c>
      <c r="E248" s="19">
        <v>2</v>
      </c>
      <c r="F248" s="47" t="s">
        <v>26</v>
      </c>
      <c r="G248" s="21">
        <v>4903</v>
      </c>
      <c r="H248" s="18">
        <v>6</v>
      </c>
      <c r="I248" s="21">
        <v>10011284871</v>
      </c>
      <c r="J248" s="25" t="s">
        <v>263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23">
        <v>15</v>
      </c>
      <c r="R248" s="49">
        <v>0</v>
      </c>
      <c r="S248" s="49">
        <v>0</v>
      </c>
      <c r="T248" s="49">
        <v>0</v>
      </c>
      <c r="U248" s="23">
        <f t="shared" si="7"/>
        <v>15</v>
      </c>
      <c r="V248" s="51">
        <v>0</v>
      </c>
      <c r="W248" s="51">
        <v>0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2">
        <v>0</v>
      </c>
    </row>
    <row r="249" spans="1:29" ht="15" customHeight="1">
      <c r="A249" s="46">
        <v>247</v>
      </c>
      <c r="B249" s="17">
        <v>41564</v>
      </c>
      <c r="C249" s="82">
        <f t="shared" si="6"/>
        <v>41564</v>
      </c>
      <c r="D249" s="18">
        <v>12</v>
      </c>
      <c r="E249" s="19">
        <v>1</v>
      </c>
      <c r="F249" s="47" t="s">
        <v>26</v>
      </c>
      <c r="G249" s="21">
        <v>5603</v>
      </c>
      <c r="H249" s="18">
        <v>6</v>
      </c>
      <c r="I249" s="22" t="s">
        <v>87</v>
      </c>
      <c r="J249" s="25" t="s">
        <v>88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49">
        <v>0</v>
      </c>
      <c r="Q249" s="23">
        <v>6</v>
      </c>
      <c r="R249" s="49">
        <v>0</v>
      </c>
      <c r="S249" s="49">
        <v>0</v>
      </c>
      <c r="T249" s="49">
        <v>0</v>
      </c>
      <c r="U249" s="23">
        <f t="shared" si="7"/>
        <v>6</v>
      </c>
      <c r="V249" s="51">
        <v>0</v>
      </c>
      <c r="W249" s="51">
        <v>0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2">
        <v>0</v>
      </c>
    </row>
    <row r="250" spans="1:29" ht="15" customHeight="1">
      <c r="A250" s="46">
        <v>248</v>
      </c>
      <c r="B250" s="17">
        <v>41564</v>
      </c>
      <c r="C250" s="82">
        <f t="shared" si="6"/>
        <v>41564</v>
      </c>
      <c r="D250" s="18">
        <v>1</v>
      </c>
      <c r="E250" s="19">
        <v>1</v>
      </c>
      <c r="F250" s="47" t="s">
        <v>26</v>
      </c>
      <c r="G250" s="21">
        <v>447</v>
      </c>
      <c r="H250" s="18">
        <v>6</v>
      </c>
      <c r="I250" s="22" t="s">
        <v>345</v>
      </c>
      <c r="J250" s="25" t="s">
        <v>346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49">
        <v>0</v>
      </c>
      <c r="Q250" s="23">
        <v>195</v>
      </c>
      <c r="R250" s="49">
        <v>0</v>
      </c>
      <c r="S250" s="49">
        <v>0</v>
      </c>
      <c r="T250" s="49">
        <v>0</v>
      </c>
      <c r="U250" s="23">
        <f t="shared" si="7"/>
        <v>195</v>
      </c>
      <c r="V250" s="51">
        <v>0</v>
      </c>
      <c r="W250" s="51">
        <v>0</v>
      </c>
      <c r="X250" s="51">
        <v>0</v>
      </c>
      <c r="Y250" s="51">
        <v>0</v>
      </c>
      <c r="Z250" s="51">
        <v>0</v>
      </c>
      <c r="AA250" s="51">
        <v>0</v>
      </c>
      <c r="AB250" s="51">
        <v>0</v>
      </c>
      <c r="AC250" s="52">
        <v>0</v>
      </c>
    </row>
    <row r="251" spans="1:29" ht="15" customHeight="1">
      <c r="A251" s="46">
        <v>249</v>
      </c>
      <c r="B251" s="17">
        <v>41564</v>
      </c>
      <c r="C251" s="82">
        <f t="shared" si="6"/>
        <v>41564</v>
      </c>
      <c r="D251" s="18">
        <v>12</v>
      </c>
      <c r="E251" s="19">
        <v>2</v>
      </c>
      <c r="F251" s="47" t="s">
        <v>26</v>
      </c>
      <c r="G251" s="21">
        <v>31824</v>
      </c>
      <c r="H251" s="18">
        <v>6</v>
      </c>
      <c r="I251" s="22" t="s">
        <v>250</v>
      </c>
      <c r="J251" s="25" t="s">
        <v>251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49">
        <v>0</v>
      </c>
      <c r="Q251" s="23">
        <v>14</v>
      </c>
      <c r="R251" s="49">
        <v>0</v>
      </c>
      <c r="S251" s="49">
        <v>0</v>
      </c>
      <c r="T251" s="49">
        <v>0</v>
      </c>
      <c r="U251" s="23">
        <f t="shared" si="7"/>
        <v>14</v>
      </c>
      <c r="V251" s="51">
        <v>0</v>
      </c>
      <c r="W251" s="51">
        <v>0</v>
      </c>
      <c r="X251" s="51">
        <v>0</v>
      </c>
      <c r="Y251" s="51">
        <v>0</v>
      </c>
      <c r="Z251" s="51">
        <v>0</v>
      </c>
      <c r="AA251" s="51">
        <v>0</v>
      </c>
      <c r="AB251" s="51">
        <v>0</v>
      </c>
      <c r="AC251" s="52">
        <v>0</v>
      </c>
    </row>
    <row r="252" spans="1:29" ht="15" customHeight="1">
      <c r="A252" s="46">
        <v>250</v>
      </c>
      <c r="B252" s="17">
        <v>41564</v>
      </c>
      <c r="C252" s="82">
        <f t="shared" si="6"/>
        <v>41564</v>
      </c>
      <c r="D252" s="18">
        <v>3</v>
      </c>
      <c r="E252" s="19">
        <v>4</v>
      </c>
      <c r="F252" s="47" t="s">
        <v>26</v>
      </c>
      <c r="G252" s="21">
        <v>3631</v>
      </c>
      <c r="H252" s="18">
        <v>6</v>
      </c>
      <c r="I252" s="24" t="s">
        <v>53</v>
      </c>
      <c r="J252" s="25" t="s">
        <v>23</v>
      </c>
      <c r="K252" s="49">
        <v>0</v>
      </c>
      <c r="L252" s="49">
        <v>0</v>
      </c>
      <c r="M252" s="49">
        <v>0</v>
      </c>
      <c r="N252" s="49">
        <v>0</v>
      </c>
      <c r="O252" s="49">
        <v>0</v>
      </c>
      <c r="P252" s="49">
        <v>0</v>
      </c>
      <c r="Q252" s="23">
        <v>36</v>
      </c>
      <c r="R252" s="49">
        <v>0</v>
      </c>
      <c r="S252" s="49">
        <v>0</v>
      </c>
      <c r="T252" s="49">
        <v>0</v>
      </c>
      <c r="U252" s="23">
        <f t="shared" si="7"/>
        <v>36</v>
      </c>
      <c r="V252" s="51">
        <v>0</v>
      </c>
      <c r="W252" s="51">
        <v>0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2">
        <v>0</v>
      </c>
    </row>
    <row r="253" spans="1:29" ht="15" customHeight="1">
      <c r="A253" s="46">
        <v>251</v>
      </c>
      <c r="B253" s="17">
        <v>41564</v>
      </c>
      <c r="C253" s="82">
        <f t="shared" si="6"/>
        <v>41564</v>
      </c>
      <c r="D253" s="18">
        <v>3</v>
      </c>
      <c r="E253" s="19">
        <v>1</v>
      </c>
      <c r="F253" s="47" t="s">
        <v>26</v>
      </c>
      <c r="G253" s="21">
        <v>2878</v>
      </c>
      <c r="H253" s="18">
        <v>6</v>
      </c>
      <c r="I253" s="22" t="s">
        <v>347</v>
      </c>
      <c r="J253" s="25" t="s">
        <v>348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49">
        <v>0</v>
      </c>
      <c r="Q253" s="23">
        <v>10</v>
      </c>
      <c r="R253" s="49">
        <v>0</v>
      </c>
      <c r="S253" s="49">
        <v>0</v>
      </c>
      <c r="T253" s="49">
        <v>0</v>
      </c>
      <c r="U253" s="23">
        <f t="shared" si="7"/>
        <v>10</v>
      </c>
      <c r="V253" s="51">
        <v>0</v>
      </c>
      <c r="W253" s="51">
        <v>0</v>
      </c>
      <c r="X253" s="51">
        <v>0</v>
      </c>
      <c r="Y253" s="51">
        <v>0</v>
      </c>
      <c r="Z253" s="51">
        <v>0</v>
      </c>
      <c r="AA253" s="51">
        <v>0</v>
      </c>
      <c r="AB253" s="51">
        <v>0</v>
      </c>
      <c r="AC253" s="52">
        <v>0</v>
      </c>
    </row>
    <row r="254" spans="1:29" ht="15" customHeight="1">
      <c r="A254" s="46">
        <v>252</v>
      </c>
      <c r="B254" s="17">
        <v>41564</v>
      </c>
      <c r="C254" s="82">
        <f t="shared" si="6"/>
        <v>41564</v>
      </c>
      <c r="D254" s="18">
        <v>3</v>
      </c>
      <c r="E254" s="19">
        <v>1</v>
      </c>
      <c r="F254" s="47" t="s">
        <v>26</v>
      </c>
      <c r="G254" s="21">
        <v>75809</v>
      </c>
      <c r="H254" s="18">
        <v>6</v>
      </c>
      <c r="I254" s="22" t="s">
        <v>349</v>
      </c>
      <c r="J254" s="25" t="s">
        <v>350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49">
        <v>0</v>
      </c>
      <c r="Q254" s="23">
        <v>7</v>
      </c>
      <c r="R254" s="49">
        <v>0</v>
      </c>
      <c r="S254" s="49">
        <v>0</v>
      </c>
      <c r="T254" s="49">
        <v>0</v>
      </c>
      <c r="U254" s="23">
        <f t="shared" si="7"/>
        <v>7</v>
      </c>
      <c r="V254" s="51">
        <v>0</v>
      </c>
      <c r="W254" s="51">
        <v>0</v>
      </c>
      <c r="X254" s="51">
        <v>0</v>
      </c>
      <c r="Y254" s="51">
        <v>0</v>
      </c>
      <c r="Z254" s="51">
        <v>0</v>
      </c>
      <c r="AA254" s="51">
        <v>0</v>
      </c>
      <c r="AB254" s="51">
        <v>0</v>
      </c>
      <c r="AC254" s="52">
        <v>0</v>
      </c>
    </row>
    <row r="255" spans="1:29" ht="15" customHeight="1">
      <c r="A255" s="46">
        <v>253</v>
      </c>
      <c r="B255" s="17">
        <v>41564</v>
      </c>
      <c r="C255" s="82">
        <f t="shared" si="6"/>
        <v>41564</v>
      </c>
      <c r="D255" s="18">
        <v>3</v>
      </c>
      <c r="E255" s="19">
        <v>4</v>
      </c>
      <c r="F255" s="47" t="s">
        <v>26</v>
      </c>
      <c r="G255" s="21">
        <v>3630</v>
      </c>
      <c r="H255" s="18">
        <v>6</v>
      </c>
      <c r="I255" s="22" t="s">
        <v>53</v>
      </c>
      <c r="J255" s="25" t="s">
        <v>23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49">
        <v>0</v>
      </c>
      <c r="Q255" s="23">
        <v>18</v>
      </c>
      <c r="R255" s="49">
        <v>0</v>
      </c>
      <c r="S255" s="49">
        <v>0</v>
      </c>
      <c r="T255" s="49">
        <v>0</v>
      </c>
      <c r="U255" s="23">
        <f t="shared" si="7"/>
        <v>18</v>
      </c>
      <c r="V255" s="51">
        <v>0</v>
      </c>
      <c r="W255" s="51">
        <v>0</v>
      </c>
      <c r="X255" s="51">
        <v>0</v>
      </c>
      <c r="Y255" s="51">
        <v>0</v>
      </c>
      <c r="Z255" s="51">
        <v>0</v>
      </c>
      <c r="AA255" s="51">
        <v>0</v>
      </c>
      <c r="AB255" s="51">
        <v>0</v>
      </c>
      <c r="AC255" s="52">
        <v>0</v>
      </c>
    </row>
    <row r="256" spans="1:29" ht="15" customHeight="1">
      <c r="A256" s="46">
        <v>254</v>
      </c>
      <c r="B256" s="17">
        <v>41564</v>
      </c>
      <c r="C256" s="82">
        <f t="shared" si="6"/>
        <v>41564</v>
      </c>
      <c r="D256" s="18">
        <v>14</v>
      </c>
      <c r="E256" s="19" t="s">
        <v>40</v>
      </c>
      <c r="F256" s="47" t="s">
        <v>26</v>
      </c>
      <c r="G256" s="21">
        <v>3645523</v>
      </c>
      <c r="H256" s="18">
        <v>6</v>
      </c>
      <c r="I256" s="22" t="s">
        <v>63</v>
      </c>
      <c r="J256" s="25" t="s">
        <v>22</v>
      </c>
      <c r="K256" s="49">
        <v>0</v>
      </c>
      <c r="L256" s="49">
        <v>0</v>
      </c>
      <c r="M256" s="23">
        <f>49.35/1.18</f>
        <v>41.822033898305087</v>
      </c>
      <c r="N256" s="23">
        <f t="shared" ref="N256:N275" si="8">M256*18%</f>
        <v>7.5279661016949149</v>
      </c>
      <c r="O256" s="49">
        <v>0</v>
      </c>
      <c r="P256" s="49">
        <v>0</v>
      </c>
      <c r="Q256" s="49">
        <v>0</v>
      </c>
      <c r="R256" s="49">
        <v>0</v>
      </c>
      <c r="S256" s="49">
        <v>0</v>
      </c>
      <c r="T256" s="49">
        <v>0</v>
      </c>
      <c r="U256" s="23">
        <f t="shared" si="7"/>
        <v>49.35</v>
      </c>
      <c r="V256" s="51">
        <v>0</v>
      </c>
      <c r="W256" s="51">
        <v>0</v>
      </c>
      <c r="X256" s="51">
        <v>0</v>
      </c>
      <c r="Y256" s="51">
        <v>0</v>
      </c>
      <c r="Z256" s="51">
        <v>0</v>
      </c>
      <c r="AA256" s="51">
        <v>0</v>
      </c>
      <c r="AB256" s="51">
        <v>0</v>
      </c>
      <c r="AC256" s="52">
        <v>0</v>
      </c>
    </row>
    <row r="257" spans="1:29" ht="15" customHeight="1">
      <c r="A257" s="46">
        <v>255</v>
      </c>
      <c r="B257" s="17">
        <v>41564</v>
      </c>
      <c r="C257" s="82">
        <f t="shared" si="6"/>
        <v>41564</v>
      </c>
      <c r="D257" s="18">
        <v>14</v>
      </c>
      <c r="E257" s="19" t="s">
        <v>40</v>
      </c>
      <c r="F257" s="47" t="s">
        <v>26</v>
      </c>
      <c r="G257" s="21">
        <v>3644948</v>
      </c>
      <c r="H257" s="18">
        <v>6</v>
      </c>
      <c r="I257" s="22" t="s">
        <v>63</v>
      </c>
      <c r="J257" s="25" t="s">
        <v>22</v>
      </c>
      <c r="K257" s="49">
        <v>0</v>
      </c>
      <c r="L257" s="49">
        <v>0</v>
      </c>
      <c r="M257" s="23">
        <f>49.3/1.18</f>
        <v>41.779661016949156</v>
      </c>
      <c r="N257" s="23">
        <f t="shared" si="8"/>
        <v>7.5203389830508476</v>
      </c>
      <c r="O257" s="49">
        <v>0</v>
      </c>
      <c r="P257" s="49">
        <v>0</v>
      </c>
      <c r="Q257" s="49">
        <v>0</v>
      </c>
      <c r="R257" s="49">
        <v>0</v>
      </c>
      <c r="S257" s="49">
        <v>0</v>
      </c>
      <c r="T257" s="49">
        <v>0</v>
      </c>
      <c r="U257" s="23">
        <f t="shared" si="7"/>
        <v>49.300000000000004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2">
        <v>0</v>
      </c>
    </row>
    <row r="258" spans="1:29" ht="15" customHeight="1">
      <c r="A258" s="46">
        <v>256</v>
      </c>
      <c r="B258" s="17">
        <v>41564</v>
      </c>
      <c r="C258" s="82">
        <f t="shared" si="6"/>
        <v>41564</v>
      </c>
      <c r="D258" s="18">
        <v>14</v>
      </c>
      <c r="E258" s="19" t="s">
        <v>40</v>
      </c>
      <c r="F258" s="47" t="s">
        <v>26</v>
      </c>
      <c r="G258" s="21">
        <v>3644887</v>
      </c>
      <c r="H258" s="18">
        <v>6</v>
      </c>
      <c r="I258" s="22" t="s">
        <v>63</v>
      </c>
      <c r="J258" s="25" t="s">
        <v>22</v>
      </c>
      <c r="K258" s="49">
        <v>0</v>
      </c>
      <c r="L258" s="49">
        <v>0</v>
      </c>
      <c r="M258" s="23">
        <f>62.3/1.18</f>
        <v>52.796610169491522</v>
      </c>
      <c r="N258" s="23">
        <f t="shared" si="8"/>
        <v>9.503389830508473</v>
      </c>
      <c r="O258" s="49">
        <v>0</v>
      </c>
      <c r="P258" s="49">
        <v>0</v>
      </c>
      <c r="Q258" s="49">
        <v>0</v>
      </c>
      <c r="R258" s="49">
        <v>0</v>
      </c>
      <c r="S258" s="49">
        <v>0</v>
      </c>
      <c r="T258" s="49">
        <v>0</v>
      </c>
      <c r="U258" s="23">
        <f t="shared" si="7"/>
        <v>62.3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2">
        <v>0</v>
      </c>
    </row>
    <row r="259" spans="1:29" ht="15" customHeight="1">
      <c r="A259" s="46">
        <v>257</v>
      </c>
      <c r="B259" s="17">
        <v>41564</v>
      </c>
      <c r="C259" s="82">
        <f t="shared" si="6"/>
        <v>41564</v>
      </c>
      <c r="D259" s="18">
        <v>14</v>
      </c>
      <c r="E259" s="19" t="s">
        <v>40</v>
      </c>
      <c r="F259" s="47" t="s">
        <v>26</v>
      </c>
      <c r="G259" s="20">
        <v>3646422</v>
      </c>
      <c r="H259" s="18">
        <v>6</v>
      </c>
      <c r="I259" s="22" t="s">
        <v>63</v>
      </c>
      <c r="J259" s="25" t="s">
        <v>22</v>
      </c>
      <c r="K259" s="49">
        <v>0</v>
      </c>
      <c r="L259" s="49">
        <v>0</v>
      </c>
      <c r="M259" s="23">
        <f>48.9/1.18</f>
        <v>41.440677966101696</v>
      </c>
      <c r="N259" s="23">
        <f t="shared" si="8"/>
        <v>7.4593220338983048</v>
      </c>
      <c r="O259" s="49">
        <v>0</v>
      </c>
      <c r="P259" s="49">
        <v>0</v>
      </c>
      <c r="Q259" s="49">
        <v>0</v>
      </c>
      <c r="R259" s="49">
        <v>0</v>
      </c>
      <c r="S259" s="49">
        <v>0</v>
      </c>
      <c r="T259" s="49">
        <v>0</v>
      </c>
      <c r="U259" s="23">
        <f t="shared" si="7"/>
        <v>48.9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2">
        <v>0</v>
      </c>
    </row>
    <row r="260" spans="1:29" ht="15" customHeight="1">
      <c r="A260" s="46">
        <v>258</v>
      </c>
      <c r="B260" s="17">
        <v>41564</v>
      </c>
      <c r="C260" s="82">
        <f t="shared" si="6"/>
        <v>41564</v>
      </c>
      <c r="D260" s="18">
        <v>14</v>
      </c>
      <c r="E260" s="19" t="s">
        <v>40</v>
      </c>
      <c r="F260" s="47" t="s">
        <v>26</v>
      </c>
      <c r="G260" s="21">
        <v>3644947</v>
      </c>
      <c r="H260" s="18">
        <v>6</v>
      </c>
      <c r="I260" s="22" t="s">
        <v>63</v>
      </c>
      <c r="J260" s="25" t="s">
        <v>22</v>
      </c>
      <c r="K260" s="49">
        <v>0</v>
      </c>
      <c r="L260" s="49">
        <v>0</v>
      </c>
      <c r="M260" s="23">
        <f>58.95/1.18</f>
        <v>49.957627118644076</v>
      </c>
      <c r="N260" s="23">
        <f t="shared" si="8"/>
        <v>8.9923728813559336</v>
      </c>
      <c r="O260" s="49">
        <v>0</v>
      </c>
      <c r="P260" s="49">
        <v>0</v>
      </c>
      <c r="Q260" s="49">
        <v>0</v>
      </c>
      <c r="R260" s="49">
        <v>0</v>
      </c>
      <c r="S260" s="49">
        <v>0</v>
      </c>
      <c r="T260" s="49">
        <v>0</v>
      </c>
      <c r="U260" s="23">
        <f t="shared" si="7"/>
        <v>58.95000000000001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2">
        <v>0</v>
      </c>
    </row>
    <row r="261" spans="1:29" ht="15" customHeight="1">
      <c r="A261" s="46">
        <v>259</v>
      </c>
      <c r="B261" s="17">
        <v>41564</v>
      </c>
      <c r="C261" s="82">
        <f t="shared" si="6"/>
        <v>41564</v>
      </c>
      <c r="D261" s="18">
        <v>14</v>
      </c>
      <c r="E261" s="19" t="s">
        <v>40</v>
      </c>
      <c r="F261" s="47" t="s">
        <v>26</v>
      </c>
      <c r="G261" s="21">
        <v>3645499</v>
      </c>
      <c r="H261" s="18">
        <v>6</v>
      </c>
      <c r="I261" s="22" t="s">
        <v>63</v>
      </c>
      <c r="J261" s="25" t="s">
        <v>22</v>
      </c>
      <c r="K261" s="49">
        <v>0</v>
      </c>
      <c r="L261" s="49">
        <v>0</v>
      </c>
      <c r="M261" s="23">
        <f>53.8/1.18</f>
        <v>45.593220338983052</v>
      </c>
      <c r="N261" s="23">
        <f t="shared" si="8"/>
        <v>8.2067796610169488</v>
      </c>
      <c r="O261" s="49">
        <v>0</v>
      </c>
      <c r="P261" s="49">
        <v>0</v>
      </c>
      <c r="Q261" s="49">
        <v>0</v>
      </c>
      <c r="R261" s="49">
        <v>0</v>
      </c>
      <c r="S261" s="49">
        <v>0</v>
      </c>
      <c r="T261" s="49">
        <v>0</v>
      </c>
      <c r="U261" s="23">
        <f t="shared" si="7"/>
        <v>53.8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2">
        <v>0</v>
      </c>
    </row>
    <row r="262" spans="1:29" ht="15" customHeight="1">
      <c r="A262" s="46">
        <v>260</v>
      </c>
      <c r="B262" s="17">
        <v>41564</v>
      </c>
      <c r="C262" s="82">
        <f t="shared" si="6"/>
        <v>41564</v>
      </c>
      <c r="D262" s="18">
        <v>14</v>
      </c>
      <c r="E262" s="19" t="s">
        <v>40</v>
      </c>
      <c r="F262" s="47" t="s">
        <v>26</v>
      </c>
      <c r="G262" s="21">
        <v>3646442</v>
      </c>
      <c r="H262" s="18">
        <v>6</v>
      </c>
      <c r="I262" s="22" t="s">
        <v>63</v>
      </c>
      <c r="J262" s="25" t="s">
        <v>22</v>
      </c>
      <c r="K262" s="49">
        <v>0</v>
      </c>
      <c r="L262" s="49">
        <v>0</v>
      </c>
      <c r="M262" s="23">
        <f>98.25/1.18</f>
        <v>83.262711864406782</v>
      </c>
      <c r="N262" s="23">
        <f t="shared" si="8"/>
        <v>14.98728813559322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>
        <v>0</v>
      </c>
      <c r="U262" s="23">
        <f t="shared" si="7"/>
        <v>98.25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2">
        <v>0</v>
      </c>
    </row>
    <row r="263" spans="1:29" ht="15" customHeight="1">
      <c r="A263" s="46">
        <v>261</v>
      </c>
      <c r="B263" s="17">
        <v>41564</v>
      </c>
      <c r="C263" s="82">
        <f t="shared" si="6"/>
        <v>41564</v>
      </c>
      <c r="D263" s="18">
        <v>14</v>
      </c>
      <c r="E263" s="19" t="s">
        <v>40</v>
      </c>
      <c r="F263" s="47" t="s">
        <v>26</v>
      </c>
      <c r="G263" s="21">
        <v>3646424</v>
      </c>
      <c r="H263" s="18">
        <v>6</v>
      </c>
      <c r="I263" s="22" t="s">
        <v>63</v>
      </c>
      <c r="J263" s="25" t="s">
        <v>22</v>
      </c>
      <c r="K263" s="49">
        <v>0</v>
      </c>
      <c r="L263" s="49">
        <v>0</v>
      </c>
      <c r="M263" s="23">
        <f>62.7/1.18</f>
        <v>53.13559322033899</v>
      </c>
      <c r="N263" s="23">
        <f t="shared" si="8"/>
        <v>9.5644067796610184</v>
      </c>
      <c r="O263" s="49">
        <v>0</v>
      </c>
      <c r="P263" s="49">
        <v>0</v>
      </c>
      <c r="Q263" s="49">
        <v>0</v>
      </c>
      <c r="R263" s="49">
        <v>0</v>
      </c>
      <c r="S263" s="49">
        <v>0</v>
      </c>
      <c r="T263" s="49">
        <v>0</v>
      </c>
      <c r="U263" s="23">
        <f t="shared" si="7"/>
        <v>62.70000000000001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2">
        <v>0</v>
      </c>
    </row>
    <row r="264" spans="1:29" ht="15" customHeight="1">
      <c r="A264" s="46">
        <v>262</v>
      </c>
      <c r="B264" s="17">
        <v>41564</v>
      </c>
      <c r="C264" s="82">
        <f t="shared" si="6"/>
        <v>41564</v>
      </c>
      <c r="D264" s="18">
        <v>14</v>
      </c>
      <c r="E264" s="19" t="s">
        <v>40</v>
      </c>
      <c r="F264" s="47" t="s">
        <v>26</v>
      </c>
      <c r="G264" s="21">
        <v>3646232</v>
      </c>
      <c r="H264" s="18">
        <v>6</v>
      </c>
      <c r="I264" s="22" t="s">
        <v>63</v>
      </c>
      <c r="J264" s="25" t="s">
        <v>22</v>
      </c>
      <c r="K264" s="49">
        <v>0</v>
      </c>
      <c r="L264" s="49">
        <v>0</v>
      </c>
      <c r="M264" s="23">
        <f>55.95/1.18</f>
        <v>47.415254237288138</v>
      </c>
      <c r="N264" s="23">
        <f t="shared" si="8"/>
        <v>8.5347457627118644</v>
      </c>
      <c r="O264" s="49">
        <v>0</v>
      </c>
      <c r="P264" s="49">
        <v>0</v>
      </c>
      <c r="Q264" s="49">
        <v>0</v>
      </c>
      <c r="R264" s="49">
        <v>0</v>
      </c>
      <c r="S264" s="49">
        <v>0</v>
      </c>
      <c r="T264" s="49">
        <v>0</v>
      </c>
      <c r="U264" s="23">
        <f t="shared" si="7"/>
        <v>55.95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2">
        <v>0</v>
      </c>
    </row>
    <row r="265" spans="1:29" ht="15" customHeight="1">
      <c r="A265" s="46">
        <v>263</v>
      </c>
      <c r="B265" s="17">
        <v>41564</v>
      </c>
      <c r="C265" s="82">
        <f t="shared" si="6"/>
        <v>41564</v>
      </c>
      <c r="D265" s="18">
        <v>14</v>
      </c>
      <c r="E265" s="19" t="s">
        <v>40</v>
      </c>
      <c r="F265" s="47" t="s">
        <v>26</v>
      </c>
      <c r="G265" s="21">
        <v>3650357</v>
      </c>
      <c r="H265" s="18">
        <v>6</v>
      </c>
      <c r="I265" s="22" t="s">
        <v>63</v>
      </c>
      <c r="J265" s="25" t="s">
        <v>22</v>
      </c>
      <c r="K265" s="49">
        <v>0</v>
      </c>
      <c r="L265" s="49">
        <v>0</v>
      </c>
      <c r="M265" s="23">
        <f>139.25/1.18</f>
        <v>118.0084745762712</v>
      </c>
      <c r="N265" s="23">
        <f t="shared" si="8"/>
        <v>21.241525423728813</v>
      </c>
      <c r="O265" s="49">
        <v>0</v>
      </c>
      <c r="P265" s="49">
        <v>0</v>
      </c>
      <c r="Q265" s="49">
        <v>0</v>
      </c>
      <c r="R265" s="49">
        <v>0</v>
      </c>
      <c r="S265" s="49">
        <v>0</v>
      </c>
      <c r="T265" s="49">
        <v>0</v>
      </c>
      <c r="U265" s="23">
        <f t="shared" si="7"/>
        <v>139.25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2">
        <v>0</v>
      </c>
    </row>
    <row r="266" spans="1:29" ht="15" customHeight="1">
      <c r="A266" s="46">
        <v>264</v>
      </c>
      <c r="B266" s="17">
        <v>41564</v>
      </c>
      <c r="C266" s="82">
        <f t="shared" si="6"/>
        <v>41564</v>
      </c>
      <c r="D266" s="18">
        <v>14</v>
      </c>
      <c r="E266" s="19" t="s">
        <v>40</v>
      </c>
      <c r="F266" s="47" t="s">
        <v>26</v>
      </c>
      <c r="G266" s="21">
        <v>3645524</v>
      </c>
      <c r="H266" s="18">
        <v>6</v>
      </c>
      <c r="I266" s="22" t="s">
        <v>63</v>
      </c>
      <c r="J266" s="25" t="s">
        <v>22</v>
      </c>
      <c r="K266" s="49">
        <v>0</v>
      </c>
      <c r="L266" s="49">
        <v>0</v>
      </c>
      <c r="M266" s="23">
        <f>48.85/1.18</f>
        <v>41.398305084745765</v>
      </c>
      <c r="N266" s="23">
        <f t="shared" si="8"/>
        <v>7.4516949152542376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23">
        <f t="shared" si="7"/>
        <v>48.85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2">
        <v>0</v>
      </c>
    </row>
    <row r="267" spans="1:29" ht="15" customHeight="1">
      <c r="A267" s="46">
        <v>265</v>
      </c>
      <c r="B267" s="17">
        <v>41564</v>
      </c>
      <c r="C267" s="82">
        <f t="shared" ref="C267:C329" si="9">+B267</f>
        <v>41564</v>
      </c>
      <c r="D267" s="18">
        <v>14</v>
      </c>
      <c r="E267" s="19" t="s">
        <v>40</v>
      </c>
      <c r="F267" s="47" t="s">
        <v>26</v>
      </c>
      <c r="G267" s="21">
        <v>3646757</v>
      </c>
      <c r="H267" s="18">
        <v>6</v>
      </c>
      <c r="I267" s="22" t="s">
        <v>63</v>
      </c>
      <c r="J267" s="25" t="s">
        <v>22</v>
      </c>
      <c r="K267" s="49">
        <v>0</v>
      </c>
      <c r="L267" s="49">
        <v>0</v>
      </c>
      <c r="M267" s="23">
        <f>59.3/1.18</f>
        <v>50.254237288135592</v>
      </c>
      <c r="N267" s="23">
        <f t="shared" si="8"/>
        <v>9.0457627118644055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23">
        <f t="shared" si="7"/>
        <v>59.3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2">
        <v>0</v>
      </c>
    </row>
    <row r="268" spans="1:29" ht="15" customHeight="1">
      <c r="A268" s="46">
        <v>266</v>
      </c>
      <c r="B268" s="17">
        <v>41564</v>
      </c>
      <c r="C268" s="82">
        <f t="shared" si="9"/>
        <v>41564</v>
      </c>
      <c r="D268" s="18">
        <v>14</v>
      </c>
      <c r="E268" s="19" t="s">
        <v>40</v>
      </c>
      <c r="F268" s="47" t="s">
        <v>26</v>
      </c>
      <c r="G268" s="21">
        <v>5227790</v>
      </c>
      <c r="H268" s="18">
        <v>6</v>
      </c>
      <c r="I268" s="22" t="s">
        <v>63</v>
      </c>
      <c r="J268" s="25" t="s">
        <v>22</v>
      </c>
      <c r="K268" s="49">
        <v>0</v>
      </c>
      <c r="L268" s="49">
        <v>0</v>
      </c>
      <c r="M268" s="23">
        <f>141/1.18</f>
        <v>119.49152542372882</v>
      </c>
      <c r="N268" s="23">
        <f t="shared" si="8"/>
        <v>21.508474576271187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23">
        <f t="shared" si="7"/>
        <v>141</v>
      </c>
      <c r="V268" s="51">
        <v>0</v>
      </c>
      <c r="W268" s="51">
        <v>0</v>
      </c>
      <c r="X268" s="51">
        <v>0</v>
      </c>
      <c r="Y268" s="51">
        <v>0</v>
      </c>
      <c r="Z268" s="51">
        <v>0</v>
      </c>
      <c r="AA268" s="51">
        <v>0</v>
      </c>
      <c r="AB268" s="51">
        <v>0</v>
      </c>
      <c r="AC268" s="52">
        <v>0</v>
      </c>
    </row>
    <row r="269" spans="1:29" ht="15" customHeight="1">
      <c r="A269" s="46">
        <v>267</v>
      </c>
      <c r="B269" s="17">
        <v>41564</v>
      </c>
      <c r="C269" s="82">
        <f t="shared" si="9"/>
        <v>41564</v>
      </c>
      <c r="D269" s="18">
        <v>14</v>
      </c>
      <c r="E269" s="19" t="s">
        <v>40</v>
      </c>
      <c r="F269" s="47" t="s">
        <v>26</v>
      </c>
      <c r="G269" s="21">
        <v>5227728</v>
      </c>
      <c r="H269" s="18">
        <v>6</v>
      </c>
      <c r="I269" s="22" t="s">
        <v>63</v>
      </c>
      <c r="J269" s="25" t="s">
        <v>22</v>
      </c>
      <c r="K269" s="49">
        <v>0</v>
      </c>
      <c r="L269" s="49">
        <v>0</v>
      </c>
      <c r="M269" s="23">
        <f>43.1/1.18</f>
        <v>36.525423728813564</v>
      </c>
      <c r="N269" s="23">
        <f t="shared" si="8"/>
        <v>6.5745762711864417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23">
        <f t="shared" ref="U269:U331" si="10">SUM(K269:S269)</f>
        <v>43.100000000000009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2">
        <v>0</v>
      </c>
    </row>
    <row r="270" spans="1:29" ht="15" customHeight="1">
      <c r="A270" s="46">
        <v>268</v>
      </c>
      <c r="B270" s="17">
        <v>41564</v>
      </c>
      <c r="C270" s="82">
        <f t="shared" si="9"/>
        <v>41564</v>
      </c>
      <c r="D270" s="18">
        <v>14</v>
      </c>
      <c r="E270" s="19" t="s">
        <v>40</v>
      </c>
      <c r="F270" s="47" t="s">
        <v>26</v>
      </c>
      <c r="G270" s="21">
        <v>9083038</v>
      </c>
      <c r="H270" s="18">
        <v>6</v>
      </c>
      <c r="I270" s="22" t="s">
        <v>63</v>
      </c>
      <c r="J270" s="25" t="s">
        <v>22</v>
      </c>
      <c r="K270" s="49">
        <v>0</v>
      </c>
      <c r="L270" s="49">
        <v>0</v>
      </c>
      <c r="M270" s="23">
        <f>59.4/1.18</f>
        <v>50.33898305084746</v>
      </c>
      <c r="N270" s="23">
        <f t="shared" si="8"/>
        <v>9.0610169491525419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23">
        <f t="shared" si="10"/>
        <v>59.400000000000006</v>
      </c>
      <c r="V270" s="51">
        <v>0</v>
      </c>
      <c r="W270" s="51">
        <v>0</v>
      </c>
      <c r="X270" s="51">
        <v>0</v>
      </c>
      <c r="Y270" s="51">
        <v>0</v>
      </c>
      <c r="Z270" s="51">
        <v>0</v>
      </c>
      <c r="AA270" s="51">
        <v>0</v>
      </c>
      <c r="AB270" s="51">
        <v>0</v>
      </c>
      <c r="AC270" s="52">
        <v>0</v>
      </c>
    </row>
    <row r="271" spans="1:29" ht="15" customHeight="1">
      <c r="A271" s="46">
        <v>269</v>
      </c>
      <c r="B271" s="17">
        <v>41564</v>
      </c>
      <c r="C271" s="82">
        <f t="shared" si="9"/>
        <v>41564</v>
      </c>
      <c r="D271" s="18">
        <v>14</v>
      </c>
      <c r="E271" s="19" t="s">
        <v>40</v>
      </c>
      <c r="F271" s="47" t="s">
        <v>26</v>
      </c>
      <c r="G271" s="21">
        <v>5238443</v>
      </c>
      <c r="H271" s="18">
        <v>6</v>
      </c>
      <c r="I271" s="22" t="s">
        <v>63</v>
      </c>
      <c r="J271" s="25" t="s">
        <v>22</v>
      </c>
      <c r="K271" s="49">
        <v>0</v>
      </c>
      <c r="L271" s="49">
        <v>0</v>
      </c>
      <c r="M271" s="23">
        <f>58.35/1.18</f>
        <v>49.449152542372886</v>
      </c>
      <c r="N271" s="23">
        <f t="shared" si="8"/>
        <v>8.900847457627119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23">
        <f t="shared" si="10"/>
        <v>58.350000000000009</v>
      </c>
      <c r="V271" s="51">
        <v>0</v>
      </c>
      <c r="W271" s="51">
        <v>0</v>
      </c>
      <c r="X271" s="51">
        <v>0</v>
      </c>
      <c r="Y271" s="51">
        <v>0</v>
      </c>
      <c r="Z271" s="51">
        <v>0</v>
      </c>
      <c r="AA271" s="51">
        <v>0</v>
      </c>
      <c r="AB271" s="51">
        <v>0</v>
      </c>
      <c r="AC271" s="52">
        <v>0</v>
      </c>
    </row>
    <row r="272" spans="1:29" ht="15" customHeight="1">
      <c r="A272" s="46">
        <v>270</v>
      </c>
      <c r="B272" s="17">
        <v>41564</v>
      </c>
      <c r="C272" s="82">
        <f t="shared" si="9"/>
        <v>41564</v>
      </c>
      <c r="D272" s="18">
        <v>14</v>
      </c>
      <c r="E272" s="19" t="s">
        <v>40</v>
      </c>
      <c r="F272" s="47" t="s">
        <v>26</v>
      </c>
      <c r="G272" s="21">
        <v>3609869</v>
      </c>
      <c r="H272" s="18">
        <v>6</v>
      </c>
      <c r="I272" s="22" t="s">
        <v>63</v>
      </c>
      <c r="J272" s="25" t="s">
        <v>22</v>
      </c>
      <c r="K272" s="49">
        <v>0</v>
      </c>
      <c r="L272" s="49">
        <v>0</v>
      </c>
      <c r="M272" s="23">
        <f>54.6/1.18</f>
        <v>46.271186440677972</v>
      </c>
      <c r="N272" s="23">
        <f t="shared" si="8"/>
        <v>8.3288135593220343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23">
        <f t="shared" si="10"/>
        <v>54.600000000000009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2">
        <v>0</v>
      </c>
    </row>
    <row r="273" spans="1:29" ht="15" customHeight="1">
      <c r="A273" s="46">
        <v>271</v>
      </c>
      <c r="B273" s="17">
        <v>41564</v>
      </c>
      <c r="C273" s="82">
        <f t="shared" si="9"/>
        <v>41564</v>
      </c>
      <c r="D273" s="18">
        <v>14</v>
      </c>
      <c r="E273" s="19" t="s">
        <v>40</v>
      </c>
      <c r="F273" s="47" t="s">
        <v>26</v>
      </c>
      <c r="G273" s="21">
        <v>3609870</v>
      </c>
      <c r="H273" s="18">
        <v>6</v>
      </c>
      <c r="I273" s="22" t="s">
        <v>63</v>
      </c>
      <c r="J273" s="25" t="s">
        <v>22</v>
      </c>
      <c r="K273" s="49">
        <v>0</v>
      </c>
      <c r="L273" s="49">
        <v>0</v>
      </c>
      <c r="M273" s="23">
        <f>55.05/1.18</f>
        <v>46.652542372881356</v>
      </c>
      <c r="N273" s="23">
        <f t="shared" si="8"/>
        <v>8.3974576271186443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23">
        <f t="shared" si="10"/>
        <v>55.05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2">
        <v>0</v>
      </c>
    </row>
    <row r="274" spans="1:29" ht="15" customHeight="1">
      <c r="A274" s="46">
        <v>272</v>
      </c>
      <c r="B274" s="17">
        <v>41564</v>
      </c>
      <c r="C274" s="82">
        <f t="shared" si="9"/>
        <v>41564</v>
      </c>
      <c r="D274" s="18">
        <v>14</v>
      </c>
      <c r="E274" s="19" t="s">
        <v>40</v>
      </c>
      <c r="F274" s="47" t="s">
        <v>26</v>
      </c>
      <c r="G274" s="21">
        <v>3596693</v>
      </c>
      <c r="H274" s="18">
        <v>6</v>
      </c>
      <c r="I274" s="22" t="s">
        <v>63</v>
      </c>
      <c r="J274" s="25" t="s">
        <v>22</v>
      </c>
      <c r="K274" s="49">
        <v>0</v>
      </c>
      <c r="L274" s="49">
        <v>0</v>
      </c>
      <c r="M274" s="23">
        <f>43.9/1.18</f>
        <v>37.203389830508478</v>
      </c>
      <c r="N274" s="23">
        <f t="shared" si="8"/>
        <v>6.6966101694915254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23">
        <f t="shared" si="10"/>
        <v>43.900000000000006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2">
        <v>0</v>
      </c>
    </row>
    <row r="275" spans="1:29" ht="15" customHeight="1">
      <c r="A275" s="46">
        <v>273</v>
      </c>
      <c r="B275" s="17">
        <v>41564</v>
      </c>
      <c r="C275" s="82">
        <f t="shared" si="9"/>
        <v>41564</v>
      </c>
      <c r="D275" s="18">
        <v>14</v>
      </c>
      <c r="E275" s="19" t="s">
        <v>40</v>
      </c>
      <c r="F275" s="47" t="s">
        <v>26</v>
      </c>
      <c r="G275" s="21">
        <v>3609992</v>
      </c>
      <c r="H275" s="18">
        <v>6</v>
      </c>
      <c r="I275" s="22" t="s">
        <v>63</v>
      </c>
      <c r="J275" s="25" t="s">
        <v>22</v>
      </c>
      <c r="K275" s="49">
        <v>0</v>
      </c>
      <c r="L275" s="49">
        <v>0</v>
      </c>
      <c r="M275" s="23">
        <f>59/1.18</f>
        <v>50</v>
      </c>
      <c r="N275" s="23">
        <f t="shared" si="8"/>
        <v>9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23">
        <f t="shared" si="10"/>
        <v>59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2">
        <v>0</v>
      </c>
    </row>
    <row r="276" spans="1:29" ht="15" customHeight="1">
      <c r="A276" s="46">
        <v>274</v>
      </c>
      <c r="B276" s="17">
        <v>41565</v>
      </c>
      <c r="C276" s="82">
        <f t="shared" si="9"/>
        <v>41565</v>
      </c>
      <c r="D276" s="18">
        <v>1</v>
      </c>
      <c r="E276" s="19">
        <v>1</v>
      </c>
      <c r="F276" s="47" t="s">
        <v>26</v>
      </c>
      <c r="G276" s="21">
        <v>10782</v>
      </c>
      <c r="H276" s="18">
        <v>6</v>
      </c>
      <c r="I276" s="27" t="s">
        <v>351</v>
      </c>
      <c r="J276" s="25" t="s">
        <v>352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23">
        <v>248.6</v>
      </c>
      <c r="R276" s="49">
        <v>0</v>
      </c>
      <c r="S276" s="49">
        <v>0</v>
      </c>
      <c r="T276" s="49">
        <v>0</v>
      </c>
      <c r="U276" s="23">
        <f t="shared" si="10"/>
        <v>248.6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2">
        <v>0</v>
      </c>
    </row>
    <row r="277" spans="1:29" ht="15" customHeight="1">
      <c r="A277" s="46">
        <v>275</v>
      </c>
      <c r="B277" s="17">
        <v>41565</v>
      </c>
      <c r="C277" s="82">
        <f t="shared" si="9"/>
        <v>41565</v>
      </c>
      <c r="D277" s="18">
        <v>1</v>
      </c>
      <c r="E277" s="19">
        <v>2</v>
      </c>
      <c r="F277" s="47" t="s">
        <v>26</v>
      </c>
      <c r="G277" s="21">
        <v>4798</v>
      </c>
      <c r="H277" s="18">
        <v>6</v>
      </c>
      <c r="I277" s="24" t="s">
        <v>353</v>
      </c>
      <c r="J277" s="25" t="s">
        <v>354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23">
        <v>250</v>
      </c>
      <c r="R277" s="49">
        <v>0</v>
      </c>
      <c r="S277" s="49">
        <v>0</v>
      </c>
      <c r="T277" s="49">
        <v>0</v>
      </c>
      <c r="U277" s="23">
        <f t="shared" si="10"/>
        <v>250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2">
        <v>0</v>
      </c>
    </row>
    <row r="278" spans="1:29" ht="15" customHeight="1">
      <c r="A278" s="46">
        <v>276</v>
      </c>
      <c r="B278" s="17">
        <v>41565</v>
      </c>
      <c r="C278" s="82">
        <f t="shared" si="9"/>
        <v>41565</v>
      </c>
      <c r="D278" s="18">
        <v>1</v>
      </c>
      <c r="E278" s="19">
        <v>1</v>
      </c>
      <c r="F278" s="47" t="s">
        <v>26</v>
      </c>
      <c r="G278" s="21">
        <v>9594</v>
      </c>
      <c r="H278" s="18">
        <v>6</v>
      </c>
      <c r="I278" s="27" t="s">
        <v>355</v>
      </c>
      <c r="J278" s="25" t="s">
        <v>356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23">
        <v>13</v>
      </c>
      <c r="R278" s="49">
        <v>0</v>
      </c>
      <c r="S278" s="49">
        <v>0</v>
      </c>
      <c r="T278" s="49">
        <v>0</v>
      </c>
      <c r="U278" s="23">
        <f t="shared" si="10"/>
        <v>13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2">
        <v>0</v>
      </c>
    </row>
    <row r="279" spans="1:29" ht="15" customHeight="1">
      <c r="A279" s="46">
        <v>277</v>
      </c>
      <c r="B279" s="17">
        <v>41565</v>
      </c>
      <c r="C279" s="82">
        <f t="shared" si="9"/>
        <v>41565</v>
      </c>
      <c r="D279" s="18">
        <v>1</v>
      </c>
      <c r="E279" s="19">
        <v>44</v>
      </c>
      <c r="F279" s="47" t="s">
        <v>26</v>
      </c>
      <c r="G279" s="21">
        <v>156598</v>
      </c>
      <c r="H279" s="18">
        <v>6</v>
      </c>
      <c r="I279" s="24" t="s">
        <v>52</v>
      </c>
      <c r="J279" s="25" t="s">
        <v>215</v>
      </c>
      <c r="K279" s="49">
        <v>0</v>
      </c>
      <c r="L279" s="49">
        <v>0</v>
      </c>
      <c r="M279" s="23">
        <v>6.78</v>
      </c>
      <c r="N279" s="23">
        <v>1.22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23">
        <f t="shared" si="10"/>
        <v>8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2">
        <v>0</v>
      </c>
    </row>
    <row r="280" spans="1:29" ht="15" customHeight="1">
      <c r="A280" s="46">
        <v>278</v>
      </c>
      <c r="B280" s="17">
        <v>41565</v>
      </c>
      <c r="C280" s="82">
        <f t="shared" si="9"/>
        <v>41565</v>
      </c>
      <c r="D280" s="18">
        <v>1</v>
      </c>
      <c r="E280" s="19">
        <v>44</v>
      </c>
      <c r="F280" s="47" t="s">
        <v>26</v>
      </c>
      <c r="G280" s="21">
        <v>156599</v>
      </c>
      <c r="H280" s="18">
        <v>6</v>
      </c>
      <c r="I280" s="22" t="s">
        <v>52</v>
      </c>
      <c r="J280" s="25" t="s">
        <v>215</v>
      </c>
      <c r="K280" s="49">
        <v>0</v>
      </c>
      <c r="L280" s="49">
        <v>0</v>
      </c>
      <c r="M280" s="23">
        <v>12.71</v>
      </c>
      <c r="N280" s="23">
        <v>2.29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23">
        <f t="shared" si="10"/>
        <v>15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2">
        <v>0</v>
      </c>
    </row>
    <row r="281" spans="1:29" ht="15" customHeight="1">
      <c r="A281" s="46">
        <v>279</v>
      </c>
      <c r="B281" s="17">
        <v>41565</v>
      </c>
      <c r="C281" s="82">
        <f t="shared" si="9"/>
        <v>41565</v>
      </c>
      <c r="D281" s="18">
        <v>1</v>
      </c>
      <c r="E281" s="19">
        <v>1</v>
      </c>
      <c r="F281" s="47" t="s">
        <v>26</v>
      </c>
      <c r="G281" s="21">
        <v>120</v>
      </c>
      <c r="H281" s="18">
        <v>6</v>
      </c>
      <c r="I281" s="22" t="s">
        <v>149</v>
      </c>
      <c r="J281" s="25" t="s">
        <v>249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23">
        <v>10</v>
      </c>
      <c r="R281" s="49">
        <v>0</v>
      </c>
      <c r="S281" s="49">
        <v>0</v>
      </c>
      <c r="T281" s="49">
        <v>0</v>
      </c>
      <c r="U281" s="23">
        <f t="shared" si="10"/>
        <v>10</v>
      </c>
      <c r="V281" s="51">
        <v>0</v>
      </c>
      <c r="W281" s="51">
        <v>0</v>
      </c>
      <c r="X281" s="51">
        <v>0</v>
      </c>
      <c r="Y281" s="51">
        <v>0</v>
      </c>
      <c r="Z281" s="51">
        <v>0</v>
      </c>
      <c r="AA281" s="51">
        <v>0</v>
      </c>
      <c r="AB281" s="51">
        <v>0</v>
      </c>
      <c r="AC281" s="52">
        <v>0</v>
      </c>
    </row>
    <row r="282" spans="1:29" ht="15" customHeight="1">
      <c r="A282" s="46">
        <v>280</v>
      </c>
      <c r="B282" s="17">
        <v>41565</v>
      </c>
      <c r="C282" s="82">
        <f t="shared" si="9"/>
        <v>41565</v>
      </c>
      <c r="D282" s="18">
        <v>1</v>
      </c>
      <c r="E282" s="19">
        <v>1</v>
      </c>
      <c r="F282" s="47" t="s">
        <v>26</v>
      </c>
      <c r="G282" s="21">
        <v>216</v>
      </c>
      <c r="H282" s="18">
        <v>6</v>
      </c>
      <c r="I282" s="22" t="s">
        <v>57</v>
      </c>
      <c r="J282" s="25" t="s">
        <v>255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49">
        <v>0</v>
      </c>
      <c r="Q282" s="23">
        <v>61</v>
      </c>
      <c r="R282" s="49">
        <v>0</v>
      </c>
      <c r="S282" s="49">
        <v>0</v>
      </c>
      <c r="T282" s="49">
        <v>0</v>
      </c>
      <c r="U282" s="23">
        <f t="shared" si="10"/>
        <v>61</v>
      </c>
      <c r="V282" s="51">
        <v>0</v>
      </c>
      <c r="W282" s="51">
        <v>0</v>
      </c>
      <c r="X282" s="51">
        <v>0</v>
      </c>
      <c r="Y282" s="51">
        <v>0</v>
      </c>
      <c r="Z282" s="51">
        <v>0</v>
      </c>
      <c r="AA282" s="51">
        <v>0</v>
      </c>
      <c r="AB282" s="51">
        <v>0</v>
      </c>
      <c r="AC282" s="52">
        <v>0</v>
      </c>
    </row>
    <row r="283" spans="1:29" ht="15" customHeight="1">
      <c r="A283" s="46">
        <v>281</v>
      </c>
      <c r="B283" s="17">
        <v>41565</v>
      </c>
      <c r="C283" s="82">
        <f t="shared" si="9"/>
        <v>41565</v>
      </c>
      <c r="D283" s="18">
        <v>1</v>
      </c>
      <c r="E283" s="19">
        <v>1</v>
      </c>
      <c r="F283" s="47" t="s">
        <v>26</v>
      </c>
      <c r="G283" s="21">
        <v>244</v>
      </c>
      <c r="H283" s="18">
        <v>6</v>
      </c>
      <c r="I283" s="60">
        <v>10409408058</v>
      </c>
      <c r="J283" s="25" t="s">
        <v>357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49">
        <v>0</v>
      </c>
      <c r="Q283" s="23">
        <v>30</v>
      </c>
      <c r="R283" s="49">
        <v>0</v>
      </c>
      <c r="S283" s="49">
        <v>0</v>
      </c>
      <c r="T283" s="49">
        <v>0</v>
      </c>
      <c r="U283" s="23">
        <f t="shared" si="10"/>
        <v>30</v>
      </c>
      <c r="V283" s="51">
        <v>0</v>
      </c>
      <c r="W283" s="51">
        <v>0</v>
      </c>
      <c r="X283" s="51">
        <v>0</v>
      </c>
      <c r="Y283" s="51">
        <v>0</v>
      </c>
      <c r="Z283" s="51">
        <v>0</v>
      </c>
      <c r="AA283" s="51">
        <v>0</v>
      </c>
      <c r="AB283" s="51">
        <v>0</v>
      </c>
      <c r="AC283" s="52">
        <v>0</v>
      </c>
    </row>
    <row r="284" spans="1:29" ht="15" customHeight="1">
      <c r="A284" s="46">
        <v>282</v>
      </c>
      <c r="B284" s="17">
        <v>41565</v>
      </c>
      <c r="C284" s="82">
        <f t="shared" si="9"/>
        <v>41565</v>
      </c>
      <c r="D284" s="18">
        <v>3</v>
      </c>
      <c r="E284" s="19">
        <v>2</v>
      </c>
      <c r="F284" s="47" t="s">
        <v>26</v>
      </c>
      <c r="G284" s="21">
        <v>1520</v>
      </c>
      <c r="H284" s="18">
        <v>6</v>
      </c>
      <c r="I284" s="22" t="s">
        <v>107</v>
      </c>
      <c r="J284" s="25" t="s">
        <v>108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23">
        <v>15</v>
      </c>
      <c r="R284" s="49">
        <v>0</v>
      </c>
      <c r="S284" s="49">
        <v>0</v>
      </c>
      <c r="T284" s="49">
        <v>0</v>
      </c>
      <c r="U284" s="23">
        <f t="shared" si="10"/>
        <v>15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2">
        <v>0</v>
      </c>
    </row>
    <row r="285" spans="1:29" ht="15" customHeight="1">
      <c r="A285" s="46">
        <v>283</v>
      </c>
      <c r="B285" s="17">
        <v>41565</v>
      </c>
      <c r="C285" s="82">
        <f t="shared" si="9"/>
        <v>41565</v>
      </c>
      <c r="D285" s="18">
        <v>3</v>
      </c>
      <c r="E285" s="19">
        <v>1</v>
      </c>
      <c r="F285" s="47" t="s">
        <v>26</v>
      </c>
      <c r="G285" s="21">
        <v>3390</v>
      </c>
      <c r="H285" s="18">
        <v>6</v>
      </c>
      <c r="I285" s="22" t="s">
        <v>358</v>
      </c>
      <c r="J285" s="25" t="s">
        <v>359</v>
      </c>
      <c r="K285" s="49">
        <v>0</v>
      </c>
      <c r="L285" s="49">
        <v>0</v>
      </c>
      <c r="M285" s="49">
        <v>0</v>
      </c>
      <c r="N285" s="49">
        <v>0</v>
      </c>
      <c r="O285" s="49">
        <v>0</v>
      </c>
      <c r="P285" s="49">
        <v>0</v>
      </c>
      <c r="Q285" s="23">
        <v>7</v>
      </c>
      <c r="R285" s="49">
        <v>0</v>
      </c>
      <c r="S285" s="49">
        <v>0</v>
      </c>
      <c r="T285" s="49">
        <v>0</v>
      </c>
      <c r="U285" s="23">
        <f t="shared" si="10"/>
        <v>7</v>
      </c>
      <c r="V285" s="51">
        <v>0</v>
      </c>
      <c r="W285" s="51">
        <v>0</v>
      </c>
      <c r="X285" s="51">
        <v>0</v>
      </c>
      <c r="Y285" s="51">
        <v>0</v>
      </c>
      <c r="Z285" s="51">
        <v>0</v>
      </c>
      <c r="AA285" s="51">
        <v>0</v>
      </c>
      <c r="AB285" s="51">
        <v>0</v>
      </c>
      <c r="AC285" s="52">
        <v>0</v>
      </c>
    </row>
    <row r="286" spans="1:29" ht="15" customHeight="1">
      <c r="A286" s="46">
        <v>284</v>
      </c>
      <c r="B286" s="17">
        <v>41565</v>
      </c>
      <c r="C286" s="82">
        <f t="shared" si="9"/>
        <v>41565</v>
      </c>
      <c r="D286" s="18">
        <v>1</v>
      </c>
      <c r="E286" s="19">
        <v>4</v>
      </c>
      <c r="F286" s="47" t="s">
        <v>26</v>
      </c>
      <c r="G286" s="21">
        <v>188</v>
      </c>
      <c r="H286" s="18">
        <v>6</v>
      </c>
      <c r="I286" s="22" t="s">
        <v>58</v>
      </c>
      <c r="J286" s="25" t="s">
        <v>295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49">
        <v>0</v>
      </c>
      <c r="Q286" s="23">
        <v>25</v>
      </c>
      <c r="R286" s="49">
        <v>0</v>
      </c>
      <c r="S286" s="49">
        <v>0</v>
      </c>
      <c r="T286" s="49">
        <v>0</v>
      </c>
      <c r="U286" s="23">
        <f t="shared" si="10"/>
        <v>25</v>
      </c>
      <c r="V286" s="51">
        <v>0</v>
      </c>
      <c r="W286" s="51">
        <v>0</v>
      </c>
      <c r="X286" s="51">
        <v>0</v>
      </c>
      <c r="Y286" s="51">
        <v>0</v>
      </c>
      <c r="Z286" s="51">
        <v>0</v>
      </c>
      <c r="AA286" s="51">
        <v>0</v>
      </c>
      <c r="AB286" s="51">
        <v>0</v>
      </c>
      <c r="AC286" s="52">
        <v>0</v>
      </c>
    </row>
    <row r="287" spans="1:29" ht="15" customHeight="1">
      <c r="A287" s="46">
        <v>285</v>
      </c>
      <c r="B287" s="17">
        <v>41565</v>
      </c>
      <c r="C287" s="82">
        <f t="shared" si="9"/>
        <v>41565</v>
      </c>
      <c r="D287" s="18">
        <v>3</v>
      </c>
      <c r="E287" s="19">
        <v>1</v>
      </c>
      <c r="F287" s="47" t="s">
        <v>26</v>
      </c>
      <c r="G287" s="21">
        <v>10107</v>
      </c>
      <c r="H287" s="18">
        <v>6</v>
      </c>
      <c r="I287" s="22" t="s">
        <v>114</v>
      </c>
      <c r="J287" s="25" t="s">
        <v>115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49">
        <v>0</v>
      </c>
      <c r="Q287" s="23">
        <v>38</v>
      </c>
      <c r="R287" s="49">
        <v>0</v>
      </c>
      <c r="S287" s="49">
        <v>0</v>
      </c>
      <c r="T287" s="49">
        <v>0</v>
      </c>
      <c r="U287" s="23">
        <f t="shared" si="10"/>
        <v>38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2">
        <v>0</v>
      </c>
    </row>
    <row r="288" spans="1:29" ht="15" customHeight="1">
      <c r="A288" s="46">
        <v>286</v>
      </c>
      <c r="B288" s="17">
        <v>41565</v>
      </c>
      <c r="C288" s="82">
        <f t="shared" si="9"/>
        <v>41565</v>
      </c>
      <c r="D288" s="18">
        <v>3</v>
      </c>
      <c r="E288" s="19">
        <v>1</v>
      </c>
      <c r="F288" s="47" t="s">
        <v>26</v>
      </c>
      <c r="G288" s="21">
        <v>32</v>
      </c>
      <c r="H288" s="18">
        <v>6</v>
      </c>
      <c r="I288" s="22" t="s">
        <v>334</v>
      </c>
      <c r="J288" s="25" t="s">
        <v>335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49">
        <v>0</v>
      </c>
      <c r="Q288" s="23">
        <v>7</v>
      </c>
      <c r="R288" s="49">
        <v>0</v>
      </c>
      <c r="S288" s="49">
        <v>0</v>
      </c>
      <c r="T288" s="49">
        <v>0</v>
      </c>
      <c r="U288" s="23">
        <f t="shared" si="10"/>
        <v>7</v>
      </c>
      <c r="V288" s="51">
        <v>0</v>
      </c>
      <c r="W288" s="51">
        <v>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2">
        <v>0</v>
      </c>
    </row>
    <row r="289" spans="1:29" ht="15" customHeight="1">
      <c r="A289" s="46">
        <v>287</v>
      </c>
      <c r="B289" s="17">
        <v>41565</v>
      </c>
      <c r="C289" s="82">
        <f t="shared" si="9"/>
        <v>41565</v>
      </c>
      <c r="D289" s="18">
        <v>3</v>
      </c>
      <c r="E289" s="19">
        <v>1</v>
      </c>
      <c r="F289" s="47" t="s">
        <v>26</v>
      </c>
      <c r="G289" s="21">
        <v>2063</v>
      </c>
      <c r="H289" s="18">
        <v>6</v>
      </c>
      <c r="I289" s="27" t="s">
        <v>360</v>
      </c>
      <c r="J289" s="25" t="s">
        <v>361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23">
        <v>11.5</v>
      </c>
      <c r="R289" s="49">
        <v>0</v>
      </c>
      <c r="S289" s="49">
        <v>0</v>
      </c>
      <c r="T289" s="49">
        <v>0</v>
      </c>
      <c r="U289" s="23">
        <f t="shared" si="10"/>
        <v>11.5</v>
      </c>
      <c r="V289" s="51">
        <v>0</v>
      </c>
      <c r="W289" s="51">
        <v>0</v>
      </c>
      <c r="X289" s="51">
        <v>0</v>
      </c>
      <c r="Y289" s="51">
        <v>0</v>
      </c>
      <c r="Z289" s="51">
        <v>0</v>
      </c>
      <c r="AA289" s="51">
        <v>0</v>
      </c>
      <c r="AB289" s="51">
        <v>0</v>
      </c>
      <c r="AC289" s="52">
        <v>0</v>
      </c>
    </row>
    <row r="290" spans="1:29" ht="15" customHeight="1">
      <c r="A290" s="46">
        <v>288</v>
      </c>
      <c r="B290" s="17">
        <v>41565</v>
      </c>
      <c r="C290" s="82">
        <f t="shared" si="9"/>
        <v>41565</v>
      </c>
      <c r="D290" s="18">
        <v>3</v>
      </c>
      <c r="E290" s="19">
        <v>1</v>
      </c>
      <c r="F290" s="47" t="s">
        <v>26</v>
      </c>
      <c r="G290" s="21">
        <v>637</v>
      </c>
      <c r="H290" s="18">
        <v>6</v>
      </c>
      <c r="I290" s="24" t="s">
        <v>362</v>
      </c>
      <c r="J290" s="25" t="s">
        <v>363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23">
        <v>40</v>
      </c>
      <c r="R290" s="49">
        <v>0</v>
      </c>
      <c r="S290" s="49">
        <v>0</v>
      </c>
      <c r="T290" s="49">
        <v>0</v>
      </c>
      <c r="U290" s="23">
        <f t="shared" si="10"/>
        <v>40</v>
      </c>
      <c r="V290" s="51">
        <v>0</v>
      </c>
      <c r="W290" s="51">
        <v>0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2">
        <v>0</v>
      </c>
    </row>
    <row r="291" spans="1:29" ht="15" customHeight="1">
      <c r="A291" s="46">
        <v>289</v>
      </c>
      <c r="B291" s="17">
        <v>41566</v>
      </c>
      <c r="C291" s="82">
        <f t="shared" si="9"/>
        <v>41566</v>
      </c>
      <c r="D291" s="18">
        <v>1</v>
      </c>
      <c r="E291" s="19">
        <v>1</v>
      </c>
      <c r="F291" s="47" t="s">
        <v>26</v>
      </c>
      <c r="G291" s="21">
        <v>48825</v>
      </c>
      <c r="H291" s="18">
        <v>6</v>
      </c>
      <c r="I291" s="24" t="s">
        <v>48</v>
      </c>
      <c r="J291" s="25" t="s">
        <v>332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23">
        <v>20</v>
      </c>
      <c r="R291" s="49">
        <v>0</v>
      </c>
      <c r="S291" s="49">
        <v>0</v>
      </c>
      <c r="T291" s="49">
        <v>0</v>
      </c>
      <c r="U291" s="23">
        <f t="shared" si="10"/>
        <v>20</v>
      </c>
      <c r="V291" s="51">
        <v>0</v>
      </c>
      <c r="W291" s="51">
        <v>0</v>
      </c>
      <c r="X291" s="51">
        <v>0</v>
      </c>
      <c r="Y291" s="51">
        <v>0</v>
      </c>
      <c r="Z291" s="51">
        <v>0</v>
      </c>
      <c r="AA291" s="51">
        <v>0</v>
      </c>
      <c r="AB291" s="51">
        <v>0</v>
      </c>
      <c r="AC291" s="52">
        <v>0</v>
      </c>
    </row>
    <row r="292" spans="1:29" ht="15" customHeight="1">
      <c r="A292" s="46">
        <v>290</v>
      </c>
      <c r="B292" s="17">
        <v>41566</v>
      </c>
      <c r="C292" s="82">
        <f t="shared" si="9"/>
        <v>41566</v>
      </c>
      <c r="D292" s="18">
        <v>3</v>
      </c>
      <c r="E292" s="19">
        <v>1</v>
      </c>
      <c r="F292" s="47" t="s">
        <v>26</v>
      </c>
      <c r="G292" s="21">
        <v>33</v>
      </c>
      <c r="H292" s="18">
        <v>6</v>
      </c>
      <c r="I292" s="22" t="s">
        <v>334</v>
      </c>
      <c r="J292" s="43" t="s">
        <v>335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26">
        <v>10</v>
      </c>
      <c r="R292" s="49">
        <v>0</v>
      </c>
      <c r="S292" s="49">
        <v>0</v>
      </c>
      <c r="T292" s="49">
        <v>0</v>
      </c>
      <c r="U292" s="23">
        <f t="shared" si="10"/>
        <v>10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2">
        <v>0</v>
      </c>
    </row>
    <row r="293" spans="1:29" ht="15" customHeight="1">
      <c r="A293" s="46">
        <v>291</v>
      </c>
      <c r="B293" s="17">
        <v>41566</v>
      </c>
      <c r="C293" s="82">
        <f t="shared" si="9"/>
        <v>41566</v>
      </c>
      <c r="D293" s="18">
        <v>3</v>
      </c>
      <c r="E293" s="19">
        <v>1</v>
      </c>
      <c r="F293" s="47" t="s">
        <v>26</v>
      </c>
      <c r="G293" s="21">
        <v>705</v>
      </c>
      <c r="H293" s="18">
        <v>6</v>
      </c>
      <c r="I293" s="22" t="s">
        <v>364</v>
      </c>
      <c r="J293" s="43" t="s">
        <v>365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26">
        <v>15</v>
      </c>
      <c r="R293" s="49">
        <v>0</v>
      </c>
      <c r="S293" s="49">
        <v>0</v>
      </c>
      <c r="T293" s="49">
        <v>0</v>
      </c>
      <c r="U293" s="23">
        <f t="shared" si="10"/>
        <v>15</v>
      </c>
      <c r="V293" s="51">
        <v>0</v>
      </c>
      <c r="W293" s="51">
        <v>0</v>
      </c>
      <c r="X293" s="51">
        <v>0</v>
      </c>
      <c r="Y293" s="51">
        <v>0</v>
      </c>
      <c r="Z293" s="51">
        <v>0</v>
      </c>
      <c r="AA293" s="51">
        <v>0</v>
      </c>
      <c r="AB293" s="51">
        <v>0</v>
      </c>
      <c r="AC293" s="52">
        <v>0</v>
      </c>
    </row>
    <row r="294" spans="1:29" ht="15" customHeight="1">
      <c r="A294" s="46">
        <v>292</v>
      </c>
      <c r="B294" s="17">
        <v>41567</v>
      </c>
      <c r="C294" s="82">
        <f t="shared" si="9"/>
        <v>41567</v>
      </c>
      <c r="D294" s="18">
        <v>3</v>
      </c>
      <c r="E294" s="19">
        <v>1</v>
      </c>
      <c r="F294" s="47" t="s">
        <v>26</v>
      </c>
      <c r="G294" s="21">
        <v>33</v>
      </c>
      <c r="H294" s="18">
        <v>6</v>
      </c>
      <c r="I294" s="22" t="s">
        <v>339</v>
      </c>
      <c r="J294" s="25" t="s">
        <v>340</v>
      </c>
      <c r="K294" s="49">
        <v>0</v>
      </c>
      <c r="L294" s="49">
        <v>0</v>
      </c>
      <c r="M294" s="49">
        <v>0</v>
      </c>
      <c r="N294" s="49">
        <v>0</v>
      </c>
      <c r="O294" s="49">
        <v>0</v>
      </c>
      <c r="P294" s="49">
        <v>0</v>
      </c>
      <c r="Q294" s="23">
        <v>18</v>
      </c>
      <c r="R294" s="49">
        <v>0</v>
      </c>
      <c r="S294" s="49">
        <v>0</v>
      </c>
      <c r="T294" s="49">
        <v>0</v>
      </c>
      <c r="U294" s="23">
        <f t="shared" si="10"/>
        <v>18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2">
        <v>0</v>
      </c>
    </row>
    <row r="295" spans="1:29" ht="15" customHeight="1">
      <c r="A295" s="46">
        <v>294</v>
      </c>
      <c r="B295" s="17">
        <v>41568</v>
      </c>
      <c r="C295" s="82">
        <f t="shared" si="9"/>
        <v>41568</v>
      </c>
      <c r="D295" s="18">
        <v>1</v>
      </c>
      <c r="E295" s="19">
        <v>1</v>
      </c>
      <c r="F295" s="47" t="s">
        <v>26</v>
      </c>
      <c r="G295" s="21">
        <v>9903</v>
      </c>
      <c r="H295" s="18">
        <v>6</v>
      </c>
      <c r="I295" s="27" t="s">
        <v>366</v>
      </c>
      <c r="J295" s="25" t="s">
        <v>367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23">
        <v>24</v>
      </c>
      <c r="R295" s="49">
        <v>0</v>
      </c>
      <c r="S295" s="49">
        <v>0</v>
      </c>
      <c r="T295" s="49">
        <v>0</v>
      </c>
      <c r="U295" s="23">
        <f t="shared" si="10"/>
        <v>24</v>
      </c>
      <c r="V295" s="51">
        <v>0</v>
      </c>
      <c r="W295" s="51">
        <v>0</v>
      </c>
      <c r="X295" s="51">
        <v>0</v>
      </c>
      <c r="Y295" s="51">
        <v>0</v>
      </c>
      <c r="Z295" s="51">
        <v>0</v>
      </c>
      <c r="AA295" s="51">
        <v>0</v>
      </c>
      <c r="AB295" s="51">
        <v>0</v>
      </c>
      <c r="AC295" s="52">
        <v>0</v>
      </c>
    </row>
    <row r="296" spans="1:29" ht="15" customHeight="1">
      <c r="A296" s="46">
        <v>295</v>
      </c>
      <c r="B296" s="17">
        <v>41568</v>
      </c>
      <c r="C296" s="82">
        <f t="shared" si="9"/>
        <v>41568</v>
      </c>
      <c r="D296" s="18">
        <v>1</v>
      </c>
      <c r="E296" s="19">
        <v>1</v>
      </c>
      <c r="F296" s="47" t="s">
        <v>26</v>
      </c>
      <c r="G296" s="21">
        <v>2576</v>
      </c>
      <c r="H296" s="18">
        <v>6</v>
      </c>
      <c r="I296" s="22" t="s">
        <v>314</v>
      </c>
      <c r="J296" s="25" t="s">
        <v>315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23">
        <v>24</v>
      </c>
      <c r="R296" s="49">
        <v>0</v>
      </c>
      <c r="S296" s="49">
        <v>0</v>
      </c>
      <c r="T296" s="49">
        <v>0</v>
      </c>
      <c r="U296" s="23">
        <f t="shared" si="10"/>
        <v>24</v>
      </c>
      <c r="V296" s="51">
        <v>0</v>
      </c>
      <c r="W296" s="51">
        <v>0</v>
      </c>
      <c r="X296" s="51">
        <v>0</v>
      </c>
      <c r="Y296" s="51">
        <v>0</v>
      </c>
      <c r="Z296" s="51">
        <v>0</v>
      </c>
      <c r="AA296" s="51">
        <v>0</v>
      </c>
      <c r="AB296" s="51">
        <v>0</v>
      </c>
      <c r="AC296" s="52">
        <v>0</v>
      </c>
    </row>
    <row r="297" spans="1:29" ht="15" customHeight="1">
      <c r="A297" s="46">
        <v>296</v>
      </c>
      <c r="B297" s="17">
        <v>41568</v>
      </c>
      <c r="C297" s="82">
        <f t="shared" si="9"/>
        <v>41568</v>
      </c>
      <c r="D297" s="18">
        <v>3</v>
      </c>
      <c r="E297" s="19">
        <v>1</v>
      </c>
      <c r="F297" s="47" t="s">
        <v>26</v>
      </c>
      <c r="G297" s="21">
        <v>32193</v>
      </c>
      <c r="H297" s="18">
        <v>6</v>
      </c>
      <c r="I297" s="22" t="s">
        <v>261</v>
      </c>
      <c r="J297" s="25" t="s">
        <v>262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23">
        <v>10</v>
      </c>
      <c r="R297" s="49">
        <v>0</v>
      </c>
      <c r="S297" s="49">
        <v>0</v>
      </c>
      <c r="T297" s="49">
        <v>0</v>
      </c>
      <c r="U297" s="23">
        <f t="shared" si="10"/>
        <v>10</v>
      </c>
      <c r="V297" s="51">
        <v>0</v>
      </c>
      <c r="W297" s="51">
        <v>0</v>
      </c>
      <c r="X297" s="51">
        <v>0</v>
      </c>
      <c r="Y297" s="51">
        <v>0</v>
      </c>
      <c r="Z297" s="51">
        <v>0</v>
      </c>
      <c r="AA297" s="51">
        <v>0</v>
      </c>
      <c r="AB297" s="51">
        <v>0</v>
      </c>
      <c r="AC297" s="52">
        <v>0</v>
      </c>
    </row>
    <row r="298" spans="1:29" ht="15" customHeight="1">
      <c r="A298" s="46">
        <v>297</v>
      </c>
      <c r="B298" s="17">
        <v>41568</v>
      </c>
      <c r="C298" s="82">
        <f t="shared" si="9"/>
        <v>41568</v>
      </c>
      <c r="D298" s="18">
        <v>12</v>
      </c>
      <c r="E298" s="19">
        <v>0</v>
      </c>
      <c r="F298" s="47" t="s">
        <v>26</v>
      </c>
      <c r="G298" s="21">
        <v>3619</v>
      </c>
      <c r="H298" s="18">
        <v>6</v>
      </c>
      <c r="I298" s="22" t="s">
        <v>87</v>
      </c>
      <c r="J298" s="25" t="s">
        <v>88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49">
        <v>0</v>
      </c>
      <c r="Q298" s="23">
        <v>47.4</v>
      </c>
      <c r="R298" s="49">
        <v>0</v>
      </c>
      <c r="S298" s="49">
        <v>0</v>
      </c>
      <c r="T298" s="49">
        <v>0</v>
      </c>
      <c r="U298" s="23">
        <f t="shared" si="10"/>
        <v>47.4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2">
        <v>0</v>
      </c>
    </row>
    <row r="299" spans="1:29" ht="15" customHeight="1">
      <c r="A299" s="46">
        <v>298</v>
      </c>
      <c r="B299" s="17">
        <v>41568</v>
      </c>
      <c r="C299" s="82">
        <f t="shared" si="9"/>
        <v>41568</v>
      </c>
      <c r="D299" s="18">
        <v>1</v>
      </c>
      <c r="E299" s="19">
        <v>1</v>
      </c>
      <c r="F299" s="47" t="s">
        <v>26</v>
      </c>
      <c r="G299" s="21">
        <v>10280</v>
      </c>
      <c r="H299" s="18">
        <v>6</v>
      </c>
      <c r="I299" s="24" t="s">
        <v>368</v>
      </c>
      <c r="J299" s="25" t="s">
        <v>369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49">
        <v>0</v>
      </c>
      <c r="Q299" s="23">
        <v>75</v>
      </c>
      <c r="R299" s="49">
        <v>0</v>
      </c>
      <c r="S299" s="49">
        <v>0</v>
      </c>
      <c r="T299" s="49">
        <v>0</v>
      </c>
      <c r="U299" s="23">
        <f t="shared" si="10"/>
        <v>75</v>
      </c>
      <c r="V299" s="51">
        <v>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2">
        <v>0</v>
      </c>
    </row>
    <row r="300" spans="1:29" ht="15" customHeight="1">
      <c r="A300" s="46">
        <v>299</v>
      </c>
      <c r="B300" s="17">
        <v>41568</v>
      </c>
      <c r="C300" s="82">
        <f t="shared" si="9"/>
        <v>41568</v>
      </c>
      <c r="D300" s="18">
        <v>2</v>
      </c>
      <c r="E300" s="19">
        <v>1</v>
      </c>
      <c r="F300" s="47" t="s">
        <v>26</v>
      </c>
      <c r="G300" s="21">
        <v>16</v>
      </c>
      <c r="H300" s="18">
        <v>6</v>
      </c>
      <c r="I300" s="22" t="s">
        <v>140</v>
      </c>
      <c r="J300" s="25" t="s">
        <v>74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49">
        <v>0</v>
      </c>
      <c r="Q300" s="23">
        <v>1218</v>
      </c>
      <c r="R300" s="49">
        <v>0</v>
      </c>
      <c r="S300" s="49">
        <v>0</v>
      </c>
      <c r="T300" s="49">
        <v>0</v>
      </c>
      <c r="U300" s="23">
        <f t="shared" si="10"/>
        <v>1218</v>
      </c>
      <c r="V300" s="51">
        <v>0</v>
      </c>
      <c r="W300" s="51">
        <v>0</v>
      </c>
      <c r="X300" s="51">
        <v>0</v>
      </c>
      <c r="Y300" s="51">
        <v>0</v>
      </c>
      <c r="Z300" s="51">
        <v>0</v>
      </c>
      <c r="AA300" s="51">
        <v>0</v>
      </c>
      <c r="AB300" s="51">
        <v>0</v>
      </c>
      <c r="AC300" s="52">
        <v>0</v>
      </c>
    </row>
    <row r="301" spans="1:29" ht="15" customHeight="1">
      <c r="A301" s="46">
        <v>300</v>
      </c>
      <c r="B301" s="17">
        <v>41568</v>
      </c>
      <c r="C301" s="82">
        <f t="shared" si="9"/>
        <v>41568</v>
      </c>
      <c r="D301" s="18">
        <v>1</v>
      </c>
      <c r="E301" s="19">
        <v>1</v>
      </c>
      <c r="F301" s="47" t="s">
        <v>26</v>
      </c>
      <c r="G301" s="21">
        <v>448</v>
      </c>
      <c r="H301" s="18">
        <v>6</v>
      </c>
      <c r="I301" s="22" t="s">
        <v>345</v>
      </c>
      <c r="J301" s="43" t="s">
        <v>346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49">
        <v>0</v>
      </c>
      <c r="Q301" s="26">
        <v>123</v>
      </c>
      <c r="R301" s="49">
        <v>0</v>
      </c>
      <c r="S301" s="49">
        <v>0</v>
      </c>
      <c r="T301" s="49">
        <v>0</v>
      </c>
      <c r="U301" s="23">
        <f t="shared" si="10"/>
        <v>123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2">
        <v>0</v>
      </c>
    </row>
    <row r="302" spans="1:29" ht="15" customHeight="1">
      <c r="A302" s="46">
        <v>301</v>
      </c>
      <c r="B302" s="17">
        <v>41568</v>
      </c>
      <c r="C302" s="82">
        <f t="shared" si="9"/>
        <v>41568</v>
      </c>
      <c r="D302" s="18">
        <v>1</v>
      </c>
      <c r="E302" s="19">
        <v>4</v>
      </c>
      <c r="F302" s="47" t="s">
        <v>26</v>
      </c>
      <c r="G302" s="21">
        <v>193</v>
      </c>
      <c r="H302" s="18">
        <v>6</v>
      </c>
      <c r="I302" s="22" t="s">
        <v>58</v>
      </c>
      <c r="J302" s="43" t="s">
        <v>295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49">
        <v>0</v>
      </c>
      <c r="Q302" s="26">
        <v>25</v>
      </c>
      <c r="R302" s="49">
        <v>0</v>
      </c>
      <c r="S302" s="49">
        <v>0</v>
      </c>
      <c r="T302" s="49">
        <v>0</v>
      </c>
      <c r="U302" s="23">
        <f t="shared" si="10"/>
        <v>25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51">
        <v>0</v>
      </c>
      <c r="AB302" s="51">
        <v>0</v>
      </c>
      <c r="AC302" s="52">
        <v>0</v>
      </c>
    </row>
    <row r="303" spans="1:29" ht="15" customHeight="1">
      <c r="A303" s="46">
        <v>302</v>
      </c>
      <c r="B303" s="17">
        <v>41568</v>
      </c>
      <c r="C303" s="82">
        <f t="shared" si="9"/>
        <v>41568</v>
      </c>
      <c r="D303" s="18">
        <v>1</v>
      </c>
      <c r="E303" s="19">
        <v>1</v>
      </c>
      <c r="F303" s="47" t="s">
        <v>26</v>
      </c>
      <c r="G303" s="21">
        <v>449</v>
      </c>
      <c r="H303" s="18">
        <v>6</v>
      </c>
      <c r="I303" s="22" t="s">
        <v>345</v>
      </c>
      <c r="J303" s="43" t="s">
        <v>346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49">
        <v>0</v>
      </c>
      <c r="Q303" s="26">
        <v>57</v>
      </c>
      <c r="R303" s="49">
        <v>0</v>
      </c>
      <c r="S303" s="49">
        <v>0</v>
      </c>
      <c r="T303" s="49">
        <v>0</v>
      </c>
      <c r="U303" s="23">
        <f t="shared" si="10"/>
        <v>57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2">
        <v>0</v>
      </c>
    </row>
    <row r="304" spans="1:29" ht="15" customHeight="1">
      <c r="A304" s="46">
        <v>303</v>
      </c>
      <c r="B304" s="17">
        <v>41568</v>
      </c>
      <c r="C304" s="82">
        <f t="shared" si="9"/>
        <v>41568</v>
      </c>
      <c r="D304" s="18">
        <v>3</v>
      </c>
      <c r="E304" s="19">
        <v>1</v>
      </c>
      <c r="F304" s="47" t="s">
        <v>26</v>
      </c>
      <c r="G304" s="21">
        <v>45325</v>
      </c>
      <c r="H304" s="18">
        <v>6</v>
      </c>
      <c r="I304" s="22" t="s">
        <v>370</v>
      </c>
      <c r="J304" s="43" t="s">
        <v>371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49">
        <v>0</v>
      </c>
      <c r="Q304" s="26">
        <v>34</v>
      </c>
      <c r="R304" s="49">
        <v>0</v>
      </c>
      <c r="S304" s="49">
        <v>0</v>
      </c>
      <c r="T304" s="49">
        <v>0</v>
      </c>
      <c r="U304" s="23">
        <f t="shared" si="10"/>
        <v>34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2">
        <v>0</v>
      </c>
    </row>
    <row r="305" spans="1:29" ht="15" customHeight="1">
      <c r="A305" s="46">
        <v>304</v>
      </c>
      <c r="B305" s="17">
        <v>41568</v>
      </c>
      <c r="C305" s="82">
        <f t="shared" si="9"/>
        <v>41568</v>
      </c>
      <c r="D305" s="18">
        <v>3</v>
      </c>
      <c r="E305" s="19">
        <v>2</v>
      </c>
      <c r="F305" s="47" t="s">
        <v>26</v>
      </c>
      <c r="G305" s="21">
        <v>2184</v>
      </c>
      <c r="H305" s="18">
        <v>6</v>
      </c>
      <c r="I305" s="22" t="s">
        <v>372</v>
      </c>
      <c r="J305" s="43" t="s">
        <v>373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49">
        <v>0</v>
      </c>
      <c r="Q305" s="26">
        <v>7</v>
      </c>
      <c r="R305" s="49">
        <v>0</v>
      </c>
      <c r="S305" s="49">
        <v>0</v>
      </c>
      <c r="T305" s="49">
        <v>0</v>
      </c>
      <c r="U305" s="23">
        <f t="shared" si="10"/>
        <v>7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2">
        <v>0</v>
      </c>
    </row>
    <row r="306" spans="1:29" ht="15" customHeight="1">
      <c r="A306" s="46">
        <v>305</v>
      </c>
      <c r="B306" s="17">
        <v>41568</v>
      </c>
      <c r="C306" s="82">
        <f t="shared" si="9"/>
        <v>41568</v>
      </c>
      <c r="D306" s="18">
        <v>3</v>
      </c>
      <c r="E306" s="19">
        <v>2</v>
      </c>
      <c r="F306" s="47" t="s">
        <v>26</v>
      </c>
      <c r="G306" s="21">
        <v>4909</v>
      </c>
      <c r="H306" s="18">
        <v>6</v>
      </c>
      <c r="I306" s="22" t="s">
        <v>143</v>
      </c>
      <c r="J306" s="43" t="s">
        <v>263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49">
        <v>0</v>
      </c>
      <c r="Q306" s="26">
        <v>15</v>
      </c>
      <c r="R306" s="49">
        <v>0</v>
      </c>
      <c r="S306" s="49">
        <v>0</v>
      </c>
      <c r="T306" s="49">
        <v>0</v>
      </c>
      <c r="U306" s="23">
        <f t="shared" si="10"/>
        <v>15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2">
        <v>0</v>
      </c>
    </row>
    <row r="307" spans="1:29" ht="15" customHeight="1">
      <c r="A307" s="46">
        <v>306</v>
      </c>
      <c r="B307" s="17">
        <v>41568</v>
      </c>
      <c r="C307" s="82">
        <f t="shared" si="9"/>
        <v>41568</v>
      </c>
      <c r="D307" s="18">
        <v>3</v>
      </c>
      <c r="E307" s="19">
        <v>2</v>
      </c>
      <c r="F307" s="47" t="s">
        <v>26</v>
      </c>
      <c r="G307" s="21">
        <v>2195</v>
      </c>
      <c r="H307" s="18">
        <v>6</v>
      </c>
      <c r="I307" s="22" t="s">
        <v>372</v>
      </c>
      <c r="J307" s="43" t="s">
        <v>373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49">
        <v>0</v>
      </c>
      <c r="Q307" s="26">
        <v>7</v>
      </c>
      <c r="R307" s="49">
        <v>0</v>
      </c>
      <c r="S307" s="49">
        <v>0</v>
      </c>
      <c r="T307" s="49">
        <v>0</v>
      </c>
      <c r="U307" s="23">
        <f t="shared" si="10"/>
        <v>7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2">
        <v>0</v>
      </c>
    </row>
    <row r="308" spans="1:29" ht="15" customHeight="1">
      <c r="A308" s="46">
        <v>307</v>
      </c>
      <c r="B308" s="17">
        <v>41568</v>
      </c>
      <c r="C308" s="82">
        <f t="shared" si="9"/>
        <v>41568</v>
      </c>
      <c r="D308" s="18">
        <v>3</v>
      </c>
      <c r="E308" s="19">
        <v>2</v>
      </c>
      <c r="F308" s="47" t="s">
        <v>26</v>
      </c>
      <c r="G308" s="21">
        <v>2183</v>
      </c>
      <c r="H308" s="18">
        <v>6</v>
      </c>
      <c r="I308" s="22" t="s">
        <v>372</v>
      </c>
      <c r="J308" s="43" t="s">
        <v>373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49">
        <v>0</v>
      </c>
      <c r="Q308" s="26">
        <v>9</v>
      </c>
      <c r="R308" s="49">
        <v>0</v>
      </c>
      <c r="S308" s="49">
        <v>0</v>
      </c>
      <c r="T308" s="49">
        <v>0</v>
      </c>
      <c r="U308" s="23">
        <f t="shared" si="10"/>
        <v>9</v>
      </c>
      <c r="V308" s="51">
        <v>0</v>
      </c>
      <c r="W308" s="51">
        <v>0</v>
      </c>
      <c r="X308" s="51">
        <v>0</v>
      </c>
      <c r="Y308" s="51">
        <v>0</v>
      </c>
      <c r="Z308" s="51">
        <v>0</v>
      </c>
      <c r="AA308" s="51">
        <v>0</v>
      </c>
      <c r="AB308" s="51">
        <v>0</v>
      </c>
      <c r="AC308" s="52">
        <v>0</v>
      </c>
    </row>
    <row r="309" spans="1:29" ht="15" customHeight="1">
      <c r="A309" s="46">
        <v>308</v>
      </c>
      <c r="B309" s="17">
        <v>41568</v>
      </c>
      <c r="C309" s="82">
        <f t="shared" si="9"/>
        <v>41568</v>
      </c>
      <c r="D309" s="18">
        <v>3</v>
      </c>
      <c r="E309" s="19">
        <v>1</v>
      </c>
      <c r="F309" s="47" t="s">
        <v>26</v>
      </c>
      <c r="G309" s="21">
        <v>1609</v>
      </c>
      <c r="H309" s="18">
        <v>6</v>
      </c>
      <c r="I309" s="22" t="s">
        <v>374</v>
      </c>
      <c r="J309" s="43" t="s">
        <v>375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49">
        <v>0</v>
      </c>
      <c r="Q309" s="26">
        <v>100</v>
      </c>
      <c r="R309" s="49">
        <v>0</v>
      </c>
      <c r="S309" s="49">
        <v>0</v>
      </c>
      <c r="T309" s="49">
        <v>0</v>
      </c>
      <c r="U309" s="23">
        <f t="shared" si="10"/>
        <v>100</v>
      </c>
      <c r="V309" s="51">
        <v>0</v>
      </c>
      <c r="W309" s="51">
        <v>0</v>
      </c>
      <c r="X309" s="51">
        <v>0</v>
      </c>
      <c r="Y309" s="51">
        <v>0</v>
      </c>
      <c r="Z309" s="51">
        <v>0</v>
      </c>
      <c r="AA309" s="51">
        <v>0</v>
      </c>
      <c r="AB309" s="51">
        <v>0</v>
      </c>
      <c r="AC309" s="52">
        <v>0</v>
      </c>
    </row>
    <row r="310" spans="1:29" ht="15" customHeight="1">
      <c r="A310" s="46">
        <v>309</v>
      </c>
      <c r="B310" s="17">
        <v>41568</v>
      </c>
      <c r="C310" s="82">
        <f t="shared" si="9"/>
        <v>41568</v>
      </c>
      <c r="D310" s="18">
        <v>3</v>
      </c>
      <c r="E310" s="19">
        <v>2</v>
      </c>
      <c r="F310" s="47" t="s">
        <v>26</v>
      </c>
      <c r="G310" s="21">
        <v>224</v>
      </c>
      <c r="H310" s="18">
        <v>6</v>
      </c>
      <c r="I310" s="22" t="s">
        <v>376</v>
      </c>
      <c r="J310" s="43" t="s">
        <v>377</v>
      </c>
      <c r="K310" s="49">
        <v>0</v>
      </c>
      <c r="L310" s="49">
        <v>0</v>
      </c>
      <c r="M310" s="49">
        <v>0</v>
      </c>
      <c r="N310" s="49">
        <v>0</v>
      </c>
      <c r="O310" s="49">
        <v>0</v>
      </c>
      <c r="P310" s="49">
        <v>0</v>
      </c>
      <c r="Q310" s="26">
        <v>11</v>
      </c>
      <c r="R310" s="49">
        <v>0</v>
      </c>
      <c r="S310" s="49">
        <v>0</v>
      </c>
      <c r="T310" s="49">
        <v>0</v>
      </c>
      <c r="U310" s="23">
        <f t="shared" si="10"/>
        <v>11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2">
        <v>0</v>
      </c>
    </row>
    <row r="311" spans="1:29" ht="15" customHeight="1">
      <c r="A311" s="46">
        <v>310</v>
      </c>
      <c r="B311" s="17">
        <v>41569</v>
      </c>
      <c r="C311" s="82">
        <f t="shared" si="9"/>
        <v>41569</v>
      </c>
      <c r="D311" s="18">
        <v>1</v>
      </c>
      <c r="E311" s="19">
        <v>1</v>
      </c>
      <c r="F311" s="47" t="s">
        <v>26</v>
      </c>
      <c r="G311" s="21">
        <v>307</v>
      </c>
      <c r="H311" s="18">
        <v>6</v>
      </c>
      <c r="I311" s="27" t="s">
        <v>378</v>
      </c>
      <c r="J311" s="25" t="s">
        <v>379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49">
        <v>0</v>
      </c>
      <c r="Q311" s="23">
        <v>1400</v>
      </c>
      <c r="R311" s="49">
        <v>0</v>
      </c>
      <c r="S311" s="49">
        <v>0</v>
      </c>
      <c r="T311" s="49">
        <v>0</v>
      </c>
      <c r="U311" s="23">
        <f t="shared" si="10"/>
        <v>1400</v>
      </c>
      <c r="V311" s="51">
        <v>0</v>
      </c>
      <c r="W311" s="51">
        <v>0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2">
        <v>0</v>
      </c>
    </row>
    <row r="312" spans="1:29" ht="15" customHeight="1">
      <c r="A312" s="46">
        <v>311</v>
      </c>
      <c r="B312" s="17">
        <v>41569</v>
      </c>
      <c r="C312" s="82">
        <f t="shared" si="9"/>
        <v>41569</v>
      </c>
      <c r="D312" s="18">
        <v>1</v>
      </c>
      <c r="E312" s="19">
        <v>1</v>
      </c>
      <c r="F312" s="47" t="s">
        <v>26</v>
      </c>
      <c r="G312" s="21">
        <v>1112</v>
      </c>
      <c r="H312" s="18">
        <v>6</v>
      </c>
      <c r="I312" s="22" t="s">
        <v>380</v>
      </c>
      <c r="J312" s="25" t="s">
        <v>381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49">
        <v>0</v>
      </c>
      <c r="Q312" s="23">
        <v>45</v>
      </c>
      <c r="R312" s="49">
        <v>0</v>
      </c>
      <c r="S312" s="49">
        <v>0</v>
      </c>
      <c r="T312" s="49">
        <v>0</v>
      </c>
      <c r="U312" s="23">
        <f t="shared" si="10"/>
        <v>45</v>
      </c>
      <c r="V312" s="51">
        <v>0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0</v>
      </c>
      <c r="AC312" s="52">
        <v>0</v>
      </c>
    </row>
    <row r="313" spans="1:29" ht="15" customHeight="1">
      <c r="A313" s="46">
        <v>312</v>
      </c>
      <c r="B313" s="17">
        <v>41569</v>
      </c>
      <c r="C313" s="82">
        <f t="shared" si="9"/>
        <v>41569</v>
      </c>
      <c r="D313" s="18">
        <v>12</v>
      </c>
      <c r="E313" s="19">
        <v>3</v>
      </c>
      <c r="F313" s="47" t="s">
        <v>26</v>
      </c>
      <c r="G313" s="21">
        <v>23573</v>
      </c>
      <c r="H313" s="18">
        <v>6</v>
      </c>
      <c r="I313" s="22" t="s">
        <v>382</v>
      </c>
      <c r="J313" s="25" t="s">
        <v>383</v>
      </c>
      <c r="K313" s="49">
        <v>0</v>
      </c>
      <c r="L313" s="49">
        <v>0</v>
      </c>
      <c r="M313" s="49">
        <v>0</v>
      </c>
      <c r="N313" s="49">
        <v>0</v>
      </c>
      <c r="O313" s="49">
        <v>0</v>
      </c>
      <c r="P313" s="49">
        <v>0</v>
      </c>
      <c r="Q313" s="23">
        <v>3.3</v>
      </c>
      <c r="R313" s="49">
        <v>0</v>
      </c>
      <c r="S313" s="49">
        <v>0</v>
      </c>
      <c r="T313" s="49">
        <v>0</v>
      </c>
      <c r="U313" s="23">
        <f t="shared" si="10"/>
        <v>3.3</v>
      </c>
      <c r="V313" s="51">
        <v>0</v>
      </c>
      <c r="W313" s="51">
        <v>0</v>
      </c>
      <c r="X313" s="51">
        <v>0</v>
      </c>
      <c r="Y313" s="51">
        <v>0</v>
      </c>
      <c r="Z313" s="51">
        <v>0</v>
      </c>
      <c r="AA313" s="51">
        <v>0</v>
      </c>
      <c r="AB313" s="51">
        <v>0</v>
      </c>
      <c r="AC313" s="52">
        <v>0</v>
      </c>
    </row>
    <row r="314" spans="1:29" ht="15" customHeight="1">
      <c r="A314" s="46">
        <v>313</v>
      </c>
      <c r="B314" s="17">
        <v>41569</v>
      </c>
      <c r="C314" s="82">
        <f t="shared" si="9"/>
        <v>41569</v>
      </c>
      <c r="D314" s="18">
        <v>1</v>
      </c>
      <c r="E314" s="19">
        <v>3</v>
      </c>
      <c r="F314" s="47" t="s">
        <v>26</v>
      </c>
      <c r="G314" s="21">
        <v>7170</v>
      </c>
      <c r="H314" s="18">
        <v>6</v>
      </c>
      <c r="I314" s="22" t="s">
        <v>384</v>
      </c>
      <c r="J314" s="43" t="s">
        <v>385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49">
        <v>0</v>
      </c>
      <c r="Q314" s="26">
        <v>128</v>
      </c>
      <c r="R314" s="49">
        <v>0</v>
      </c>
      <c r="S314" s="49">
        <v>0</v>
      </c>
      <c r="T314" s="49">
        <v>0</v>
      </c>
      <c r="U314" s="23">
        <f t="shared" si="10"/>
        <v>128</v>
      </c>
      <c r="V314" s="51">
        <v>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2">
        <v>0</v>
      </c>
    </row>
    <row r="315" spans="1:29" ht="15" customHeight="1">
      <c r="A315" s="46">
        <v>314</v>
      </c>
      <c r="B315" s="17">
        <v>41569</v>
      </c>
      <c r="C315" s="82">
        <f t="shared" si="9"/>
        <v>41569</v>
      </c>
      <c r="D315" s="18">
        <v>3</v>
      </c>
      <c r="E315" s="19">
        <v>4</v>
      </c>
      <c r="F315" s="47" t="s">
        <v>26</v>
      </c>
      <c r="G315" s="21">
        <v>6084</v>
      </c>
      <c r="H315" s="18">
        <v>6</v>
      </c>
      <c r="I315" s="22" t="s">
        <v>386</v>
      </c>
      <c r="J315" s="43" t="s">
        <v>387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49">
        <v>0</v>
      </c>
      <c r="Q315" s="26">
        <v>5.5</v>
      </c>
      <c r="R315" s="49">
        <v>0</v>
      </c>
      <c r="S315" s="49">
        <v>0</v>
      </c>
      <c r="T315" s="49">
        <v>0</v>
      </c>
      <c r="U315" s="23">
        <f t="shared" si="10"/>
        <v>5.5</v>
      </c>
      <c r="V315" s="51">
        <v>0</v>
      </c>
      <c r="W315" s="51">
        <v>0</v>
      </c>
      <c r="X315" s="51">
        <v>0</v>
      </c>
      <c r="Y315" s="51">
        <v>0</v>
      </c>
      <c r="Z315" s="51">
        <v>0</v>
      </c>
      <c r="AA315" s="51">
        <v>0</v>
      </c>
      <c r="AB315" s="51">
        <v>0</v>
      </c>
      <c r="AC315" s="52">
        <v>0</v>
      </c>
    </row>
    <row r="316" spans="1:29" ht="15" customHeight="1">
      <c r="A316" s="46">
        <v>315</v>
      </c>
      <c r="B316" s="17">
        <v>41569</v>
      </c>
      <c r="C316" s="82">
        <f t="shared" si="9"/>
        <v>41569</v>
      </c>
      <c r="D316" s="18">
        <v>3</v>
      </c>
      <c r="E316" s="19">
        <v>1</v>
      </c>
      <c r="F316" s="47" t="s">
        <v>26</v>
      </c>
      <c r="G316" s="21">
        <v>964</v>
      </c>
      <c r="H316" s="18">
        <v>6</v>
      </c>
      <c r="I316" s="22" t="s">
        <v>388</v>
      </c>
      <c r="J316" s="43" t="s">
        <v>389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49">
        <v>0</v>
      </c>
      <c r="Q316" s="26">
        <v>15.5</v>
      </c>
      <c r="R316" s="49">
        <v>0</v>
      </c>
      <c r="S316" s="49">
        <v>0</v>
      </c>
      <c r="T316" s="49">
        <v>0</v>
      </c>
      <c r="U316" s="23">
        <f t="shared" si="10"/>
        <v>15.5</v>
      </c>
      <c r="V316" s="51">
        <v>0</v>
      </c>
      <c r="W316" s="51">
        <v>0</v>
      </c>
      <c r="X316" s="51">
        <v>0</v>
      </c>
      <c r="Y316" s="51">
        <v>0</v>
      </c>
      <c r="Z316" s="51">
        <v>0</v>
      </c>
      <c r="AA316" s="51">
        <v>0</v>
      </c>
      <c r="AB316" s="51">
        <v>0</v>
      </c>
      <c r="AC316" s="52">
        <v>0</v>
      </c>
    </row>
    <row r="317" spans="1:29" ht="15" customHeight="1">
      <c r="A317" s="46">
        <v>316</v>
      </c>
      <c r="B317" s="17">
        <v>41569</v>
      </c>
      <c r="C317" s="82">
        <f t="shared" si="9"/>
        <v>41569</v>
      </c>
      <c r="D317" s="18">
        <v>3</v>
      </c>
      <c r="E317" s="19">
        <v>2</v>
      </c>
      <c r="F317" s="47" t="s">
        <v>26</v>
      </c>
      <c r="G317" s="21">
        <v>598</v>
      </c>
      <c r="H317" s="18">
        <v>6</v>
      </c>
      <c r="I317" s="22" t="s">
        <v>390</v>
      </c>
      <c r="J317" s="43" t="s">
        <v>391</v>
      </c>
      <c r="K317" s="49">
        <v>0</v>
      </c>
      <c r="L317" s="49">
        <v>0</v>
      </c>
      <c r="M317" s="49">
        <v>0</v>
      </c>
      <c r="N317" s="49">
        <v>0</v>
      </c>
      <c r="O317" s="49">
        <v>0</v>
      </c>
      <c r="P317" s="49">
        <v>0</v>
      </c>
      <c r="Q317" s="26">
        <v>5</v>
      </c>
      <c r="R317" s="49">
        <v>0</v>
      </c>
      <c r="S317" s="49">
        <v>0</v>
      </c>
      <c r="T317" s="49">
        <v>0</v>
      </c>
      <c r="U317" s="23">
        <f t="shared" si="10"/>
        <v>5</v>
      </c>
      <c r="V317" s="51">
        <v>0</v>
      </c>
      <c r="W317" s="51">
        <v>0</v>
      </c>
      <c r="X317" s="51">
        <v>0</v>
      </c>
      <c r="Y317" s="51">
        <v>0</v>
      </c>
      <c r="Z317" s="51">
        <v>0</v>
      </c>
      <c r="AA317" s="51">
        <v>0</v>
      </c>
      <c r="AB317" s="51">
        <v>0</v>
      </c>
      <c r="AC317" s="52">
        <v>0</v>
      </c>
    </row>
    <row r="318" spans="1:29" ht="15" customHeight="1">
      <c r="A318" s="46">
        <v>317</v>
      </c>
      <c r="B318" s="17">
        <v>41569</v>
      </c>
      <c r="C318" s="82">
        <f t="shared" si="9"/>
        <v>41569</v>
      </c>
      <c r="D318" s="18">
        <v>3</v>
      </c>
      <c r="E318" s="19">
        <v>1</v>
      </c>
      <c r="F318" s="47" t="s">
        <v>26</v>
      </c>
      <c r="G318" s="21">
        <v>11760</v>
      </c>
      <c r="H318" s="18">
        <v>6</v>
      </c>
      <c r="I318" s="22" t="s">
        <v>351</v>
      </c>
      <c r="J318" s="43" t="s">
        <v>352</v>
      </c>
      <c r="K318" s="49">
        <v>0</v>
      </c>
      <c r="L318" s="49">
        <v>0</v>
      </c>
      <c r="M318" s="49">
        <v>0</v>
      </c>
      <c r="N318" s="49">
        <v>0</v>
      </c>
      <c r="O318" s="49">
        <v>0</v>
      </c>
      <c r="P318" s="49">
        <v>0</v>
      </c>
      <c r="Q318" s="26">
        <v>2</v>
      </c>
      <c r="R318" s="49">
        <v>0</v>
      </c>
      <c r="S318" s="49">
        <v>0</v>
      </c>
      <c r="T318" s="49">
        <v>0</v>
      </c>
      <c r="U318" s="23">
        <f t="shared" si="10"/>
        <v>2</v>
      </c>
      <c r="V318" s="51">
        <v>0</v>
      </c>
      <c r="W318" s="51">
        <v>0</v>
      </c>
      <c r="X318" s="51">
        <v>0</v>
      </c>
      <c r="Y318" s="51">
        <v>0</v>
      </c>
      <c r="Z318" s="51">
        <v>0</v>
      </c>
      <c r="AA318" s="51">
        <v>0</v>
      </c>
      <c r="AB318" s="51">
        <v>0</v>
      </c>
      <c r="AC318" s="52">
        <v>0</v>
      </c>
    </row>
    <row r="319" spans="1:29" ht="15" customHeight="1">
      <c r="A319" s="46">
        <v>318</v>
      </c>
      <c r="B319" s="17">
        <v>41569</v>
      </c>
      <c r="C319" s="82">
        <f t="shared" si="9"/>
        <v>41569</v>
      </c>
      <c r="D319" s="18">
        <v>3</v>
      </c>
      <c r="E319" s="19">
        <v>1</v>
      </c>
      <c r="F319" s="47" t="s">
        <v>26</v>
      </c>
      <c r="G319" s="21">
        <v>9241</v>
      </c>
      <c r="H319" s="18">
        <v>6</v>
      </c>
      <c r="I319" s="22" t="s">
        <v>89</v>
      </c>
      <c r="J319" s="43" t="s">
        <v>90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49">
        <v>0</v>
      </c>
      <c r="Q319" s="26">
        <v>14</v>
      </c>
      <c r="R319" s="49">
        <v>0</v>
      </c>
      <c r="S319" s="49">
        <v>0</v>
      </c>
      <c r="T319" s="49">
        <v>0</v>
      </c>
      <c r="U319" s="23">
        <f t="shared" si="10"/>
        <v>14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2">
        <v>0</v>
      </c>
    </row>
    <row r="320" spans="1:29" ht="15" customHeight="1">
      <c r="A320" s="46">
        <v>319</v>
      </c>
      <c r="B320" s="17">
        <v>41569</v>
      </c>
      <c r="C320" s="82">
        <f t="shared" si="9"/>
        <v>41569</v>
      </c>
      <c r="D320" s="18">
        <v>3</v>
      </c>
      <c r="E320" s="19">
        <v>1</v>
      </c>
      <c r="F320" s="47" t="s">
        <v>26</v>
      </c>
      <c r="G320" s="21">
        <v>10761</v>
      </c>
      <c r="H320" s="18">
        <v>6</v>
      </c>
      <c r="I320" s="22" t="s">
        <v>319</v>
      </c>
      <c r="J320" s="43" t="s">
        <v>320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26">
        <v>65</v>
      </c>
      <c r="R320" s="49">
        <v>0</v>
      </c>
      <c r="S320" s="49">
        <v>0</v>
      </c>
      <c r="T320" s="49">
        <v>0</v>
      </c>
      <c r="U320" s="23">
        <f t="shared" si="10"/>
        <v>65</v>
      </c>
      <c r="V320" s="51">
        <v>0</v>
      </c>
      <c r="W320" s="51">
        <v>0</v>
      </c>
      <c r="X320" s="51">
        <v>0</v>
      </c>
      <c r="Y320" s="51">
        <v>0</v>
      </c>
      <c r="Z320" s="51">
        <v>0</v>
      </c>
      <c r="AA320" s="51">
        <v>0</v>
      </c>
      <c r="AB320" s="51">
        <v>0</v>
      </c>
      <c r="AC320" s="52">
        <v>0</v>
      </c>
    </row>
    <row r="321" spans="1:29" ht="15" customHeight="1">
      <c r="A321" s="46">
        <v>320</v>
      </c>
      <c r="B321" s="17">
        <v>41570</v>
      </c>
      <c r="C321" s="82">
        <f t="shared" si="9"/>
        <v>41570</v>
      </c>
      <c r="D321" s="18">
        <v>1</v>
      </c>
      <c r="E321" s="19">
        <v>3</v>
      </c>
      <c r="F321" s="47" t="s">
        <v>26</v>
      </c>
      <c r="G321" s="21">
        <v>5421</v>
      </c>
      <c r="H321" s="18">
        <v>6</v>
      </c>
      <c r="I321" s="24" t="s">
        <v>212</v>
      </c>
      <c r="J321" s="25" t="s">
        <v>213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23">
        <v>280</v>
      </c>
      <c r="R321" s="49">
        <v>0</v>
      </c>
      <c r="S321" s="49">
        <v>0</v>
      </c>
      <c r="T321" s="49">
        <v>0</v>
      </c>
      <c r="U321" s="23">
        <f t="shared" si="10"/>
        <v>280</v>
      </c>
      <c r="V321" s="51">
        <v>0</v>
      </c>
      <c r="W321" s="51">
        <v>0</v>
      </c>
      <c r="X321" s="51">
        <v>0</v>
      </c>
      <c r="Y321" s="51">
        <v>0</v>
      </c>
      <c r="Z321" s="51">
        <v>0</v>
      </c>
      <c r="AA321" s="51">
        <v>0</v>
      </c>
      <c r="AB321" s="51">
        <v>0</v>
      </c>
      <c r="AC321" s="52">
        <v>0</v>
      </c>
    </row>
    <row r="322" spans="1:29" ht="15" customHeight="1">
      <c r="A322" s="46">
        <v>321</v>
      </c>
      <c r="B322" s="17">
        <v>41570</v>
      </c>
      <c r="C322" s="82">
        <f t="shared" si="9"/>
        <v>41570</v>
      </c>
      <c r="D322" s="18">
        <v>3</v>
      </c>
      <c r="E322" s="19">
        <v>2</v>
      </c>
      <c r="F322" s="47" t="s">
        <v>26</v>
      </c>
      <c r="G322" s="21">
        <v>4807</v>
      </c>
      <c r="H322" s="18">
        <v>6</v>
      </c>
      <c r="I322" s="22" t="s">
        <v>353</v>
      </c>
      <c r="J322" s="25" t="s">
        <v>354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23">
        <v>70</v>
      </c>
      <c r="R322" s="49">
        <v>0</v>
      </c>
      <c r="S322" s="49">
        <v>0</v>
      </c>
      <c r="T322" s="49">
        <v>0</v>
      </c>
      <c r="U322" s="23">
        <f t="shared" si="10"/>
        <v>70</v>
      </c>
      <c r="V322" s="51">
        <v>0</v>
      </c>
      <c r="W322" s="51">
        <v>0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2">
        <v>0</v>
      </c>
    </row>
    <row r="323" spans="1:29" ht="15" customHeight="1">
      <c r="A323" s="46">
        <v>322</v>
      </c>
      <c r="B323" s="17">
        <v>41570</v>
      </c>
      <c r="C323" s="82">
        <f t="shared" si="9"/>
        <v>41570</v>
      </c>
      <c r="D323" s="18">
        <v>3</v>
      </c>
      <c r="E323" s="19">
        <v>1</v>
      </c>
      <c r="F323" s="47" t="s">
        <v>26</v>
      </c>
      <c r="G323" s="21">
        <v>3394</v>
      </c>
      <c r="H323" s="18">
        <v>6</v>
      </c>
      <c r="I323" s="24" t="s">
        <v>358</v>
      </c>
      <c r="J323" s="31" t="s">
        <v>359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23">
        <v>7</v>
      </c>
      <c r="R323" s="49">
        <v>0</v>
      </c>
      <c r="S323" s="49">
        <v>0</v>
      </c>
      <c r="T323" s="49">
        <v>0</v>
      </c>
      <c r="U323" s="23">
        <f t="shared" si="10"/>
        <v>7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51">
        <v>0</v>
      </c>
      <c r="AB323" s="51">
        <v>0</v>
      </c>
      <c r="AC323" s="52">
        <v>0</v>
      </c>
    </row>
    <row r="324" spans="1:29" ht="15" customHeight="1">
      <c r="A324" s="46">
        <v>323</v>
      </c>
      <c r="B324" s="17">
        <v>41570</v>
      </c>
      <c r="C324" s="82">
        <f t="shared" si="9"/>
        <v>41570</v>
      </c>
      <c r="D324" s="18">
        <v>1</v>
      </c>
      <c r="E324" s="19">
        <v>1</v>
      </c>
      <c r="F324" s="47" t="s">
        <v>26</v>
      </c>
      <c r="G324" s="21">
        <v>40</v>
      </c>
      <c r="H324" s="18">
        <v>6</v>
      </c>
      <c r="I324" s="24" t="s">
        <v>78</v>
      </c>
      <c r="J324" s="31" t="s">
        <v>79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23">
        <v>1060</v>
      </c>
      <c r="R324" s="49">
        <v>0</v>
      </c>
      <c r="S324" s="49">
        <v>0</v>
      </c>
      <c r="T324" s="49">
        <v>0</v>
      </c>
      <c r="U324" s="23">
        <f t="shared" si="10"/>
        <v>1060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2">
        <v>0</v>
      </c>
    </row>
    <row r="325" spans="1:29" ht="15" customHeight="1">
      <c r="A325" s="46">
        <v>324</v>
      </c>
      <c r="B325" s="17">
        <v>41570</v>
      </c>
      <c r="C325" s="82">
        <f t="shared" si="9"/>
        <v>41570</v>
      </c>
      <c r="D325" s="18">
        <v>1</v>
      </c>
      <c r="E325" s="19">
        <v>1</v>
      </c>
      <c r="F325" s="47" t="s">
        <v>26</v>
      </c>
      <c r="G325" s="21">
        <v>25</v>
      </c>
      <c r="H325" s="18">
        <v>6</v>
      </c>
      <c r="I325" s="27" t="s">
        <v>85</v>
      </c>
      <c r="J325" s="25" t="s">
        <v>392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23">
        <v>937</v>
      </c>
      <c r="R325" s="49">
        <v>0</v>
      </c>
      <c r="S325" s="49">
        <v>0</v>
      </c>
      <c r="T325" s="49">
        <v>0</v>
      </c>
      <c r="U325" s="23">
        <f t="shared" si="10"/>
        <v>937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2">
        <v>0</v>
      </c>
    </row>
    <row r="326" spans="1:29" ht="15" customHeight="1">
      <c r="A326" s="46">
        <v>325</v>
      </c>
      <c r="B326" s="17">
        <v>41570</v>
      </c>
      <c r="C326" s="82">
        <f t="shared" si="9"/>
        <v>41570</v>
      </c>
      <c r="D326" s="18">
        <v>2</v>
      </c>
      <c r="E326" s="19">
        <v>1</v>
      </c>
      <c r="F326" s="47" t="s">
        <v>26</v>
      </c>
      <c r="G326" s="21">
        <v>8</v>
      </c>
      <c r="H326" s="18">
        <v>6</v>
      </c>
      <c r="I326" s="24" t="s">
        <v>71</v>
      </c>
      <c r="J326" s="25" t="s">
        <v>72</v>
      </c>
      <c r="K326" s="49">
        <v>0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23">
        <v>750</v>
      </c>
      <c r="R326" s="49">
        <v>0</v>
      </c>
      <c r="S326" s="49">
        <v>0</v>
      </c>
      <c r="T326" s="49">
        <v>0</v>
      </c>
      <c r="U326" s="23">
        <f t="shared" si="10"/>
        <v>750</v>
      </c>
      <c r="V326" s="51">
        <v>0</v>
      </c>
      <c r="W326" s="51">
        <v>0</v>
      </c>
      <c r="X326" s="51">
        <v>0</v>
      </c>
      <c r="Y326" s="51">
        <v>0</v>
      </c>
      <c r="Z326" s="51">
        <v>0</v>
      </c>
      <c r="AA326" s="51">
        <v>0</v>
      </c>
      <c r="AB326" s="51">
        <v>0</v>
      </c>
      <c r="AC326" s="52">
        <v>0</v>
      </c>
    </row>
    <row r="327" spans="1:29" ht="15" customHeight="1">
      <c r="A327" s="46">
        <v>326</v>
      </c>
      <c r="B327" s="17">
        <v>41570</v>
      </c>
      <c r="C327" s="82">
        <f t="shared" si="9"/>
        <v>41570</v>
      </c>
      <c r="D327" s="18">
        <v>1</v>
      </c>
      <c r="E327" s="19">
        <v>2</v>
      </c>
      <c r="F327" s="47" t="s">
        <v>26</v>
      </c>
      <c r="G327" s="21">
        <v>6</v>
      </c>
      <c r="H327" s="18">
        <v>6</v>
      </c>
      <c r="I327" s="22" t="s">
        <v>81</v>
      </c>
      <c r="J327" s="25" t="s">
        <v>82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23">
        <v>1016</v>
      </c>
      <c r="R327" s="49">
        <v>0</v>
      </c>
      <c r="S327" s="49">
        <v>0</v>
      </c>
      <c r="T327" s="49">
        <v>0</v>
      </c>
      <c r="U327" s="23">
        <f t="shared" si="10"/>
        <v>1016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2">
        <v>0</v>
      </c>
    </row>
    <row r="328" spans="1:29" ht="15" customHeight="1">
      <c r="A328" s="46">
        <v>327</v>
      </c>
      <c r="B328" s="17">
        <v>41570</v>
      </c>
      <c r="C328" s="82">
        <f t="shared" si="9"/>
        <v>41570</v>
      </c>
      <c r="D328" s="18">
        <v>1</v>
      </c>
      <c r="E328" s="19">
        <v>1</v>
      </c>
      <c r="F328" s="47" t="s">
        <v>26</v>
      </c>
      <c r="G328" s="21">
        <v>31</v>
      </c>
      <c r="H328" s="18">
        <v>6</v>
      </c>
      <c r="I328" s="22" t="s">
        <v>76</v>
      </c>
      <c r="J328" s="25" t="s">
        <v>77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23">
        <v>1088</v>
      </c>
      <c r="R328" s="49">
        <v>0</v>
      </c>
      <c r="S328" s="49">
        <v>0</v>
      </c>
      <c r="T328" s="49">
        <v>0</v>
      </c>
      <c r="U328" s="23">
        <f t="shared" si="10"/>
        <v>1088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51">
        <v>0</v>
      </c>
      <c r="AC328" s="52">
        <v>0</v>
      </c>
    </row>
    <row r="329" spans="1:29" ht="15" customHeight="1">
      <c r="A329" s="46">
        <v>328</v>
      </c>
      <c r="B329" s="17">
        <v>41570</v>
      </c>
      <c r="C329" s="82">
        <f t="shared" si="9"/>
        <v>41570</v>
      </c>
      <c r="D329" s="18">
        <v>3</v>
      </c>
      <c r="E329" s="19">
        <v>1</v>
      </c>
      <c r="F329" s="47" t="s">
        <v>26</v>
      </c>
      <c r="G329" s="21">
        <v>45385</v>
      </c>
      <c r="H329" s="18">
        <v>6</v>
      </c>
      <c r="I329" s="22" t="s">
        <v>370</v>
      </c>
      <c r="J329" s="43" t="s">
        <v>371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26">
        <v>40</v>
      </c>
      <c r="R329" s="49">
        <v>0</v>
      </c>
      <c r="S329" s="49">
        <v>0</v>
      </c>
      <c r="T329" s="49">
        <v>0</v>
      </c>
      <c r="U329" s="23">
        <f t="shared" si="10"/>
        <v>40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2">
        <v>0</v>
      </c>
    </row>
    <row r="330" spans="1:29" ht="15" customHeight="1">
      <c r="A330" s="46">
        <v>329</v>
      </c>
      <c r="B330" s="17">
        <v>41570</v>
      </c>
      <c r="C330" s="82">
        <f t="shared" ref="C330:C393" si="11">+B330</f>
        <v>41570</v>
      </c>
      <c r="D330" s="18">
        <v>3</v>
      </c>
      <c r="E330" s="19">
        <v>4</v>
      </c>
      <c r="F330" s="47" t="s">
        <v>26</v>
      </c>
      <c r="G330" s="21">
        <v>3663</v>
      </c>
      <c r="H330" s="18">
        <v>6</v>
      </c>
      <c r="I330" s="22" t="s">
        <v>53</v>
      </c>
      <c r="J330" s="43" t="s">
        <v>23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26">
        <v>25</v>
      </c>
      <c r="R330" s="49">
        <v>0</v>
      </c>
      <c r="S330" s="49">
        <v>0</v>
      </c>
      <c r="T330" s="49">
        <v>0</v>
      </c>
      <c r="U330" s="23">
        <f t="shared" si="10"/>
        <v>25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2">
        <v>0</v>
      </c>
    </row>
    <row r="331" spans="1:29" ht="15" customHeight="1">
      <c r="A331" s="46">
        <v>330</v>
      </c>
      <c r="B331" s="17">
        <v>41570</v>
      </c>
      <c r="C331" s="82">
        <f t="shared" si="11"/>
        <v>41570</v>
      </c>
      <c r="D331" s="18">
        <v>3</v>
      </c>
      <c r="E331" s="19">
        <v>2</v>
      </c>
      <c r="F331" s="47" t="s">
        <v>26</v>
      </c>
      <c r="G331" s="21">
        <v>227</v>
      </c>
      <c r="H331" s="18">
        <v>6</v>
      </c>
      <c r="I331" s="22" t="s">
        <v>376</v>
      </c>
      <c r="J331" s="43" t="s">
        <v>377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26">
        <v>10.5</v>
      </c>
      <c r="R331" s="49">
        <v>0</v>
      </c>
      <c r="S331" s="49">
        <v>0</v>
      </c>
      <c r="T331" s="49">
        <v>0</v>
      </c>
      <c r="U331" s="23">
        <f t="shared" si="10"/>
        <v>10.5</v>
      </c>
      <c r="V331" s="51">
        <v>0</v>
      </c>
      <c r="W331" s="51">
        <v>0</v>
      </c>
      <c r="X331" s="51">
        <v>0</v>
      </c>
      <c r="Y331" s="51">
        <v>0</v>
      </c>
      <c r="Z331" s="51">
        <v>0</v>
      </c>
      <c r="AA331" s="51">
        <v>0</v>
      </c>
      <c r="AB331" s="51">
        <v>0</v>
      </c>
      <c r="AC331" s="52">
        <v>0</v>
      </c>
    </row>
    <row r="332" spans="1:29" ht="15" customHeight="1">
      <c r="A332" s="46">
        <v>331</v>
      </c>
      <c r="B332" s="17">
        <v>41570</v>
      </c>
      <c r="C332" s="82">
        <f t="shared" si="11"/>
        <v>41570</v>
      </c>
      <c r="D332" s="18">
        <v>3</v>
      </c>
      <c r="E332" s="19">
        <v>2</v>
      </c>
      <c r="F332" s="47" t="s">
        <v>26</v>
      </c>
      <c r="G332" s="21">
        <v>226</v>
      </c>
      <c r="H332" s="18">
        <v>6</v>
      </c>
      <c r="I332" s="22" t="s">
        <v>376</v>
      </c>
      <c r="J332" s="43" t="s">
        <v>377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26">
        <v>11.5</v>
      </c>
      <c r="R332" s="49">
        <v>0</v>
      </c>
      <c r="S332" s="49">
        <v>0</v>
      </c>
      <c r="T332" s="49">
        <v>0</v>
      </c>
      <c r="U332" s="23">
        <f t="shared" ref="U332:U395" si="12">SUM(K332:S332)</f>
        <v>11.5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2">
        <v>0</v>
      </c>
    </row>
    <row r="333" spans="1:29" ht="15" customHeight="1">
      <c r="A333" s="46">
        <v>332</v>
      </c>
      <c r="B333" s="17">
        <v>41571</v>
      </c>
      <c r="C333" s="82">
        <f t="shared" si="11"/>
        <v>41571</v>
      </c>
      <c r="D333" s="18">
        <v>5</v>
      </c>
      <c r="E333" s="19">
        <v>1</v>
      </c>
      <c r="F333" s="47" t="s">
        <v>26</v>
      </c>
      <c r="G333" s="21">
        <v>8</v>
      </c>
      <c r="H333" s="18">
        <v>6</v>
      </c>
      <c r="I333" s="22" t="s">
        <v>185</v>
      </c>
      <c r="J333" s="25" t="s">
        <v>186</v>
      </c>
      <c r="K333" s="49">
        <v>0</v>
      </c>
      <c r="L333" s="49">
        <v>0</v>
      </c>
      <c r="M333" s="23">
        <f>365.92/1.18</f>
        <v>310.10169491525426</v>
      </c>
      <c r="N333" s="23">
        <f>+M333*18%</f>
        <v>55.818305084745766</v>
      </c>
      <c r="O333" s="49">
        <v>0</v>
      </c>
      <c r="P333" s="49">
        <v>0</v>
      </c>
      <c r="Q333" s="49">
        <v>0</v>
      </c>
      <c r="R333" s="49">
        <v>0</v>
      </c>
      <c r="S333" s="49">
        <v>0</v>
      </c>
      <c r="T333" s="49">
        <v>0</v>
      </c>
      <c r="U333" s="23">
        <f t="shared" si="12"/>
        <v>365.92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2">
        <v>0</v>
      </c>
    </row>
    <row r="334" spans="1:29" ht="15" customHeight="1">
      <c r="A334" s="46">
        <v>333</v>
      </c>
      <c r="B334" s="17">
        <v>41571</v>
      </c>
      <c r="C334" s="82">
        <f t="shared" si="11"/>
        <v>41571</v>
      </c>
      <c r="D334" s="18">
        <v>3</v>
      </c>
      <c r="E334" s="19">
        <v>1</v>
      </c>
      <c r="F334" s="47" t="s">
        <v>26</v>
      </c>
      <c r="G334" s="21">
        <v>9277</v>
      </c>
      <c r="H334" s="18">
        <v>6</v>
      </c>
      <c r="I334" s="24" t="s">
        <v>89</v>
      </c>
      <c r="J334" s="25" t="s">
        <v>90</v>
      </c>
      <c r="K334" s="49">
        <v>0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23">
        <v>35</v>
      </c>
      <c r="R334" s="49">
        <v>0</v>
      </c>
      <c r="S334" s="49">
        <v>0</v>
      </c>
      <c r="T334" s="49">
        <v>0</v>
      </c>
      <c r="U334" s="23">
        <f t="shared" si="12"/>
        <v>35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2">
        <v>0</v>
      </c>
    </row>
    <row r="335" spans="1:29" ht="15" customHeight="1">
      <c r="A335" s="46">
        <v>334</v>
      </c>
      <c r="B335" s="17">
        <v>41571</v>
      </c>
      <c r="C335" s="82">
        <f t="shared" si="11"/>
        <v>41571</v>
      </c>
      <c r="D335" s="18">
        <v>3</v>
      </c>
      <c r="E335" s="19">
        <v>2</v>
      </c>
      <c r="F335" s="47" t="s">
        <v>26</v>
      </c>
      <c r="G335" s="21">
        <v>5041</v>
      </c>
      <c r="H335" s="18">
        <v>6</v>
      </c>
      <c r="I335" s="22" t="s">
        <v>98</v>
      </c>
      <c r="J335" s="25" t="s">
        <v>99</v>
      </c>
      <c r="K335" s="49">
        <v>0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23">
        <v>15</v>
      </c>
      <c r="R335" s="49">
        <v>0</v>
      </c>
      <c r="S335" s="49">
        <v>0</v>
      </c>
      <c r="T335" s="49">
        <v>0</v>
      </c>
      <c r="U335" s="23">
        <f t="shared" si="12"/>
        <v>15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2">
        <v>0</v>
      </c>
    </row>
    <row r="336" spans="1:29" ht="15" customHeight="1">
      <c r="A336" s="46">
        <v>335</v>
      </c>
      <c r="B336" s="17">
        <v>41571</v>
      </c>
      <c r="C336" s="82">
        <f t="shared" si="11"/>
        <v>41571</v>
      </c>
      <c r="D336" s="18">
        <v>1</v>
      </c>
      <c r="E336" s="19">
        <v>2</v>
      </c>
      <c r="F336" s="47" t="s">
        <v>26</v>
      </c>
      <c r="G336" s="21">
        <v>386</v>
      </c>
      <c r="H336" s="18">
        <v>6</v>
      </c>
      <c r="I336" s="22" t="s">
        <v>393</v>
      </c>
      <c r="J336" s="25" t="s">
        <v>394</v>
      </c>
      <c r="K336" s="49">
        <v>0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23">
        <v>30</v>
      </c>
      <c r="R336" s="49">
        <v>0</v>
      </c>
      <c r="S336" s="49">
        <v>0</v>
      </c>
      <c r="T336" s="49">
        <v>0</v>
      </c>
      <c r="U336" s="23">
        <f t="shared" si="12"/>
        <v>30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2">
        <v>0</v>
      </c>
    </row>
    <row r="337" spans="1:29" ht="15" customHeight="1">
      <c r="A337" s="46">
        <v>336</v>
      </c>
      <c r="B337" s="17">
        <v>41571</v>
      </c>
      <c r="C337" s="82">
        <f t="shared" si="11"/>
        <v>41571</v>
      </c>
      <c r="D337" s="18">
        <v>1</v>
      </c>
      <c r="E337" s="19">
        <v>1</v>
      </c>
      <c r="F337" s="47" t="s">
        <v>26</v>
      </c>
      <c r="G337" s="21">
        <v>219</v>
      </c>
      <c r="H337" s="18">
        <v>6</v>
      </c>
      <c r="I337" s="21">
        <v>10403270500</v>
      </c>
      <c r="J337" s="25" t="s">
        <v>164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23">
        <v>72.5</v>
      </c>
      <c r="R337" s="49">
        <v>0</v>
      </c>
      <c r="S337" s="49">
        <v>0</v>
      </c>
      <c r="T337" s="49">
        <v>0</v>
      </c>
      <c r="U337" s="23">
        <f t="shared" si="12"/>
        <v>72.5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2">
        <v>0</v>
      </c>
    </row>
    <row r="338" spans="1:29" ht="15" customHeight="1">
      <c r="A338" s="46">
        <v>337</v>
      </c>
      <c r="B338" s="17">
        <v>41571</v>
      </c>
      <c r="C338" s="82">
        <f t="shared" si="11"/>
        <v>41571</v>
      </c>
      <c r="D338" s="18">
        <v>12</v>
      </c>
      <c r="E338" s="19">
        <v>1</v>
      </c>
      <c r="F338" s="47" t="s">
        <v>26</v>
      </c>
      <c r="G338" s="21">
        <v>77522</v>
      </c>
      <c r="H338" s="18">
        <v>6</v>
      </c>
      <c r="I338" s="24" t="s">
        <v>109</v>
      </c>
      <c r="J338" s="25" t="s">
        <v>110</v>
      </c>
      <c r="K338" s="49">
        <v>0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23">
        <v>22.5</v>
      </c>
      <c r="R338" s="49">
        <v>0</v>
      </c>
      <c r="S338" s="49">
        <v>0</v>
      </c>
      <c r="T338" s="49">
        <v>0</v>
      </c>
      <c r="U338" s="23">
        <f t="shared" si="12"/>
        <v>22.5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2">
        <v>0</v>
      </c>
    </row>
    <row r="339" spans="1:29" ht="15" customHeight="1">
      <c r="A339" s="46">
        <v>338</v>
      </c>
      <c r="B339" s="17">
        <v>41571</v>
      </c>
      <c r="C339" s="82">
        <f t="shared" si="11"/>
        <v>41571</v>
      </c>
      <c r="D339" s="18">
        <v>3</v>
      </c>
      <c r="E339" s="19">
        <v>1</v>
      </c>
      <c r="F339" s="47" t="s">
        <v>26</v>
      </c>
      <c r="G339" s="21">
        <v>595</v>
      </c>
      <c r="H339" s="18">
        <v>6</v>
      </c>
      <c r="I339" s="22" t="s">
        <v>395</v>
      </c>
      <c r="J339" s="25" t="s">
        <v>396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23">
        <v>80</v>
      </c>
      <c r="R339" s="49">
        <v>0</v>
      </c>
      <c r="S339" s="49">
        <v>0</v>
      </c>
      <c r="T339" s="49">
        <v>0</v>
      </c>
      <c r="U339" s="23">
        <f t="shared" si="12"/>
        <v>80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2">
        <v>0</v>
      </c>
    </row>
    <row r="340" spans="1:29" ht="15" customHeight="1">
      <c r="A340" s="46">
        <v>339</v>
      </c>
      <c r="B340" s="17">
        <v>41571</v>
      </c>
      <c r="C340" s="82">
        <f t="shared" si="11"/>
        <v>41571</v>
      </c>
      <c r="D340" s="18">
        <v>1</v>
      </c>
      <c r="E340" s="19">
        <v>2</v>
      </c>
      <c r="F340" s="47" t="s">
        <v>26</v>
      </c>
      <c r="G340" s="21">
        <v>30</v>
      </c>
      <c r="H340" s="18">
        <v>6</v>
      </c>
      <c r="I340" s="22" t="s">
        <v>91</v>
      </c>
      <c r="J340" s="25" t="s">
        <v>92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23">
        <v>1347</v>
      </c>
      <c r="R340" s="49">
        <v>0</v>
      </c>
      <c r="S340" s="49">
        <v>0</v>
      </c>
      <c r="T340" s="49">
        <v>0</v>
      </c>
      <c r="U340" s="23">
        <f t="shared" si="12"/>
        <v>1347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2">
        <v>0</v>
      </c>
    </row>
    <row r="341" spans="1:29" ht="15" customHeight="1">
      <c r="A341" s="46">
        <v>340</v>
      </c>
      <c r="B341" s="17">
        <v>41571</v>
      </c>
      <c r="C341" s="82">
        <f t="shared" si="11"/>
        <v>41571</v>
      </c>
      <c r="D341" s="18">
        <v>1</v>
      </c>
      <c r="E341" s="19">
        <v>1</v>
      </c>
      <c r="F341" s="47" t="s">
        <v>26</v>
      </c>
      <c r="G341" s="21">
        <v>875</v>
      </c>
      <c r="H341" s="18">
        <v>6</v>
      </c>
      <c r="I341" s="21">
        <v>20542314665</v>
      </c>
      <c r="J341" s="25" t="s">
        <v>115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23">
        <v>87</v>
      </c>
      <c r="R341" s="49">
        <v>0</v>
      </c>
      <c r="S341" s="49">
        <v>0</v>
      </c>
      <c r="T341" s="49">
        <v>0</v>
      </c>
      <c r="U341" s="23">
        <f t="shared" si="12"/>
        <v>87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2">
        <v>0</v>
      </c>
    </row>
    <row r="342" spans="1:29" ht="15" customHeight="1">
      <c r="A342" s="46">
        <v>341</v>
      </c>
      <c r="B342" s="17">
        <v>41571</v>
      </c>
      <c r="C342" s="82">
        <f t="shared" si="11"/>
        <v>41571</v>
      </c>
      <c r="D342" s="18">
        <v>3</v>
      </c>
      <c r="E342" s="19">
        <v>3</v>
      </c>
      <c r="F342" s="47" t="s">
        <v>26</v>
      </c>
      <c r="G342" s="21">
        <v>11219</v>
      </c>
      <c r="H342" s="18">
        <v>6</v>
      </c>
      <c r="I342" s="21">
        <v>10009709431</v>
      </c>
      <c r="J342" s="25" t="s">
        <v>397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23">
        <v>15</v>
      </c>
      <c r="R342" s="49">
        <v>0</v>
      </c>
      <c r="S342" s="49">
        <v>0</v>
      </c>
      <c r="T342" s="49">
        <v>0</v>
      </c>
      <c r="U342" s="23">
        <f t="shared" si="12"/>
        <v>15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2">
        <v>0</v>
      </c>
    </row>
    <row r="343" spans="1:29" ht="15" customHeight="1">
      <c r="A343" s="46">
        <v>342</v>
      </c>
      <c r="B343" s="17">
        <v>41571</v>
      </c>
      <c r="C343" s="82">
        <f t="shared" si="11"/>
        <v>41571</v>
      </c>
      <c r="D343" s="18">
        <v>3</v>
      </c>
      <c r="E343" s="19">
        <v>1</v>
      </c>
      <c r="F343" s="47" t="s">
        <v>26</v>
      </c>
      <c r="G343" s="21">
        <v>644</v>
      </c>
      <c r="H343" s="18">
        <v>6</v>
      </c>
      <c r="I343" s="22" t="s">
        <v>362</v>
      </c>
      <c r="J343" s="25" t="s">
        <v>363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23">
        <v>40</v>
      </c>
      <c r="R343" s="49">
        <v>0</v>
      </c>
      <c r="S343" s="49">
        <v>0</v>
      </c>
      <c r="T343" s="49">
        <v>0</v>
      </c>
      <c r="U343" s="23">
        <f t="shared" si="12"/>
        <v>40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52">
        <v>0</v>
      </c>
    </row>
    <row r="344" spans="1:29" ht="15" customHeight="1">
      <c r="A344" s="46">
        <v>343</v>
      </c>
      <c r="B344" s="17">
        <v>41571</v>
      </c>
      <c r="C344" s="82">
        <f t="shared" si="11"/>
        <v>41571</v>
      </c>
      <c r="D344" s="18">
        <v>3</v>
      </c>
      <c r="E344" s="19">
        <v>2</v>
      </c>
      <c r="F344" s="47" t="s">
        <v>26</v>
      </c>
      <c r="G344" s="21">
        <v>4915</v>
      </c>
      <c r="H344" s="18">
        <v>6</v>
      </c>
      <c r="I344" s="22" t="s">
        <v>143</v>
      </c>
      <c r="J344" s="43" t="s">
        <v>263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26">
        <v>30</v>
      </c>
      <c r="R344" s="49">
        <v>0</v>
      </c>
      <c r="S344" s="49">
        <v>0</v>
      </c>
      <c r="T344" s="49">
        <v>0</v>
      </c>
      <c r="U344" s="23">
        <f t="shared" si="12"/>
        <v>30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2">
        <v>0</v>
      </c>
    </row>
    <row r="345" spans="1:29" ht="15" customHeight="1">
      <c r="A345" s="46">
        <v>344</v>
      </c>
      <c r="B345" s="17">
        <v>41572</v>
      </c>
      <c r="C345" s="82">
        <f t="shared" si="11"/>
        <v>41572</v>
      </c>
      <c r="D345" s="18">
        <v>3</v>
      </c>
      <c r="E345" s="19">
        <v>1</v>
      </c>
      <c r="F345" s="47" t="s">
        <v>26</v>
      </c>
      <c r="G345" s="21">
        <v>34</v>
      </c>
      <c r="H345" s="18">
        <v>6</v>
      </c>
      <c r="I345" s="21">
        <v>10011231956</v>
      </c>
      <c r="J345" s="25" t="s">
        <v>340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23">
        <v>15</v>
      </c>
      <c r="R345" s="49">
        <v>0</v>
      </c>
      <c r="S345" s="49">
        <v>0</v>
      </c>
      <c r="T345" s="49">
        <v>0</v>
      </c>
      <c r="U345" s="23">
        <f t="shared" si="12"/>
        <v>15</v>
      </c>
      <c r="V345" s="51">
        <v>0</v>
      </c>
      <c r="W345" s="51">
        <v>0</v>
      </c>
      <c r="X345" s="51">
        <v>0</v>
      </c>
      <c r="Y345" s="51">
        <v>0</v>
      </c>
      <c r="Z345" s="51">
        <v>0</v>
      </c>
      <c r="AA345" s="51">
        <v>0</v>
      </c>
      <c r="AB345" s="51">
        <v>0</v>
      </c>
      <c r="AC345" s="52">
        <v>0</v>
      </c>
    </row>
    <row r="346" spans="1:29" ht="15" customHeight="1">
      <c r="A346" s="46">
        <v>345</v>
      </c>
      <c r="B346" s="17">
        <v>41572</v>
      </c>
      <c r="C346" s="82">
        <f t="shared" si="11"/>
        <v>41572</v>
      </c>
      <c r="D346" s="18">
        <v>3</v>
      </c>
      <c r="E346" s="19">
        <v>2</v>
      </c>
      <c r="F346" s="47" t="s">
        <v>26</v>
      </c>
      <c r="G346" s="21">
        <v>2440</v>
      </c>
      <c r="H346" s="18">
        <v>6</v>
      </c>
      <c r="I346" s="21">
        <v>10011211211</v>
      </c>
      <c r="J346" s="25" t="s">
        <v>398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23">
        <v>6.5</v>
      </c>
      <c r="R346" s="49">
        <v>0</v>
      </c>
      <c r="S346" s="49">
        <v>0</v>
      </c>
      <c r="T346" s="49">
        <v>0</v>
      </c>
      <c r="U346" s="23">
        <f t="shared" si="12"/>
        <v>6.5</v>
      </c>
      <c r="V346" s="51">
        <v>0</v>
      </c>
      <c r="W346" s="51">
        <v>0</v>
      </c>
      <c r="X346" s="51">
        <v>0</v>
      </c>
      <c r="Y346" s="51">
        <v>0</v>
      </c>
      <c r="Z346" s="51">
        <v>0</v>
      </c>
      <c r="AA346" s="51">
        <v>0</v>
      </c>
      <c r="AB346" s="51">
        <v>0</v>
      </c>
      <c r="AC346" s="52">
        <v>0</v>
      </c>
    </row>
    <row r="347" spans="1:29" ht="15" customHeight="1">
      <c r="A347" s="46">
        <v>346</v>
      </c>
      <c r="B347" s="17">
        <v>41572</v>
      </c>
      <c r="C347" s="82">
        <f t="shared" si="11"/>
        <v>41572</v>
      </c>
      <c r="D347" s="18">
        <v>1</v>
      </c>
      <c r="E347" s="19">
        <v>1</v>
      </c>
      <c r="F347" s="47" t="s">
        <v>26</v>
      </c>
      <c r="G347" s="21">
        <v>40</v>
      </c>
      <c r="H347" s="18">
        <v>6</v>
      </c>
      <c r="I347" s="22" t="s">
        <v>144</v>
      </c>
      <c r="J347" s="25" t="s">
        <v>80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23">
        <v>1060</v>
      </c>
      <c r="R347" s="49">
        <v>0</v>
      </c>
      <c r="S347" s="49">
        <v>0</v>
      </c>
      <c r="T347" s="49">
        <v>0</v>
      </c>
      <c r="U347" s="23">
        <f t="shared" si="12"/>
        <v>1060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2">
        <v>0</v>
      </c>
    </row>
    <row r="348" spans="1:29" ht="15" customHeight="1">
      <c r="A348" s="46">
        <v>347</v>
      </c>
      <c r="B348" s="17">
        <v>41572</v>
      </c>
      <c r="C348" s="82">
        <f t="shared" si="11"/>
        <v>41572</v>
      </c>
      <c r="D348" s="18">
        <v>2</v>
      </c>
      <c r="E348" s="19">
        <v>1</v>
      </c>
      <c r="F348" s="47" t="s">
        <v>26</v>
      </c>
      <c r="G348" s="21">
        <v>165</v>
      </c>
      <c r="H348" s="18">
        <v>6</v>
      </c>
      <c r="I348" s="22" t="s">
        <v>102</v>
      </c>
      <c r="J348" s="25" t="s">
        <v>103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23">
        <v>1408</v>
      </c>
      <c r="R348" s="49">
        <v>0</v>
      </c>
      <c r="S348" s="49">
        <v>0</v>
      </c>
      <c r="T348" s="49">
        <v>0</v>
      </c>
      <c r="U348" s="23">
        <f t="shared" si="12"/>
        <v>1408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2">
        <v>0</v>
      </c>
    </row>
    <row r="349" spans="1:29" ht="15" customHeight="1">
      <c r="A349" s="46">
        <v>348</v>
      </c>
      <c r="B349" s="17">
        <v>41572</v>
      </c>
      <c r="C349" s="82">
        <f t="shared" si="11"/>
        <v>41572</v>
      </c>
      <c r="D349" s="18">
        <v>3</v>
      </c>
      <c r="E349" s="19">
        <v>3</v>
      </c>
      <c r="F349" s="47" t="s">
        <v>26</v>
      </c>
      <c r="G349" s="21">
        <v>157</v>
      </c>
      <c r="H349" s="18">
        <v>6</v>
      </c>
      <c r="I349" s="22" t="s">
        <v>399</v>
      </c>
      <c r="J349" s="25" t="s">
        <v>400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23">
        <v>3.5</v>
      </c>
      <c r="R349" s="49">
        <v>0</v>
      </c>
      <c r="S349" s="49">
        <v>0</v>
      </c>
      <c r="T349" s="49">
        <v>0</v>
      </c>
      <c r="U349" s="23">
        <f t="shared" si="12"/>
        <v>3.5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2">
        <v>0</v>
      </c>
    </row>
    <row r="350" spans="1:29" ht="15" customHeight="1">
      <c r="A350" s="46">
        <v>349</v>
      </c>
      <c r="B350" s="17">
        <v>41572</v>
      </c>
      <c r="C350" s="82">
        <f t="shared" si="11"/>
        <v>41572</v>
      </c>
      <c r="D350" s="18">
        <v>3</v>
      </c>
      <c r="E350" s="19">
        <v>1</v>
      </c>
      <c r="F350" s="47" t="s">
        <v>26</v>
      </c>
      <c r="G350" s="21">
        <v>45457</v>
      </c>
      <c r="H350" s="18">
        <v>6</v>
      </c>
      <c r="I350" s="22" t="s">
        <v>370</v>
      </c>
      <c r="J350" s="25" t="s">
        <v>371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23">
        <v>34</v>
      </c>
      <c r="R350" s="49">
        <v>0</v>
      </c>
      <c r="S350" s="49">
        <v>0</v>
      </c>
      <c r="T350" s="49">
        <v>0</v>
      </c>
      <c r="U350" s="23">
        <f t="shared" si="12"/>
        <v>34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2">
        <v>0</v>
      </c>
    </row>
    <row r="351" spans="1:29" ht="15" customHeight="1">
      <c r="A351" s="46">
        <v>350</v>
      </c>
      <c r="B351" s="17">
        <v>41572</v>
      </c>
      <c r="C351" s="82">
        <f t="shared" si="11"/>
        <v>41572</v>
      </c>
      <c r="D351" s="18">
        <v>3</v>
      </c>
      <c r="E351" s="19">
        <v>1</v>
      </c>
      <c r="F351" s="47" t="s">
        <v>26</v>
      </c>
      <c r="G351" s="21">
        <v>285</v>
      </c>
      <c r="H351" s="18">
        <v>6</v>
      </c>
      <c r="I351" s="22" t="s">
        <v>401</v>
      </c>
      <c r="J351" s="25" t="s">
        <v>402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23">
        <v>22</v>
      </c>
      <c r="R351" s="49">
        <v>0</v>
      </c>
      <c r="S351" s="49">
        <v>0</v>
      </c>
      <c r="T351" s="49">
        <v>0</v>
      </c>
      <c r="U351" s="23">
        <f t="shared" si="12"/>
        <v>22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2">
        <v>0</v>
      </c>
    </row>
    <row r="352" spans="1:29" ht="15" customHeight="1">
      <c r="A352" s="46">
        <v>351</v>
      </c>
      <c r="B352" s="17">
        <v>41572</v>
      </c>
      <c r="C352" s="82">
        <f t="shared" si="11"/>
        <v>41572</v>
      </c>
      <c r="D352" s="18">
        <v>3</v>
      </c>
      <c r="E352" s="19">
        <v>1</v>
      </c>
      <c r="F352" s="47" t="s">
        <v>26</v>
      </c>
      <c r="G352" s="21">
        <v>795</v>
      </c>
      <c r="H352" s="18">
        <v>6</v>
      </c>
      <c r="I352" s="22" t="s">
        <v>403</v>
      </c>
      <c r="J352" s="43" t="s">
        <v>404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26">
        <v>5</v>
      </c>
      <c r="R352" s="49">
        <v>0</v>
      </c>
      <c r="S352" s="49">
        <v>0</v>
      </c>
      <c r="T352" s="49">
        <v>0</v>
      </c>
      <c r="U352" s="23">
        <f t="shared" si="12"/>
        <v>5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2">
        <v>0</v>
      </c>
    </row>
    <row r="353" spans="1:29" ht="15" customHeight="1">
      <c r="A353" s="46">
        <v>352</v>
      </c>
      <c r="B353" s="17">
        <v>41573</v>
      </c>
      <c r="C353" s="82">
        <f t="shared" si="11"/>
        <v>41573</v>
      </c>
      <c r="D353" s="18">
        <v>1</v>
      </c>
      <c r="E353" s="19">
        <v>1</v>
      </c>
      <c r="F353" s="47" t="s">
        <v>26</v>
      </c>
      <c r="G353" s="21">
        <v>22073</v>
      </c>
      <c r="H353" s="18">
        <v>6</v>
      </c>
      <c r="I353" s="24" t="s">
        <v>46</v>
      </c>
      <c r="J353" s="25" t="s">
        <v>21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23">
        <v>15</v>
      </c>
      <c r="R353" s="49">
        <v>0</v>
      </c>
      <c r="S353" s="49">
        <v>0</v>
      </c>
      <c r="T353" s="49">
        <v>0</v>
      </c>
      <c r="U353" s="23">
        <f t="shared" si="12"/>
        <v>15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2">
        <v>0</v>
      </c>
    </row>
    <row r="354" spans="1:29" ht="15" customHeight="1">
      <c r="A354" s="46">
        <v>353</v>
      </c>
      <c r="B354" s="17">
        <v>41573</v>
      </c>
      <c r="C354" s="82">
        <f t="shared" si="11"/>
        <v>41573</v>
      </c>
      <c r="D354" s="18">
        <v>3</v>
      </c>
      <c r="E354" s="19">
        <v>1</v>
      </c>
      <c r="F354" s="47" t="s">
        <v>26</v>
      </c>
      <c r="G354" s="21">
        <v>230</v>
      </c>
      <c r="H354" s="18">
        <v>6</v>
      </c>
      <c r="I354" s="24" t="s">
        <v>405</v>
      </c>
      <c r="J354" s="25" t="s">
        <v>406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23">
        <v>11</v>
      </c>
      <c r="R354" s="49">
        <v>0</v>
      </c>
      <c r="S354" s="49">
        <v>0</v>
      </c>
      <c r="T354" s="49">
        <v>0</v>
      </c>
      <c r="U354" s="23">
        <f t="shared" si="12"/>
        <v>11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2">
        <v>0</v>
      </c>
    </row>
    <row r="355" spans="1:29" ht="15" customHeight="1">
      <c r="A355" s="46">
        <v>354</v>
      </c>
      <c r="B355" s="17">
        <v>41573</v>
      </c>
      <c r="C355" s="82">
        <f t="shared" si="11"/>
        <v>41573</v>
      </c>
      <c r="D355" s="18">
        <v>3</v>
      </c>
      <c r="E355" s="19">
        <v>1</v>
      </c>
      <c r="F355" s="47" t="s">
        <v>26</v>
      </c>
      <c r="G355" s="21">
        <v>705</v>
      </c>
      <c r="H355" s="18">
        <v>6</v>
      </c>
      <c r="I355" s="22" t="s">
        <v>49</v>
      </c>
      <c r="J355" s="25" t="s">
        <v>227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23">
        <v>31</v>
      </c>
      <c r="R355" s="49">
        <v>0</v>
      </c>
      <c r="S355" s="49">
        <v>0</v>
      </c>
      <c r="T355" s="49">
        <v>0</v>
      </c>
      <c r="U355" s="23">
        <f t="shared" si="12"/>
        <v>31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2">
        <v>0</v>
      </c>
    </row>
    <row r="356" spans="1:29" ht="15" customHeight="1">
      <c r="A356" s="46">
        <v>355</v>
      </c>
      <c r="B356" s="17">
        <v>41573</v>
      </c>
      <c r="C356" s="82">
        <f t="shared" si="11"/>
        <v>41573</v>
      </c>
      <c r="D356" s="18">
        <v>3</v>
      </c>
      <c r="E356" s="19">
        <v>2</v>
      </c>
      <c r="F356" s="47" t="s">
        <v>26</v>
      </c>
      <c r="G356" s="21">
        <v>5062</v>
      </c>
      <c r="H356" s="18">
        <v>6</v>
      </c>
      <c r="I356" s="27" t="s">
        <v>407</v>
      </c>
      <c r="J356" s="25" t="s">
        <v>408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23">
        <v>30</v>
      </c>
      <c r="R356" s="49">
        <v>0</v>
      </c>
      <c r="S356" s="49">
        <v>0</v>
      </c>
      <c r="T356" s="49">
        <v>0</v>
      </c>
      <c r="U356" s="23">
        <f t="shared" si="12"/>
        <v>30</v>
      </c>
      <c r="V356" s="51">
        <v>0</v>
      </c>
      <c r="W356" s="51">
        <v>0</v>
      </c>
      <c r="X356" s="51">
        <v>0</v>
      </c>
      <c r="Y356" s="51">
        <v>0</v>
      </c>
      <c r="Z356" s="51">
        <v>0</v>
      </c>
      <c r="AA356" s="51">
        <v>0</v>
      </c>
      <c r="AB356" s="51">
        <v>0</v>
      </c>
      <c r="AC356" s="52">
        <v>0</v>
      </c>
    </row>
    <row r="357" spans="1:29" ht="15" customHeight="1">
      <c r="A357" s="46">
        <v>356</v>
      </c>
      <c r="B357" s="17">
        <v>41573</v>
      </c>
      <c r="C357" s="82">
        <f t="shared" si="11"/>
        <v>41573</v>
      </c>
      <c r="D357" s="18">
        <v>1</v>
      </c>
      <c r="E357" s="19">
        <v>4</v>
      </c>
      <c r="F357" s="47" t="s">
        <v>26</v>
      </c>
      <c r="G357" s="21">
        <v>198</v>
      </c>
      <c r="H357" s="18">
        <v>6</v>
      </c>
      <c r="I357" s="22" t="s">
        <v>58</v>
      </c>
      <c r="J357" s="25" t="s">
        <v>295</v>
      </c>
      <c r="K357" s="49">
        <v>0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23">
        <v>30</v>
      </c>
      <c r="R357" s="49">
        <v>0</v>
      </c>
      <c r="S357" s="49">
        <v>0</v>
      </c>
      <c r="T357" s="49">
        <v>0</v>
      </c>
      <c r="U357" s="23">
        <f t="shared" si="12"/>
        <v>30</v>
      </c>
      <c r="V357" s="51">
        <v>0</v>
      </c>
      <c r="W357" s="51">
        <v>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2">
        <v>0</v>
      </c>
    </row>
    <row r="358" spans="1:29" ht="15" customHeight="1">
      <c r="A358" s="46">
        <v>357</v>
      </c>
      <c r="B358" s="17">
        <v>41573</v>
      </c>
      <c r="C358" s="82">
        <f t="shared" si="11"/>
        <v>41573</v>
      </c>
      <c r="D358" s="18">
        <v>3</v>
      </c>
      <c r="E358" s="19">
        <v>1</v>
      </c>
      <c r="F358" s="47" t="s">
        <v>26</v>
      </c>
      <c r="G358" s="21">
        <v>101</v>
      </c>
      <c r="H358" s="18">
        <v>6</v>
      </c>
      <c r="I358" s="22" t="s">
        <v>145</v>
      </c>
      <c r="J358" s="25" t="s">
        <v>283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23">
        <v>28</v>
      </c>
      <c r="R358" s="49">
        <v>0</v>
      </c>
      <c r="S358" s="49">
        <v>0</v>
      </c>
      <c r="T358" s="49">
        <v>0</v>
      </c>
      <c r="U358" s="23">
        <f t="shared" si="12"/>
        <v>28</v>
      </c>
      <c r="V358" s="51">
        <v>0</v>
      </c>
      <c r="W358" s="51">
        <v>0</v>
      </c>
      <c r="X358" s="51">
        <v>0</v>
      </c>
      <c r="Y358" s="51">
        <v>0</v>
      </c>
      <c r="Z358" s="51">
        <v>0</v>
      </c>
      <c r="AA358" s="51">
        <v>0</v>
      </c>
      <c r="AB358" s="51">
        <v>0</v>
      </c>
      <c r="AC358" s="52">
        <v>0</v>
      </c>
    </row>
    <row r="359" spans="1:29" ht="15" customHeight="1">
      <c r="A359" s="46">
        <v>358</v>
      </c>
      <c r="B359" s="17">
        <v>41574</v>
      </c>
      <c r="C359" s="82">
        <f t="shared" si="11"/>
        <v>41574</v>
      </c>
      <c r="D359" s="18">
        <v>1</v>
      </c>
      <c r="E359" s="19">
        <v>1</v>
      </c>
      <c r="F359" s="47" t="s">
        <v>26</v>
      </c>
      <c r="G359" s="21">
        <v>454</v>
      </c>
      <c r="H359" s="18">
        <v>6</v>
      </c>
      <c r="I359" s="22" t="s">
        <v>409</v>
      </c>
      <c r="J359" s="25" t="s">
        <v>410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23">
        <v>156</v>
      </c>
      <c r="R359" s="49">
        <v>0</v>
      </c>
      <c r="S359" s="49">
        <v>0</v>
      </c>
      <c r="T359" s="49">
        <v>0</v>
      </c>
      <c r="U359" s="23">
        <f t="shared" si="12"/>
        <v>156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2">
        <v>0</v>
      </c>
    </row>
    <row r="360" spans="1:29" ht="15" customHeight="1">
      <c r="A360" s="46">
        <v>359</v>
      </c>
      <c r="B360" s="17">
        <v>41575</v>
      </c>
      <c r="C360" s="82">
        <f t="shared" si="11"/>
        <v>41575</v>
      </c>
      <c r="D360" s="18">
        <v>1</v>
      </c>
      <c r="E360" s="19">
        <v>44</v>
      </c>
      <c r="F360" s="47" t="s">
        <v>26</v>
      </c>
      <c r="G360" s="21">
        <v>157144</v>
      </c>
      <c r="H360" s="18">
        <v>6</v>
      </c>
      <c r="I360" s="22" t="s">
        <v>52</v>
      </c>
      <c r="J360" s="25" t="s">
        <v>215</v>
      </c>
      <c r="K360" s="49">
        <v>0</v>
      </c>
      <c r="L360" s="49">
        <v>0</v>
      </c>
      <c r="M360" s="23">
        <v>1526.27</v>
      </c>
      <c r="N360" s="23">
        <v>274.73</v>
      </c>
      <c r="O360" s="49">
        <v>0</v>
      </c>
      <c r="P360" s="49">
        <v>0</v>
      </c>
      <c r="Q360" s="49">
        <v>0</v>
      </c>
      <c r="R360" s="49">
        <v>0</v>
      </c>
      <c r="S360" s="49">
        <v>0</v>
      </c>
      <c r="T360" s="49">
        <v>0</v>
      </c>
      <c r="U360" s="23">
        <f t="shared" si="12"/>
        <v>1801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2">
        <v>0</v>
      </c>
    </row>
    <row r="361" spans="1:29" ht="15" customHeight="1">
      <c r="A361" s="46">
        <v>360</v>
      </c>
      <c r="B361" s="17">
        <v>41575</v>
      </c>
      <c r="C361" s="82">
        <f t="shared" si="11"/>
        <v>41575</v>
      </c>
      <c r="D361" s="18">
        <v>1</v>
      </c>
      <c r="E361" s="19">
        <v>1</v>
      </c>
      <c r="F361" s="47" t="s">
        <v>26</v>
      </c>
      <c r="G361" s="21">
        <v>3</v>
      </c>
      <c r="H361" s="18">
        <v>6</v>
      </c>
      <c r="I361" s="24" t="s">
        <v>59</v>
      </c>
      <c r="J361" s="25" t="s">
        <v>230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23">
        <v>30</v>
      </c>
      <c r="R361" s="49">
        <v>0</v>
      </c>
      <c r="S361" s="49">
        <v>0</v>
      </c>
      <c r="T361" s="49">
        <v>0</v>
      </c>
      <c r="U361" s="23">
        <f t="shared" si="12"/>
        <v>30</v>
      </c>
      <c r="V361" s="51">
        <v>0</v>
      </c>
      <c r="W361" s="51">
        <v>0</v>
      </c>
      <c r="X361" s="51">
        <v>0</v>
      </c>
      <c r="Y361" s="51">
        <v>0</v>
      </c>
      <c r="Z361" s="51">
        <v>0</v>
      </c>
      <c r="AA361" s="51">
        <v>0</v>
      </c>
      <c r="AB361" s="51">
        <v>0</v>
      </c>
      <c r="AC361" s="52">
        <v>0</v>
      </c>
    </row>
    <row r="362" spans="1:29" ht="15" customHeight="1">
      <c r="A362" s="46">
        <v>361</v>
      </c>
      <c r="B362" s="17">
        <v>41575</v>
      </c>
      <c r="C362" s="82">
        <f t="shared" si="11"/>
        <v>41575</v>
      </c>
      <c r="D362" s="18">
        <v>3</v>
      </c>
      <c r="E362" s="19">
        <v>1</v>
      </c>
      <c r="F362" s="47" t="s">
        <v>26</v>
      </c>
      <c r="G362" s="21">
        <v>1301</v>
      </c>
      <c r="H362" s="18">
        <v>6</v>
      </c>
      <c r="I362" s="27" t="s">
        <v>231</v>
      </c>
      <c r="J362" s="25" t="s">
        <v>232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23">
        <v>11</v>
      </c>
      <c r="R362" s="49">
        <v>0</v>
      </c>
      <c r="S362" s="49">
        <v>0</v>
      </c>
      <c r="T362" s="49">
        <v>0</v>
      </c>
      <c r="U362" s="23">
        <f t="shared" si="12"/>
        <v>11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2">
        <v>0</v>
      </c>
    </row>
    <row r="363" spans="1:29" ht="15" customHeight="1">
      <c r="A363" s="46">
        <v>362</v>
      </c>
      <c r="B363" s="17">
        <v>41575</v>
      </c>
      <c r="C363" s="82">
        <f t="shared" si="11"/>
        <v>41575</v>
      </c>
      <c r="D363" s="18">
        <v>3</v>
      </c>
      <c r="E363" s="19">
        <v>1</v>
      </c>
      <c r="F363" s="47" t="s">
        <v>26</v>
      </c>
      <c r="G363" s="21">
        <v>1302</v>
      </c>
      <c r="H363" s="18">
        <v>6</v>
      </c>
      <c r="I363" s="22" t="s">
        <v>231</v>
      </c>
      <c r="J363" s="25" t="s">
        <v>232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23">
        <v>20</v>
      </c>
      <c r="R363" s="49">
        <v>0</v>
      </c>
      <c r="S363" s="49">
        <v>0</v>
      </c>
      <c r="T363" s="49">
        <v>0</v>
      </c>
      <c r="U363" s="23">
        <f t="shared" si="12"/>
        <v>20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2">
        <v>0</v>
      </c>
    </row>
    <row r="364" spans="1:29" ht="15" customHeight="1">
      <c r="A364" s="46">
        <v>363</v>
      </c>
      <c r="B364" s="17">
        <v>41575</v>
      </c>
      <c r="C364" s="82">
        <f t="shared" si="11"/>
        <v>41575</v>
      </c>
      <c r="D364" s="18">
        <v>1</v>
      </c>
      <c r="E364" s="19">
        <v>2</v>
      </c>
      <c r="F364" s="47" t="s">
        <v>26</v>
      </c>
      <c r="G364" s="21">
        <v>85951</v>
      </c>
      <c r="H364" s="18">
        <v>6</v>
      </c>
      <c r="I364" s="22" t="s">
        <v>411</v>
      </c>
      <c r="J364" s="25" t="s">
        <v>412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23">
        <v>140.91</v>
      </c>
      <c r="R364" s="49">
        <v>0</v>
      </c>
      <c r="S364" s="49">
        <v>0</v>
      </c>
      <c r="T364" s="49">
        <v>0</v>
      </c>
      <c r="U364" s="23">
        <f t="shared" si="12"/>
        <v>140.91</v>
      </c>
      <c r="V364" s="51">
        <v>0</v>
      </c>
      <c r="W364" s="51">
        <v>0</v>
      </c>
      <c r="X364" s="51">
        <v>0</v>
      </c>
      <c r="Y364" s="51">
        <v>0</v>
      </c>
      <c r="Z364" s="51">
        <v>0</v>
      </c>
      <c r="AA364" s="51">
        <v>0</v>
      </c>
      <c r="AB364" s="51">
        <v>0</v>
      </c>
      <c r="AC364" s="52">
        <v>0</v>
      </c>
    </row>
    <row r="365" spans="1:29" ht="15" customHeight="1">
      <c r="A365" s="46">
        <v>364</v>
      </c>
      <c r="B365" s="17">
        <v>41575</v>
      </c>
      <c r="C365" s="82">
        <f t="shared" si="11"/>
        <v>41575</v>
      </c>
      <c r="D365" s="18">
        <v>1</v>
      </c>
      <c r="E365" s="19">
        <v>1</v>
      </c>
      <c r="F365" s="47" t="s">
        <v>26</v>
      </c>
      <c r="G365" s="21">
        <v>16</v>
      </c>
      <c r="H365" s="18">
        <v>6</v>
      </c>
      <c r="I365" s="22" t="s">
        <v>83</v>
      </c>
      <c r="J365" s="25" t="s">
        <v>84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23">
        <v>575</v>
      </c>
      <c r="R365" s="49">
        <v>0</v>
      </c>
      <c r="S365" s="49">
        <v>0</v>
      </c>
      <c r="T365" s="49">
        <v>0</v>
      </c>
      <c r="U365" s="23">
        <f t="shared" si="12"/>
        <v>575</v>
      </c>
      <c r="V365" s="51">
        <v>0</v>
      </c>
      <c r="W365" s="51">
        <v>0</v>
      </c>
      <c r="X365" s="51">
        <v>0</v>
      </c>
      <c r="Y365" s="51">
        <v>0</v>
      </c>
      <c r="Z365" s="51">
        <v>0</v>
      </c>
      <c r="AA365" s="51">
        <v>0</v>
      </c>
      <c r="AB365" s="51">
        <v>0</v>
      </c>
      <c r="AC365" s="52">
        <v>0</v>
      </c>
    </row>
    <row r="366" spans="1:29" ht="15" customHeight="1">
      <c r="A366" s="46">
        <v>365</v>
      </c>
      <c r="B366" s="17">
        <v>41575</v>
      </c>
      <c r="C366" s="82">
        <f t="shared" si="11"/>
        <v>41575</v>
      </c>
      <c r="D366" s="18">
        <v>2</v>
      </c>
      <c r="E366" s="19">
        <v>1</v>
      </c>
      <c r="F366" s="47" t="s">
        <v>26</v>
      </c>
      <c r="G366" s="21">
        <v>4</v>
      </c>
      <c r="H366" s="18">
        <v>6</v>
      </c>
      <c r="I366" s="22" t="s">
        <v>126</v>
      </c>
      <c r="J366" s="25" t="s">
        <v>127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23">
        <v>750</v>
      </c>
      <c r="R366" s="49">
        <v>0</v>
      </c>
      <c r="S366" s="49">
        <v>0</v>
      </c>
      <c r="T366" s="49">
        <v>0</v>
      </c>
      <c r="U366" s="23">
        <f t="shared" si="12"/>
        <v>750</v>
      </c>
      <c r="V366" s="51">
        <v>0</v>
      </c>
      <c r="W366" s="51">
        <v>0</v>
      </c>
      <c r="X366" s="51">
        <v>0</v>
      </c>
      <c r="Y366" s="51">
        <v>0</v>
      </c>
      <c r="Z366" s="51">
        <v>0</v>
      </c>
      <c r="AA366" s="51">
        <v>0</v>
      </c>
      <c r="AB366" s="51">
        <v>0</v>
      </c>
      <c r="AC366" s="52">
        <v>0</v>
      </c>
    </row>
    <row r="367" spans="1:29" ht="15" customHeight="1">
      <c r="A367" s="46">
        <v>366</v>
      </c>
      <c r="B367" s="17">
        <v>41575</v>
      </c>
      <c r="C367" s="82">
        <f t="shared" si="11"/>
        <v>41575</v>
      </c>
      <c r="D367" s="18">
        <v>1</v>
      </c>
      <c r="E367" s="19">
        <v>1</v>
      </c>
      <c r="F367" s="47" t="s">
        <v>26</v>
      </c>
      <c r="G367" s="21">
        <v>20984</v>
      </c>
      <c r="H367" s="18">
        <v>6</v>
      </c>
      <c r="I367" s="22" t="s">
        <v>296</v>
      </c>
      <c r="J367" s="20" t="s">
        <v>413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23">
        <v>135</v>
      </c>
      <c r="R367" s="49">
        <v>0</v>
      </c>
      <c r="S367" s="49">
        <v>0</v>
      </c>
      <c r="T367" s="49">
        <v>0</v>
      </c>
      <c r="U367" s="23">
        <f t="shared" si="12"/>
        <v>135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2">
        <v>0</v>
      </c>
    </row>
    <row r="368" spans="1:29" ht="15" customHeight="1">
      <c r="A368" s="46">
        <v>367</v>
      </c>
      <c r="B368" s="17">
        <v>41575</v>
      </c>
      <c r="C368" s="82">
        <f t="shared" si="11"/>
        <v>41575</v>
      </c>
      <c r="D368" s="18">
        <v>1</v>
      </c>
      <c r="E368" s="19">
        <v>2</v>
      </c>
      <c r="F368" s="47" t="s">
        <v>26</v>
      </c>
      <c r="G368" s="21">
        <v>46894</v>
      </c>
      <c r="H368" s="18">
        <v>6</v>
      </c>
      <c r="I368" s="22" t="s">
        <v>293</v>
      </c>
      <c r="J368" s="25" t="s">
        <v>294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23">
        <v>160</v>
      </c>
      <c r="R368" s="49">
        <v>0</v>
      </c>
      <c r="S368" s="49">
        <v>0</v>
      </c>
      <c r="T368" s="49">
        <v>0</v>
      </c>
      <c r="U368" s="23">
        <f t="shared" si="12"/>
        <v>160</v>
      </c>
      <c r="V368" s="51">
        <v>0</v>
      </c>
      <c r="W368" s="51">
        <v>0</v>
      </c>
      <c r="X368" s="51">
        <v>0</v>
      </c>
      <c r="Y368" s="51">
        <v>0</v>
      </c>
      <c r="Z368" s="51">
        <v>0</v>
      </c>
      <c r="AA368" s="51">
        <v>0</v>
      </c>
      <c r="AB368" s="51">
        <v>0</v>
      </c>
      <c r="AC368" s="52">
        <v>0</v>
      </c>
    </row>
    <row r="369" spans="1:29" ht="15" customHeight="1">
      <c r="A369" s="46">
        <v>368</v>
      </c>
      <c r="B369" s="17">
        <v>41575</v>
      </c>
      <c r="C369" s="82">
        <f t="shared" si="11"/>
        <v>41575</v>
      </c>
      <c r="D369" s="18">
        <v>1</v>
      </c>
      <c r="E369" s="19">
        <v>1</v>
      </c>
      <c r="F369" s="47" t="s">
        <v>26</v>
      </c>
      <c r="G369" s="21">
        <v>26898</v>
      </c>
      <c r="H369" s="18">
        <v>6</v>
      </c>
      <c r="I369" s="22" t="s">
        <v>298</v>
      </c>
      <c r="J369" s="25" t="s">
        <v>153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23">
        <v>20</v>
      </c>
      <c r="R369" s="49">
        <v>0</v>
      </c>
      <c r="S369" s="49">
        <v>0</v>
      </c>
      <c r="T369" s="49">
        <v>0</v>
      </c>
      <c r="U369" s="23">
        <f t="shared" si="12"/>
        <v>20</v>
      </c>
      <c r="V369" s="51">
        <v>0</v>
      </c>
      <c r="W369" s="51">
        <v>0</v>
      </c>
      <c r="X369" s="51">
        <v>0</v>
      </c>
      <c r="Y369" s="51">
        <v>0</v>
      </c>
      <c r="Z369" s="51">
        <v>0</v>
      </c>
      <c r="AA369" s="51">
        <v>0</v>
      </c>
      <c r="AB369" s="51">
        <v>0</v>
      </c>
      <c r="AC369" s="52">
        <v>0</v>
      </c>
    </row>
    <row r="370" spans="1:29" ht="15" customHeight="1">
      <c r="A370" s="46">
        <v>369</v>
      </c>
      <c r="B370" s="17">
        <v>41575</v>
      </c>
      <c r="C370" s="82">
        <f t="shared" si="11"/>
        <v>41575</v>
      </c>
      <c r="D370" s="18">
        <v>3</v>
      </c>
      <c r="E370" s="19">
        <v>1</v>
      </c>
      <c r="F370" s="47" t="s">
        <v>26</v>
      </c>
      <c r="G370" s="21">
        <v>102</v>
      </c>
      <c r="H370" s="18">
        <v>6</v>
      </c>
      <c r="I370" s="22" t="s">
        <v>145</v>
      </c>
      <c r="J370" s="25" t="s">
        <v>283</v>
      </c>
      <c r="K370" s="49">
        <v>0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23">
        <v>28</v>
      </c>
      <c r="R370" s="49">
        <v>0</v>
      </c>
      <c r="S370" s="49">
        <v>0</v>
      </c>
      <c r="T370" s="49">
        <v>0</v>
      </c>
      <c r="U370" s="23">
        <f t="shared" si="12"/>
        <v>28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2">
        <v>0</v>
      </c>
    </row>
    <row r="371" spans="1:29" ht="15" customHeight="1">
      <c r="A371" s="46">
        <v>370</v>
      </c>
      <c r="B371" s="17">
        <v>41575</v>
      </c>
      <c r="C371" s="82">
        <f t="shared" si="11"/>
        <v>41575</v>
      </c>
      <c r="D371" s="18">
        <v>1</v>
      </c>
      <c r="E371" s="19">
        <v>2</v>
      </c>
      <c r="F371" s="47" t="s">
        <v>26</v>
      </c>
      <c r="G371" s="21">
        <v>4559</v>
      </c>
      <c r="H371" s="18">
        <v>6</v>
      </c>
      <c r="I371" s="22" t="s">
        <v>47</v>
      </c>
      <c r="J371" s="25" t="s">
        <v>414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23">
        <v>114</v>
      </c>
      <c r="R371" s="49">
        <v>0</v>
      </c>
      <c r="S371" s="49">
        <v>0</v>
      </c>
      <c r="T371" s="49">
        <v>0</v>
      </c>
      <c r="U371" s="23">
        <f t="shared" si="12"/>
        <v>114</v>
      </c>
      <c r="V371" s="51">
        <v>0</v>
      </c>
      <c r="W371" s="51">
        <v>0</v>
      </c>
      <c r="X371" s="51">
        <v>0</v>
      </c>
      <c r="Y371" s="51">
        <v>0</v>
      </c>
      <c r="Z371" s="51">
        <v>0</v>
      </c>
      <c r="AA371" s="51">
        <v>0</v>
      </c>
      <c r="AB371" s="51">
        <v>0</v>
      </c>
      <c r="AC371" s="52">
        <v>0</v>
      </c>
    </row>
    <row r="372" spans="1:29" ht="15" customHeight="1">
      <c r="A372" s="46">
        <v>371</v>
      </c>
      <c r="B372" s="17">
        <v>41575</v>
      </c>
      <c r="C372" s="82">
        <f t="shared" si="11"/>
        <v>41575</v>
      </c>
      <c r="D372" s="18">
        <v>1</v>
      </c>
      <c r="E372" s="19">
        <v>1</v>
      </c>
      <c r="F372" s="47" t="s">
        <v>26</v>
      </c>
      <c r="G372" s="21">
        <v>1681</v>
      </c>
      <c r="H372" s="18">
        <v>6</v>
      </c>
      <c r="I372" s="22" t="s">
        <v>415</v>
      </c>
      <c r="J372" s="25" t="s">
        <v>416</v>
      </c>
      <c r="K372" s="49">
        <v>0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23">
        <v>50</v>
      </c>
      <c r="R372" s="49">
        <v>0</v>
      </c>
      <c r="S372" s="49">
        <v>0</v>
      </c>
      <c r="T372" s="49">
        <v>0</v>
      </c>
      <c r="U372" s="23">
        <f t="shared" si="12"/>
        <v>50</v>
      </c>
      <c r="V372" s="51">
        <v>0</v>
      </c>
      <c r="W372" s="51">
        <v>0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2">
        <v>0</v>
      </c>
    </row>
    <row r="373" spans="1:29" ht="15" customHeight="1">
      <c r="A373" s="46">
        <v>372</v>
      </c>
      <c r="B373" s="17">
        <v>41575</v>
      </c>
      <c r="C373" s="82">
        <f t="shared" si="11"/>
        <v>41575</v>
      </c>
      <c r="D373" s="18">
        <v>1</v>
      </c>
      <c r="E373" s="19">
        <v>16</v>
      </c>
      <c r="F373" s="47" t="s">
        <v>26</v>
      </c>
      <c r="G373" s="21">
        <v>25699</v>
      </c>
      <c r="H373" s="18">
        <v>6</v>
      </c>
      <c r="I373" s="24" t="s">
        <v>417</v>
      </c>
      <c r="J373" s="25" t="s">
        <v>418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23">
        <v>77.2</v>
      </c>
      <c r="R373" s="49">
        <v>0</v>
      </c>
      <c r="S373" s="49">
        <v>0</v>
      </c>
      <c r="T373" s="49">
        <v>0</v>
      </c>
      <c r="U373" s="23">
        <f t="shared" si="12"/>
        <v>77.2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2">
        <v>0</v>
      </c>
    </row>
    <row r="374" spans="1:29" ht="15" customHeight="1">
      <c r="A374" s="46">
        <v>373</v>
      </c>
      <c r="B374" s="17">
        <v>41575</v>
      </c>
      <c r="C374" s="82">
        <f t="shared" si="11"/>
        <v>41575</v>
      </c>
      <c r="D374" s="18">
        <v>3</v>
      </c>
      <c r="E374" s="19">
        <v>1</v>
      </c>
      <c r="F374" s="47" t="s">
        <v>26</v>
      </c>
      <c r="G374" s="21">
        <v>9357</v>
      </c>
      <c r="H374" s="18">
        <v>6</v>
      </c>
      <c r="I374" s="22" t="s">
        <v>89</v>
      </c>
      <c r="J374" s="25" t="s">
        <v>90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23">
        <v>14</v>
      </c>
      <c r="R374" s="49">
        <v>0</v>
      </c>
      <c r="S374" s="49">
        <v>0</v>
      </c>
      <c r="T374" s="49">
        <v>0</v>
      </c>
      <c r="U374" s="23">
        <f t="shared" si="12"/>
        <v>14</v>
      </c>
      <c r="V374" s="51">
        <v>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2">
        <v>0</v>
      </c>
    </row>
    <row r="375" spans="1:29" ht="15" customHeight="1">
      <c r="A375" s="46">
        <v>374</v>
      </c>
      <c r="B375" s="17">
        <v>41575</v>
      </c>
      <c r="C375" s="82">
        <f t="shared" si="11"/>
        <v>41575</v>
      </c>
      <c r="D375" s="18">
        <v>3</v>
      </c>
      <c r="E375" s="19">
        <v>4</v>
      </c>
      <c r="F375" s="47" t="s">
        <v>26</v>
      </c>
      <c r="G375" s="21">
        <v>2028</v>
      </c>
      <c r="H375" s="18">
        <v>6</v>
      </c>
      <c r="I375" s="22" t="s">
        <v>289</v>
      </c>
      <c r="J375" s="25" t="s">
        <v>290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23">
        <v>3.5</v>
      </c>
      <c r="R375" s="49">
        <v>0</v>
      </c>
      <c r="S375" s="49">
        <v>0</v>
      </c>
      <c r="T375" s="49">
        <v>0</v>
      </c>
      <c r="U375" s="23">
        <f t="shared" si="12"/>
        <v>3.5</v>
      </c>
      <c r="V375" s="51">
        <v>0</v>
      </c>
      <c r="W375" s="51">
        <v>0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2">
        <v>0</v>
      </c>
    </row>
    <row r="376" spans="1:29" ht="15" customHeight="1">
      <c r="A376" s="46">
        <v>375</v>
      </c>
      <c r="B376" s="17">
        <v>41575</v>
      </c>
      <c r="C376" s="82">
        <f t="shared" si="11"/>
        <v>41575</v>
      </c>
      <c r="D376" s="18">
        <v>3</v>
      </c>
      <c r="E376" s="19">
        <v>1</v>
      </c>
      <c r="F376" s="47" t="s">
        <v>26</v>
      </c>
      <c r="G376" s="21">
        <v>30841</v>
      </c>
      <c r="H376" s="18">
        <v>6</v>
      </c>
      <c r="I376" s="22" t="s">
        <v>296</v>
      </c>
      <c r="J376" s="25" t="s">
        <v>413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23">
        <v>7</v>
      </c>
      <c r="R376" s="49">
        <v>0</v>
      </c>
      <c r="S376" s="49">
        <v>0</v>
      </c>
      <c r="T376" s="49">
        <v>0</v>
      </c>
      <c r="U376" s="23">
        <f t="shared" si="12"/>
        <v>7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2">
        <v>0</v>
      </c>
    </row>
    <row r="377" spans="1:29" ht="15" customHeight="1">
      <c r="A377" s="46">
        <v>376</v>
      </c>
      <c r="B377" s="17">
        <v>41575</v>
      </c>
      <c r="C377" s="82">
        <f t="shared" si="11"/>
        <v>41575</v>
      </c>
      <c r="D377" s="18">
        <v>12</v>
      </c>
      <c r="E377" s="19">
        <v>1</v>
      </c>
      <c r="F377" s="47" t="s">
        <v>26</v>
      </c>
      <c r="G377" s="21">
        <v>625246</v>
      </c>
      <c r="H377" s="18">
        <v>6</v>
      </c>
      <c r="I377" s="21">
        <v>20450423085</v>
      </c>
      <c r="J377" s="25" t="s">
        <v>419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23">
        <v>5</v>
      </c>
      <c r="R377" s="49">
        <v>0</v>
      </c>
      <c r="S377" s="49">
        <v>0</v>
      </c>
      <c r="T377" s="49">
        <v>0</v>
      </c>
      <c r="U377" s="23">
        <f t="shared" si="12"/>
        <v>5</v>
      </c>
      <c r="V377" s="51">
        <v>0</v>
      </c>
      <c r="W377" s="51">
        <v>0</v>
      </c>
      <c r="X377" s="51">
        <v>0</v>
      </c>
      <c r="Y377" s="51">
        <v>0</v>
      </c>
      <c r="Z377" s="51">
        <v>0</v>
      </c>
      <c r="AA377" s="51">
        <v>0</v>
      </c>
      <c r="AB377" s="51">
        <v>0</v>
      </c>
      <c r="AC377" s="52">
        <v>0</v>
      </c>
    </row>
    <row r="378" spans="1:29" ht="15" customHeight="1">
      <c r="A378" s="46">
        <v>377</v>
      </c>
      <c r="B378" s="17">
        <v>41576</v>
      </c>
      <c r="C378" s="82">
        <f t="shared" si="11"/>
        <v>41576</v>
      </c>
      <c r="D378" s="18">
        <v>14</v>
      </c>
      <c r="E378" s="19">
        <v>57</v>
      </c>
      <c r="F378" s="47" t="s">
        <v>26</v>
      </c>
      <c r="G378" s="21">
        <v>13282</v>
      </c>
      <c r="H378" s="18">
        <v>6</v>
      </c>
      <c r="I378" s="22" t="s">
        <v>420</v>
      </c>
      <c r="J378" s="43" t="s">
        <v>421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26">
        <v>22</v>
      </c>
      <c r="R378" s="49">
        <v>0</v>
      </c>
      <c r="S378" s="49">
        <v>0</v>
      </c>
      <c r="T378" s="49">
        <v>0</v>
      </c>
      <c r="U378" s="23">
        <f t="shared" si="12"/>
        <v>22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2">
        <v>0</v>
      </c>
    </row>
    <row r="379" spans="1:29" ht="15" customHeight="1">
      <c r="A379" s="46">
        <v>378</v>
      </c>
      <c r="B379" s="17">
        <v>41576</v>
      </c>
      <c r="C379" s="82">
        <f t="shared" si="11"/>
        <v>41576</v>
      </c>
      <c r="D379" s="18">
        <v>1</v>
      </c>
      <c r="E379" s="19">
        <v>1</v>
      </c>
      <c r="F379" s="47" t="s">
        <v>26</v>
      </c>
      <c r="G379" s="21">
        <v>122</v>
      </c>
      <c r="H379" s="18">
        <v>6</v>
      </c>
      <c r="I379" s="22" t="s">
        <v>149</v>
      </c>
      <c r="J379" s="25" t="s">
        <v>249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23">
        <v>39</v>
      </c>
      <c r="R379" s="49">
        <v>0</v>
      </c>
      <c r="S379" s="49">
        <v>0</v>
      </c>
      <c r="T379" s="49">
        <v>0</v>
      </c>
      <c r="U379" s="23">
        <f t="shared" si="12"/>
        <v>39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2">
        <v>0</v>
      </c>
    </row>
    <row r="380" spans="1:29" ht="15" customHeight="1">
      <c r="A380" s="46">
        <v>379</v>
      </c>
      <c r="B380" s="17">
        <v>41576</v>
      </c>
      <c r="C380" s="82">
        <f t="shared" si="11"/>
        <v>41576</v>
      </c>
      <c r="D380" s="18">
        <v>3</v>
      </c>
      <c r="E380" s="19">
        <v>1</v>
      </c>
      <c r="F380" s="47" t="s">
        <v>26</v>
      </c>
      <c r="G380" s="21">
        <v>103</v>
      </c>
      <c r="H380" s="18">
        <v>6</v>
      </c>
      <c r="I380" s="22" t="s">
        <v>145</v>
      </c>
      <c r="J380" s="25" t="s">
        <v>283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23">
        <v>28</v>
      </c>
      <c r="R380" s="49">
        <v>0</v>
      </c>
      <c r="S380" s="49">
        <v>0</v>
      </c>
      <c r="T380" s="49">
        <v>0</v>
      </c>
      <c r="U380" s="23">
        <f t="shared" si="12"/>
        <v>28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2">
        <v>0</v>
      </c>
    </row>
    <row r="381" spans="1:29" ht="15" customHeight="1">
      <c r="A381" s="46">
        <v>380</v>
      </c>
      <c r="B381" s="17">
        <v>41576</v>
      </c>
      <c r="C381" s="82">
        <f t="shared" si="11"/>
        <v>41576</v>
      </c>
      <c r="D381" s="18">
        <v>3</v>
      </c>
      <c r="E381" s="19">
        <v>1</v>
      </c>
      <c r="F381" s="47" t="s">
        <v>26</v>
      </c>
      <c r="G381" s="21">
        <v>999</v>
      </c>
      <c r="H381" s="18">
        <v>6</v>
      </c>
      <c r="I381" s="20">
        <v>10457950263</v>
      </c>
      <c r="J381" s="25" t="s">
        <v>131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23">
        <v>6</v>
      </c>
      <c r="R381" s="49">
        <v>0</v>
      </c>
      <c r="S381" s="49">
        <v>0</v>
      </c>
      <c r="T381" s="49">
        <v>0</v>
      </c>
      <c r="U381" s="23">
        <f t="shared" si="12"/>
        <v>6</v>
      </c>
      <c r="V381" s="51">
        <v>0</v>
      </c>
      <c r="W381" s="51">
        <v>0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2">
        <v>0</v>
      </c>
    </row>
    <row r="382" spans="1:29" ht="15" customHeight="1">
      <c r="A382" s="46">
        <v>381</v>
      </c>
      <c r="B382" s="17">
        <v>41576</v>
      </c>
      <c r="C382" s="82">
        <f t="shared" si="11"/>
        <v>41576</v>
      </c>
      <c r="D382" s="18">
        <v>3</v>
      </c>
      <c r="E382" s="19">
        <v>1</v>
      </c>
      <c r="F382" s="47" t="s">
        <v>26</v>
      </c>
      <c r="G382" s="21">
        <v>998</v>
      </c>
      <c r="H382" s="18">
        <v>6</v>
      </c>
      <c r="I382" s="22" t="s">
        <v>130</v>
      </c>
      <c r="J382" s="25" t="s">
        <v>131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23">
        <v>5.5</v>
      </c>
      <c r="R382" s="49">
        <v>0</v>
      </c>
      <c r="S382" s="49">
        <v>0</v>
      </c>
      <c r="T382" s="49">
        <v>0</v>
      </c>
      <c r="U382" s="23">
        <f t="shared" si="12"/>
        <v>5.5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2">
        <v>0</v>
      </c>
    </row>
    <row r="383" spans="1:29" ht="15" customHeight="1">
      <c r="A383" s="46">
        <v>382</v>
      </c>
      <c r="B383" s="17">
        <v>41576</v>
      </c>
      <c r="C383" s="82">
        <f t="shared" si="11"/>
        <v>41576</v>
      </c>
      <c r="D383" s="18">
        <v>3</v>
      </c>
      <c r="E383" s="19">
        <v>2</v>
      </c>
      <c r="F383" s="47" t="s">
        <v>26</v>
      </c>
      <c r="G383" s="21">
        <v>2402</v>
      </c>
      <c r="H383" s="18">
        <v>6</v>
      </c>
      <c r="I383" s="22" t="s">
        <v>372</v>
      </c>
      <c r="J383" s="25" t="s">
        <v>373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23">
        <v>22</v>
      </c>
      <c r="R383" s="49">
        <v>0</v>
      </c>
      <c r="S383" s="49">
        <v>0</v>
      </c>
      <c r="T383" s="49">
        <v>0</v>
      </c>
      <c r="U383" s="23">
        <f t="shared" si="12"/>
        <v>22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2">
        <v>0</v>
      </c>
    </row>
    <row r="384" spans="1:29" ht="15" customHeight="1">
      <c r="A384" s="46">
        <v>383</v>
      </c>
      <c r="B384" s="17">
        <v>41576</v>
      </c>
      <c r="C384" s="82">
        <f t="shared" si="11"/>
        <v>41576</v>
      </c>
      <c r="D384" s="18">
        <v>12</v>
      </c>
      <c r="E384" s="19">
        <v>3</v>
      </c>
      <c r="F384" s="47" t="s">
        <v>26</v>
      </c>
      <c r="G384" s="21">
        <v>24417</v>
      </c>
      <c r="H384" s="18">
        <v>6</v>
      </c>
      <c r="I384" s="22" t="s">
        <v>382</v>
      </c>
      <c r="J384" s="25" t="s">
        <v>383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23">
        <v>3</v>
      </c>
      <c r="R384" s="49">
        <v>0</v>
      </c>
      <c r="S384" s="49">
        <v>0</v>
      </c>
      <c r="T384" s="49">
        <v>0</v>
      </c>
      <c r="U384" s="23">
        <f t="shared" si="12"/>
        <v>3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52">
        <v>0</v>
      </c>
    </row>
    <row r="385" spans="1:29" ht="15" customHeight="1">
      <c r="A385" s="46">
        <v>384</v>
      </c>
      <c r="B385" s="17">
        <v>41576</v>
      </c>
      <c r="C385" s="82">
        <f t="shared" si="11"/>
        <v>41576</v>
      </c>
      <c r="D385" s="18">
        <v>3</v>
      </c>
      <c r="E385" s="19">
        <v>1</v>
      </c>
      <c r="F385" s="47" t="s">
        <v>26</v>
      </c>
      <c r="G385" s="21">
        <v>21647</v>
      </c>
      <c r="H385" s="18">
        <v>6</v>
      </c>
      <c r="I385" s="22" t="s">
        <v>111</v>
      </c>
      <c r="J385" s="25" t="s">
        <v>112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23">
        <v>5</v>
      </c>
      <c r="R385" s="49">
        <v>0</v>
      </c>
      <c r="S385" s="49">
        <v>0</v>
      </c>
      <c r="T385" s="49">
        <v>0</v>
      </c>
      <c r="U385" s="23">
        <f t="shared" si="12"/>
        <v>5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2">
        <v>0</v>
      </c>
    </row>
    <row r="386" spans="1:29" ht="15" customHeight="1">
      <c r="A386" s="46">
        <v>385</v>
      </c>
      <c r="B386" s="17">
        <v>41577</v>
      </c>
      <c r="C386" s="82">
        <f t="shared" si="11"/>
        <v>41577</v>
      </c>
      <c r="D386" s="18">
        <v>2</v>
      </c>
      <c r="E386" s="19">
        <v>1</v>
      </c>
      <c r="F386" s="47" t="s">
        <v>26</v>
      </c>
      <c r="G386" s="21">
        <v>4</v>
      </c>
      <c r="H386" s="18">
        <v>6</v>
      </c>
      <c r="I386" s="22" t="s">
        <v>93</v>
      </c>
      <c r="J386" s="25" t="s">
        <v>94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23">
        <v>936</v>
      </c>
      <c r="R386" s="49">
        <v>0</v>
      </c>
      <c r="S386" s="49">
        <v>0</v>
      </c>
      <c r="T386" s="49">
        <v>0</v>
      </c>
      <c r="U386" s="23">
        <f t="shared" si="12"/>
        <v>936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51">
        <v>0</v>
      </c>
      <c r="AC386" s="52">
        <v>0</v>
      </c>
    </row>
    <row r="387" spans="1:29" ht="15" customHeight="1">
      <c r="A387" s="46">
        <v>386</v>
      </c>
      <c r="B387" s="17">
        <v>41577</v>
      </c>
      <c r="C387" s="82">
        <f t="shared" si="11"/>
        <v>41577</v>
      </c>
      <c r="D387" s="18">
        <v>2</v>
      </c>
      <c r="E387" s="19">
        <v>1</v>
      </c>
      <c r="F387" s="47" t="s">
        <v>26</v>
      </c>
      <c r="G387" s="21">
        <v>6</v>
      </c>
      <c r="H387" s="18">
        <v>6</v>
      </c>
      <c r="I387" s="22" t="s">
        <v>124</v>
      </c>
      <c r="J387" s="25" t="s">
        <v>125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23">
        <v>750</v>
      </c>
      <c r="R387" s="49">
        <v>0</v>
      </c>
      <c r="S387" s="49">
        <v>0</v>
      </c>
      <c r="T387" s="49">
        <v>0</v>
      </c>
      <c r="U387" s="23">
        <f t="shared" si="12"/>
        <v>750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2">
        <v>0</v>
      </c>
    </row>
    <row r="388" spans="1:29" ht="15" customHeight="1">
      <c r="A388" s="46">
        <v>387</v>
      </c>
      <c r="B388" s="17">
        <v>41577</v>
      </c>
      <c r="C388" s="82">
        <f t="shared" si="11"/>
        <v>41577</v>
      </c>
      <c r="D388" s="18">
        <v>2</v>
      </c>
      <c r="E388" s="19">
        <v>1</v>
      </c>
      <c r="F388" s="47" t="s">
        <v>26</v>
      </c>
      <c r="G388" s="21">
        <v>3</v>
      </c>
      <c r="H388" s="18">
        <v>6</v>
      </c>
      <c r="I388" s="22" t="s">
        <v>113</v>
      </c>
      <c r="J388" s="25" t="s">
        <v>422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23">
        <v>750</v>
      </c>
      <c r="R388" s="49">
        <v>0</v>
      </c>
      <c r="S388" s="49">
        <v>0</v>
      </c>
      <c r="T388" s="49">
        <v>0</v>
      </c>
      <c r="U388" s="23">
        <f t="shared" si="12"/>
        <v>750</v>
      </c>
      <c r="V388" s="51">
        <v>0</v>
      </c>
      <c r="W388" s="51">
        <v>0</v>
      </c>
      <c r="X388" s="51">
        <v>0</v>
      </c>
      <c r="Y388" s="51">
        <v>0</v>
      </c>
      <c r="Z388" s="51">
        <v>0</v>
      </c>
      <c r="AA388" s="51">
        <v>0</v>
      </c>
      <c r="AB388" s="51">
        <v>0</v>
      </c>
      <c r="AC388" s="52">
        <v>0</v>
      </c>
    </row>
    <row r="389" spans="1:29" ht="15" customHeight="1">
      <c r="A389" s="46">
        <v>388</v>
      </c>
      <c r="B389" s="17">
        <v>41577</v>
      </c>
      <c r="C389" s="82">
        <f t="shared" si="11"/>
        <v>41577</v>
      </c>
      <c r="D389" s="18">
        <v>2</v>
      </c>
      <c r="E389" s="19">
        <v>2</v>
      </c>
      <c r="F389" s="47" t="s">
        <v>26</v>
      </c>
      <c r="G389" s="21">
        <v>149</v>
      </c>
      <c r="H389" s="18">
        <v>6</v>
      </c>
      <c r="I389" s="22" t="s">
        <v>95</v>
      </c>
      <c r="J389" s="25" t="s">
        <v>96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23">
        <v>750</v>
      </c>
      <c r="R389" s="49">
        <v>0</v>
      </c>
      <c r="S389" s="49">
        <v>0</v>
      </c>
      <c r="T389" s="49">
        <v>0</v>
      </c>
      <c r="U389" s="23">
        <f t="shared" si="12"/>
        <v>750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2">
        <v>0</v>
      </c>
    </row>
    <row r="390" spans="1:29" ht="15" customHeight="1">
      <c r="A390" s="46">
        <v>389</v>
      </c>
      <c r="B390" s="17">
        <v>41577</v>
      </c>
      <c r="C390" s="82">
        <f t="shared" si="11"/>
        <v>41577</v>
      </c>
      <c r="D390" s="18">
        <v>1</v>
      </c>
      <c r="E390" s="19">
        <v>4</v>
      </c>
      <c r="F390" s="47" t="s">
        <v>26</v>
      </c>
      <c r="G390" s="21">
        <v>519</v>
      </c>
      <c r="H390" s="18">
        <v>6</v>
      </c>
      <c r="I390" s="22" t="s">
        <v>137</v>
      </c>
      <c r="J390" s="43" t="s">
        <v>423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26">
        <v>100</v>
      </c>
      <c r="R390" s="49">
        <v>0</v>
      </c>
      <c r="S390" s="49">
        <v>0</v>
      </c>
      <c r="T390" s="49">
        <v>0</v>
      </c>
      <c r="U390" s="23">
        <f t="shared" si="12"/>
        <v>100</v>
      </c>
      <c r="V390" s="51">
        <v>0</v>
      </c>
      <c r="W390" s="51">
        <v>0</v>
      </c>
      <c r="X390" s="51">
        <v>0</v>
      </c>
      <c r="Y390" s="51">
        <v>0</v>
      </c>
      <c r="Z390" s="51">
        <v>0</v>
      </c>
      <c r="AA390" s="51">
        <v>0</v>
      </c>
      <c r="AB390" s="51">
        <v>0</v>
      </c>
      <c r="AC390" s="52">
        <v>0</v>
      </c>
    </row>
    <row r="391" spans="1:29" ht="15" customHeight="1">
      <c r="A391" s="46">
        <v>390</v>
      </c>
      <c r="B391" s="17">
        <v>41577</v>
      </c>
      <c r="C391" s="82">
        <f t="shared" si="11"/>
        <v>41577</v>
      </c>
      <c r="D391" s="18">
        <v>1</v>
      </c>
      <c r="E391" s="19">
        <v>1</v>
      </c>
      <c r="F391" s="47" t="s">
        <v>26</v>
      </c>
      <c r="G391" s="32">
        <v>9331</v>
      </c>
      <c r="H391" s="18">
        <v>6</v>
      </c>
      <c r="I391" s="20">
        <v>10011113431</v>
      </c>
      <c r="J391" s="43" t="s">
        <v>42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26">
        <v>90</v>
      </c>
      <c r="R391" s="49">
        <v>0</v>
      </c>
      <c r="S391" s="49">
        <v>0</v>
      </c>
      <c r="T391" s="49">
        <v>0</v>
      </c>
      <c r="U391" s="23">
        <f t="shared" si="12"/>
        <v>90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2">
        <v>0</v>
      </c>
    </row>
    <row r="392" spans="1:29" ht="15" customHeight="1">
      <c r="A392" s="46">
        <v>391</v>
      </c>
      <c r="B392" s="17">
        <v>41577</v>
      </c>
      <c r="C392" s="82">
        <f t="shared" si="11"/>
        <v>41577</v>
      </c>
      <c r="D392" s="18">
        <v>3</v>
      </c>
      <c r="E392" s="19">
        <v>2</v>
      </c>
      <c r="F392" s="47" t="s">
        <v>26</v>
      </c>
      <c r="G392" s="32">
        <v>493</v>
      </c>
      <c r="H392" s="18">
        <v>6</v>
      </c>
      <c r="I392" s="20">
        <v>10011320215</v>
      </c>
      <c r="J392" s="43" t="s">
        <v>424</v>
      </c>
      <c r="K392" s="49">
        <v>0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26">
        <v>11</v>
      </c>
      <c r="R392" s="49">
        <v>0</v>
      </c>
      <c r="S392" s="49">
        <v>0</v>
      </c>
      <c r="T392" s="49">
        <v>0</v>
      </c>
      <c r="U392" s="23">
        <f t="shared" si="12"/>
        <v>11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2">
        <v>0</v>
      </c>
    </row>
    <row r="393" spans="1:29" ht="15" customHeight="1">
      <c r="A393" s="46">
        <v>392</v>
      </c>
      <c r="B393" s="17">
        <v>41577</v>
      </c>
      <c r="C393" s="82">
        <f t="shared" si="11"/>
        <v>41577</v>
      </c>
      <c r="D393" s="18">
        <v>3</v>
      </c>
      <c r="E393" s="19">
        <v>1</v>
      </c>
      <c r="F393" s="47" t="s">
        <v>26</v>
      </c>
      <c r="G393" s="32">
        <v>8177</v>
      </c>
      <c r="H393" s="18">
        <v>6</v>
      </c>
      <c r="I393" s="20">
        <v>10010622561</v>
      </c>
      <c r="J393" s="43" t="s">
        <v>425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26">
        <v>14</v>
      </c>
      <c r="R393" s="49">
        <v>0</v>
      </c>
      <c r="S393" s="49">
        <v>0</v>
      </c>
      <c r="T393" s="49">
        <v>0</v>
      </c>
      <c r="U393" s="23">
        <f t="shared" si="12"/>
        <v>14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2">
        <v>0</v>
      </c>
    </row>
    <row r="394" spans="1:29" ht="15" customHeight="1">
      <c r="A394" s="46">
        <v>393</v>
      </c>
      <c r="B394" s="17">
        <v>41577</v>
      </c>
      <c r="C394" s="82">
        <f t="shared" ref="C394:C410" si="13">+B394</f>
        <v>41577</v>
      </c>
      <c r="D394" s="18">
        <v>12</v>
      </c>
      <c r="E394" s="19">
        <v>3</v>
      </c>
      <c r="F394" s="47" t="s">
        <v>26</v>
      </c>
      <c r="G394" s="32">
        <v>24626</v>
      </c>
      <c r="H394" s="18">
        <v>6</v>
      </c>
      <c r="I394" s="20">
        <v>20103892598</v>
      </c>
      <c r="J394" s="43" t="s">
        <v>383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26">
        <v>3</v>
      </c>
      <c r="R394" s="49">
        <v>0</v>
      </c>
      <c r="S394" s="49">
        <v>0</v>
      </c>
      <c r="T394" s="49">
        <v>0</v>
      </c>
      <c r="U394" s="23">
        <f t="shared" si="12"/>
        <v>3</v>
      </c>
      <c r="V394" s="51">
        <v>0</v>
      </c>
      <c r="W394" s="51">
        <v>0</v>
      </c>
      <c r="X394" s="51">
        <v>0</v>
      </c>
      <c r="Y394" s="51">
        <v>0</v>
      </c>
      <c r="Z394" s="51">
        <v>0</v>
      </c>
      <c r="AA394" s="51">
        <v>0</v>
      </c>
      <c r="AB394" s="51">
        <v>0</v>
      </c>
      <c r="AC394" s="52">
        <v>0</v>
      </c>
    </row>
    <row r="395" spans="1:29" ht="15" customHeight="1">
      <c r="A395" s="46">
        <v>394</v>
      </c>
      <c r="B395" s="17">
        <v>41578</v>
      </c>
      <c r="C395" s="82">
        <f t="shared" si="13"/>
        <v>41578</v>
      </c>
      <c r="D395" s="18">
        <v>2</v>
      </c>
      <c r="E395" s="19">
        <v>1</v>
      </c>
      <c r="F395" s="47" t="s">
        <v>26</v>
      </c>
      <c r="G395" s="21">
        <v>24</v>
      </c>
      <c r="H395" s="18">
        <v>6</v>
      </c>
      <c r="I395" s="22" t="s">
        <v>426</v>
      </c>
      <c r="J395" s="43" t="s">
        <v>427</v>
      </c>
      <c r="K395" s="49">
        <v>0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26">
        <v>750</v>
      </c>
      <c r="R395" s="49">
        <v>0</v>
      </c>
      <c r="S395" s="49">
        <v>0</v>
      </c>
      <c r="T395" s="49">
        <v>0</v>
      </c>
      <c r="U395" s="23">
        <f t="shared" si="12"/>
        <v>750</v>
      </c>
      <c r="V395" s="51">
        <v>0</v>
      </c>
      <c r="W395" s="51">
        <v>0</v>
      </c>
      <c r="X395" s="51">
        <v>0</v>
      </c>
      <c r="Y395" s="51">
        <v>0</v>
      </c>
      <c r="Z395" s="51">
        <v>0</v>
      </c>
      <c r="AA395" s="51">
        <v>0</v>
      </c>
      <c r="AB395" s="51">
        <v>0</v>
      </c>
      <c r="AC395" s="52">
        <v>0</v>
      </c>
    </row>
    <row r="396" spans="1:29" ht="15" customHeight="1">
      <c r="A396" s="46">
        <v>395</v>
      </c>
      <c r="B396" s="17">
        <v>41578</v>
      </c>
      <c r="C396" s="82">
        <f t="shared" si="13"/>
        <v>41578</v>
      </c>
      <c r="D396" s="18">
        <v>3</v>
      </c>
      <c r="E396" s="19">
        <v>3</v>
      </c>
      <c r="F396" s="47" t="s">
        <v>26</v>
      </c>
      <c r="G396" s="21">
        <v>39992</v>
      </c>
      <c r="H396" s="18">
        <v>6</v>
      </c>
      <c r="I396" s="22" t="s">
        <v>428</v>
      </c>
      <c r="J396" s="43" t="s">
        <v>429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26">
        <v>34</v>
      </c>
      <c r="R396" s="49">
        <v>0</v>
      </c>
      <c r="S396" s="49">
        <v>0</v>
      </c>
      <c r="T396" s="49">
        <v>0</v>
      </c>
      <c r="U396" s="23">
        <f t="shared" ref="U396:U410" si="14">SUM(K396:S396)</f>
        <v>34</v>
      </c>
      <c r="V396" s="51">
        <v>0</v>
      </c>
      <c r="W396" s="51">
        <v>0</v>
      </c>
      <c r="X396" s="51">
        <v>0</v>
      </c>
      <c r="Y396" s="51">
        <v>0</v>
      </c>
      <c r="Z396" s="51">
        <v>0</v>
      </c>
      <c r="AA396" s="51">
        <v>0</v>
      </c>
      <c r="AB396" s="51">
        <v>0</v>
      </c>
      <c r="AC396" s="52">
        <v>0</v>
      </c>
    </row>
    <row r="397" spans="1:29" ht="15" customHeight="1">
      <c r="A397" s="46">
        <v>396</v>
      </c>
      <c r="B397" s="17">
        <v>41578</v>
      </c>
      <c r="C397" s="82">
        <f t="shared" si="13"/>
        <v>41578</v>
      </c>
      <c r="D397" s="18">
        <v>3</v>
      </c>
      <c r="E397" s="19">
        <v>2</v>
      </c>
      <c r="F397" s="47" t="s">
        <v>26</v>
      </c>
      <c r="G397" s="21">
        <v>56877</v>
      </c>
      <c r="H397" s="18">
        <v>6</v>
      </c>
      <c r="I397" s="22" t="s">
        <v>430</v>
      </c>
      <c r="J397" s="43" t="s">
        <v>132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26">
        <v>4.2</v>
      </c>
      <c r="R397" s="49">
        <v>0</v>
      </c>
      <c r="S397" s="49">
        <v>0</v>
      </c>
      <c r="T397" s="49">
        <v>0</v>
      </c>
      <c r="U397" s="23">
        <f t="shared" si="14"/>
        <v>4.2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2">
        <v>0</v>
      </c>
    </row>
    <row r="398" spans="1:29" ht="15" customHeight="1">
      <c r="A398" s="46">
        <v>397</v>
      </c>
      <c r="B398" s="17">
        <v>41578</v>
      </c>
      <c r="C398" s="82">
        <f t="shared" si="13"/>
        <v>41578</v>
      </c>
      <c r="D398" s="18">
        <v>3</v>
      </c>
      <c r="E398" s="19">
        <v>1</v>
      </c>
      <c r="F398" s="47" t="s">
        <v>26</v>
      </c>
      <c r="G398" s="21">
        <v>108552</v>
      </c>
      <c r="H398" s="18">
        <v>6</v>
      </c>
      <c r="I398" s="22" t="s">
        <v>430</v>
      </c>
      <c r="J398" s="43" t="s">
        <v>132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26">
        <v>20</v>
      </c>
      <c r="R398" s="49">
        <v>0</v>
      </c>
      <c r="S398" s="49">
        <v>0</v>
      </c>
      <c r="T398" s="49">
        <v>0</v>
      </c>
      <c r="U398" s="23">
        <f t="shared" si="14"/>
        <v>20</v>
      </c>
      <c r="V398" s="51">
        <v>0</v>
      </c>
      <c r="W398" s="51">
        <v>0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2">
        <v>0</v>
      </c>
    </row>
    <row r="399" spans="1:29" ht="15" customHeight="1">
      <c r="A399" s="46">
        <v>398</v>
      </c>
      <c r="B399" s="17">
        <v>41578</v>
      </c>
      <c r="C399" s="82">
        <f t="shared" si="13"/>
        <v>41578</v>
      </c>
      <c r="D399" s="18">
        <v>3</v>
      </c>
      <c r="E399" s="19">
        <v>2</v>
      </c>
      <c r="F399" s="47" t="s">
        <v>26</v>
      </c>
      <c r="G399" s="21">
        <v>56878</v>
      </c>
      <c r="H399" s="18">
        <v>6</v>
      </c>
      <c r="I399" s="22" t="s">
        <v>430</v>
      </c>
      <c r="J399" s="43" t="s">
        <v>132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26">
        <v>4.2</v>
      </c>
      <c r="R399" s="49">
        <v>0</v>
      </c>
      <c r="S399" s="49">
        <v>0</v>
      </c>
      <c r="T399" s="49">
        <v>0</v>
      </c>
      <c r="U399" s="23">
        <f t="shared" si="14"/>
        <v>4.2</v>
      </c>
      <c r="V399" s="51">
        <v>0</v>
      </c>
      <c r="W399" s="51">
        <v>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2">
        <v>0</v>
      </c>
    </row>
    <row r="400" spans="1:29" ht="15" customHeight="1">
      <c r="A400" s="46">
        <v>399</v>
      </c>
      <c r="B400" s="17">
        <v>41578</v>
      </c>
      <c r="C400" s="82">
        <f t="shared" si="13"/>
        <v>41578</v>
      </c>
      <c r="D400" s="18">
        <v>3</v>
      </c>
      <c r="E400" s="19">
        <v>1</v>
      </c>
      <c r="F400" s="47" t="s">
        <v>26</v>
      </c>
      <c r="G400" s="21">
        <v>108553</v>
      </c>
      <c r="H400" s="18">
        <v>6</v>
      </c>
      <c r="I400" s="22" t="s">
        <v>430</v>
      </c>
      <c r="J400" s="43" t="s">
        <v>132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26">
        <v>20</v>
      </c>
      <c r="R400" s="49">
        <v>0</v>
      </c>
      <c r="S400" s="49">
        <v>0</v>
      </c>
      <c r="T400" s="49">
        <v>0</v>
      </c>
      <c r="U400" s="23">
        <f t="shared" si="14"/>
        <v>20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2">
        <v>0</v>
      </c>
    </row>
    <row r="401" spans="1:29" ht="15" customHeight="1">
      <c r="A401" s="46">
        <v>400</v>
      </c>
      <c r="B401" s="17">
        <v>41578</v>
      </c>
      <c r="C401" s="82">
        <f t="shared" si="13"/>
        <v>41578</v>
      </c>
      <c r="D401" s="18">
        <v>3</v>
      </c>
      <c r="E401" s="19">
        <v>1</v>
      </c>
      <c r="F401" s="47" t="s">
        <v>26</v>
      </c>
      <c r="G401" s="21">
        <v>108534</v>
      </c>
      <c r="H401" s="18">
        <v>6</v>
      </c>
      <c r="I401" s="22" t="s">
        <v>430</v>
      </c>
      <c r="J401" s="43" t="s">
        <v>132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26">
        <v>60</v>
      </c>
      <c r="R401" s="49">
        <v>0</v>
      </c>
      <c r="S401" s="49">
        <v>0</v>
      </c>
      <c r="T401" s="49">
        <v>0</v>
      </c>
      <c r="U401" s="23">
        <f t="shared" si="14"/>
        <v>60</v>
      </c>
      <c r="V401" s="51">
        <v>0</v>
      </c>
      <c r="W401" s="51">
        <v>0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2">
        <v>0</v>
      </c>
    </row>
    <row r="402" spans="1:29" ht="15" customHeight="1">
      <c r="A402" s="46">
        <v>401</v>
      </c>
      <c r="B402" s="17">
        <v>41578</v>
      </c>
      <c r="C402" s="82">
        <f t="shared" si="13"/>
        <v>41578</v>
      </c>
      <c r="D402" s="18">
        <v>3</v>
      </c>
      <c r="E402" s="19">
        <v>1</v>
      </c>
      <c r="F402" s="47" t="s">
        <v>26</v>
      </c>
      <c r="G402" s="21">
        <v>108533</v>
      </c>
      <c r="H402" s="18">
        <v>6</v>
      </c>
      <c r="I402" s="22" t="s">
        <v>430</v>
      </c>
      <c r="J402" s="43" t="s">
        <v>132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26">
        <v>70</v>
      </c>
      <c r="R402" s="49">
        <v>0</v>
      </c>
      <c r="S402" s="49">
        <v>0</v>
      </c>
      <c r="T402" s="49">
        <v>0</v>
      </c>
      <c r="U402" s="23">
        <f t="shared" si="14"/>
        <v>70</v>
      </c>
      <c r="V402" s="51">
        <v>0</v>
      </c>
      <c r="W402" s="51">
        <v>0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2">
        <v>0</v>
      </c>
    </row>
    <row r="403" spans="1:29" ht="15" customHeight="1">
      <c r="A403" s="46">
        <v>402</v>
      </c>
      <c r="B403" s="17">
        <v>41578</v>
      </c>
      <c r="C403" s="82">
        <f t="shared" si="13"/>
        <v>41578</v>
      </c>
      <c r="D403" s="18">
        <v>3</v>
      </c>
      <c r="E403" s="19">
        <v>2</v>
      </c>
      <c r="F403" s="47" t="s">
        <v>26</v>
      </c>
      <c r="G403" s="21">
        <v>56855</v>
      </c>
      <c r="H403" s="18">
        <v>6</v>
      </c>
      <c r="I403" s="22" t="s">
        <v>430</v>
      </c>
      <c r="J403" s="43" t="s">
        <v>132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26">
        <v>2</v>
      </c>
      <c r="R403" s="49">
        <v>0</v>
      </c>
      <c r="S403" s="49">
        <v>0</v>
      </c>
      <c r="T403" s="49">
        <v>0</v>
      </c>
      <c r="U403" s="23">
        <f t="shared" si="14"/>
        <v>2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2">
        <v>0</v>
      </c>
    </row>
    <row r="404" spans="1:29" ht="15" customHeight="1">
      <c r="A404" s="46">
        <v>403</v>
      </c>
      <c r="B404" s="17">
        <v>41578</v>
      </c>
      <c r="C404" s="82">
        <f t="shared" si="13"/>
        <v>41578</v>
      </c>
      <c r="D404" s="18">
        <v>3</v>
      </c>
      <c r="E404" s="19">
        <v>2</v>
      </c>
      <c r="F404" s="47" t="s">
        <v>26</v>
      </c>
      <c r="G404" s="20">
        <v>56856</v>
      </c>
      <c r="H404" s="18">
        <v>6</v>
      </c>
      <c r="I404" s="20">
        <v>20494013453</v>
      </c>
      <c r="J404" s="43" t="s">
        <v>132</v>
      </c>
      <c r="K404" s="49">
        <v>0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26">
        <v>2.2999999999999998</v>
      </c>
      <c r="R404" s="49">
        <v>0</v>
      </c>
      <c r="S404" s="49">
        <v>0</v>
      </c>
      <c r="T404" s="49">
        <v>0</v>
      </c>
      <c r="U404" s="23">
        <f t="shared" si="14"/>
        <v>2.2999999999999998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2">
        <v>0</v>
      </c>
    </row>
    <row r="405" spans="1:29" ht="15" customHeight="1">
      <c r="A405" s="46">
        <v>404</v>
      </c>
      <c r="B405" s="17">
        <v>41578</v>
      </c>
      <c r="C405" s="82">
        <f t="shared" si="13"/>
        <v>41578</v>
      </c>
      <c r="D405" s="18">
        <v>3</v>
      </c>
      <c r="E405" s="19">
        <v>1</v>
      </c>
      <c r="F405" s="47" t="s">
        <v>26</v>
      </c>
      <c r="G405" s="32">
        <v>108537</v>
      </c>
      <c r="H405" s="18">
        <v>6</v>
      </c>
      <c r="I405" s="20">
        <v>20494013453</v>
      </c>
      <c r="J405" s="43" t="s">
        <v>132</v>
      </c>
      <c r="K405" s="49">
        <v>0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26">
        <v>10</v>
      </c>
      <c r="R405" s="49">
        <v>0</v>
      </c>
      <c r="S405" s="49">
        <v>0</v>
      </c>
      <c r="T405" s="49">
        <v>0</v>
      </c>
      <c r="U405" s="23">
        <f t="shared" si="14"/>
        <v>10</v>
      </c>
      <c r="V405" s="51">
        <v>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51">
        <v>0</v>
      </c>
      <c r="AC405" s="52">
        <v>0</v>
      </c>
    </row>
    <row r="406" spans="1:29" ht="15" customHeight="1">
      <c r="A406" s="46">
        <v>405</v>
      </c>
      <c r="B406" s="17">
        <v>41578</v>
      </c>
      <c r="C406" s="82">
        <f t="shared" si="13"/>
        <v>41578</v>
      </c>
      <c r="D406" s="18">
        <v>3</v>
      </c>
      <c r="E406" s="19">
        <v>1</v>
      </c>
      <c r="F406" s="47" t="s">
        <v>26</v>
      </c>
      <c r="G406" s="32">
        <v>8486</v>
      </c>
      <c r="H406" s="18">
        <v>6</v>
      </c>
      <c r="I406" s="20">
        <v>10433039900</v>
      </c>
      <c r="J406" s="43" t="s">
        <v>431</v>
      </c>
      <c r="K406" s="49">
        <v>0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26">
        <v>5</v>
      </c>
      <c r="R406" s="49">
        <v>0</v>
      </c>
      <c r="S406" s="49">
        <v>0</v>
      </c>
      <c r="T406" s="49">
        <v>0</v>
      </c>
      <c r="U406" s="23">
        <f t="shared" si="14"/>
        <v>5</v>
      </c>
      <c r="V406" s="51">
        <v>0</v>
      </c>
      <c r="W406" s="51">
        <v>0</v>
      </c>
      <c r="X406" s="51">
        <v>0</v>
      </c>
      <c r="Y406" s="51">
        <v>0</v>
      </c>
      <c r="Z406" s="51">
        <v>0</v>
      </c>
      <c r="AA406" s="51">
        <v>0</v>
      </c>
      <c r="AB406" s="51">
        <v>0</v>
      </c>
      <c r="AC406" s="52">
        <v>0</v>
      </c>
    </row>
    <row r="407" spans="1:29" ht="15" customHeight="1">
      <c r="A407" s="46">
        <v>406</v>
      </c>
      <c r="B407" s="17">
        <v>41578</v>
      </c>
      <c r="C407" s="82">
        <f t="shared" si="13"/>
        <v>41578</v>
      </c>
      <c r="D407" s="18">
        <v>1</v>
      </c>
      <c r="E407" s="19">
        <v>1</v>
      </c>
      <c r="F407" s="47" t="s">
        <v>26</v>
      </c>
      <c r="G407" s="32">
        <v>1717</v>
      </c>
      <c r="H407" s="18">
        <v>6</v>
      </c>
      <c r="I407" s="20">
        <v>10409176734</v>
      </c>
      <c r="J407" s="43" t="s">
        <v>432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26">
        <v>15</v>
      </c>
      <c r="R407" s="49">
        <v>0</v>
      </c>
      <c r="S407" s="49">
        <v>0</v>
      </c>
      <c r="T407" s="49">
        <v>0</v>
      </c>
      <c r="U407" s="23">
        <f t="shared" si="14"/>
        <v>15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2">
        <v>0</v>
      </c>
    </row>
    <row r="408" spans="1:29" ht="15" customHeight="1">
      <c r="A408" s="46">
        <v>407</v>
      </c>
      <c r="B408" s="17">
        <v>41578</v>
      </c>
      <c r="C408" s="82">
        <f t="shared" si="13"/>
        <v>41578</v>
      </c>
      <c r="D408" s="18">
        <v>3</v>
      </c>
      <c r="E408" s="19">
        <v>1</v>
      </c>
      <c r="F408" s="47" t="s">
        <v>26</v>
      </c>
      <c r="G408" s="32">
        <v>1000</v>
      </c>
      <c r="H408" s="18">
        <v>6</v>
      </c>
      <c r="I408" s="20">
        <v>10457950263</v>
      </c>
      <c r="J408" s="43" t="s">
        <v>131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26">
        <v>7</v>
      </c>
      <c r="R408" s="49">
        <v>0</v>
      </c>
      <c r="S408" s="49">
        <v>0</v>
      </c>
      <c r="T408" s="49">
        <v>0</v>
      </c>
      <c r="U408" s="23">
        <f t="shared" si="14"/>
        <v>7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2">
        <v>0</v>
      </c>
    </row>
    <row r="409" spans="1:29" ht="15" customHeight="1">
      <c r="A409" s="46">
        <v>408</v>
      </c>
      <c r="B409" s="17">
        <v>41578</v>
      </c>
      <c r="C409" s="82">
        <f t="shared" si="13"/>
        <v>41578</v>
      </c>
      <c r="D409" s="18">
        <v>1</v>
      </c>
      <c r="E409" s="19">
        <v>1</v>
      </c>
      <c r="F409" s="47" t="s">
        <v>26</v>
      </c>
      <c r="G409" s="32">
        <v>232</v>
      </c>
      <c r="H409" s="18">
        <v>6</v>
      </c>
      <c r="I409" s="20">
        <v>20450166686</v>
      </c>
      <c r="J409" s="43" t="s">
        <v>433</v>
      </c>
      <c r="K409" s="49">
        <v>0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26">
        <v>100</v>
      </c>
      <c r="R409" s="49">
        <v>0</v>
      </c>
      <c r="S409" s="49">
        <v>0</v>
      </c>
      <c r="T409" s="49">
        <v>0</v>
      </c>
      <c r="U409" s="23">
        <f t="shared" si="14"/>
        <v>100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2">
        <v>0</v>
      </c>
    </row>
    <row r="410" spans="1:29" ht="15" customHeight="1" thickBot="1">
      <c r="A410" s="59">
        <v>409</v>
      </c>
      <c r="B410" s="36">
        <v>41578</v>
      </c>
      <c r="C410" s="82">
        <f t="shared" si="13"/>
        <v>41578</v>
      </c>
      <c r="D410" s="37">
        <v>3</v>
      </c>
      <c r="E410" s="38">
        <v>1</v>
      </c>
      <c r="F410" s="58" t="s">
        <v>26</v>
      </c>
      <c r="G410" s="40">
        <v>108538</v>
      </c>
      <c r="H410" s="37">
        <v>6</v>
      </c>
      <c r="I410" s="39">
        <v>20494013453</v>
      </c>
      <c r="J410" s="44" t="s">
        <v>132</v>
      </c>
      <c r="K410" s="55">
        <v>0</v>
      </c>
      <c r="L410" s="55">
        <v>0</v>
      </c>
      <c r="M410" s="55">
        <v>0</v>
      </c>
      <c r="N410" s="55">
        <v>0</v>
      </c>
      <c r="O410" s="55">
        <v>0</v>
      </c>
      <c r="P410" s="55">
        <v>0</v>
      </c>
      <c r="Q410" s="41">
        <v>10</v>
      </c>
      <c r="R410" s="55">
        <v>0</v>
      </c>
      <c r="S410" s="55">
        <v>0</v>
      </c>
      <c r="T410" s="55">
        <v>0</v>
      </c>
      <c r="U410" s="42">
        <f t="shared" si="14"/>
        <v>10</v>
      </c>
      <c r="V410" s="56">
        <v>0</v>
      </c>
      <c r="W410" s="56">
        <v>0</v>
      </c>
      <c r="X410" s="56">
        <v>0</v>
      </c>
      <c r="Y410" s="56">
        <v>0</v>
      </c>
      <c r="Z410" s="56">
        <v>0</v>
      </c>
      <c r="AA410" s="56">
        <v>0</v>
      </c>
      <c r="AB410" s="56">
        <v>0</v>
      </c>
      <c r="AC410" s="57">
        <v>0</v>
      </c>
    </row>
    <row r="411" spans="1:29" ht="15" customHeight="1" thickBot="1">
      <c r="J411" s="8" t="s">
        <v>19</v>
      </c>
      <c r="K411" s="9">
        <f t="shared" ref="K411:U411" si="15">SUM(K10:K410)</f>
        <v>7438.4784</v>
      </c>
      <c r="L411" s="9">
        <f t="shared" si="15"/>
        <v>1338.9261119999999</v>
      </c>
      <c r="M411" s="9">
        <f t="shared" si="15"/>
        <v>153347.42573576269</v>
      </c>
      <c r="N411" s="9">
        <f t="shared" si="15"/>
        <v>27671.084599037295</v>
      </c>
      <c r="O411" s="9">
        <f t="shared" si="15"/>
        <v>0</v>
      </c>
      <c r="P411" s="9">
        <f t="shared" si="15"/>
        <v>0</v>
      </c>
      <c r="Q411" s="9">
        <f t="shared" si="15"/>
        <v>98142.900000000009</v>
      </c>
      <c r="R411" s="9">
        <f t="shared" si="15"/>
        <v>0</v>
      </c>
      <c r="S411" s="9">
        <f t="shared" si="15"/>
        <v>307</v>
      </c>
      <c r="T411" s="9">
        <f t="shared" si="15"/>
        <v>0</v>
      </c>
      <c r="U411" s="9">
        <f t="shared" si="15"/>
        <v>288245.81484679994</v>
      </c>
    </row>
    <row r="412" spans="1:29" ht="15" customHeight="1">
      <c r="N412" s="1"/>
    </row>
    <row r="413" spans="1:29" ht="15" customHeight="1">
      <c r="N413" s="1"/>
    </row>
    <row r="414" spans="1:29">
      <c r="N414" s="1"/>
    </row>
    <row r="415" spans="1:29">
      <c r="N415" s="1"/>
    </row>
    <row r="416" spans="1:29">
      <c r="N416" s="1"/>
    </row>
    <row r="417" spans="1:14">
      <c r="A417" s="2"/>
      <c r="B417" s="3"/>
      <c r="C417" s="3"/>
      <c r="D417" s="4"/>
      <c r="E417" s="5"/>
      <c r="F417" s="6"/>
      <c r="G417" s="6"/>
      <c r="H417" s="7"/>
      <c r="N417" s="1"/>
    </row>
    <row r="418" spans="1:14">
      <c r="N418" s="1"/>
    </row>
    <row r="419" spans="1:14">
      <c r="N419" s="1"/>
    </row>
    <row r="420" spans="1:14">
      <c r="N420" s="1"/>
    </row>
    <row r="421" spans="1:14">
      <c r="N421" s="1"/>
    </row>
    <row r="422" spans="1:14">
      <c r="N422" s="1"/>
    </row>
    <row r="423" spans="1:14">
      <c r="N423" s="1"/>
    </row>
    <row r="424" spans="1:14">
      <c r="N424" s="1"/>
    </row>
    <row r="425" spans="1:14">
      <c r="N425" s="1"/>
    </row>
    <row r="426" spans="1:14">
      <c r="N426" s="1"/>
    </row>
    <row r="427" spans="1:14">
      <c r="N427" s="1"/>
    </row>
    <row r="428" spans="1:14">
      <c r="N428" s="1"/>
    </row>
    <row r="429" spans="1:14">
      <c r="N429" s="1"/>
    </row>
    <row r="430" spans="1:14">
      <c r="N430" s="1"/>
    </row>
    <row r="431" spans="1:14">
      <c r="N431" s="1"/>
    </row>
    <row r="432" spans="1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</sheetData>
  <autoFilter ref="A9:AC411"/>
  <sortState ref="A11:AL392">
    <sortCondition ref="B11:B392" customList="01/01/2010-31/12/2013"/>
  </sortState>
  <mergeCells count="35">
    <mergeCell ref="Z7:Z8"/>
    <mergeCell ref="AA7:AA8"/>
    <mergeCell ref="AB7:AB8"/>
    <mergeCell ref="AC7:AC8"/>
    <mergeCell ref="W6:X6"/>
    <mergeCell ref="Y6:Y8"/>
    <mergeCell ref="Z6:AC6"/>
    <mergeCell ref="W7:W8"/>
    <mergeCell ref="X7:X8"/>
    <mergeCell ref="R6:R8"/>
    <mergeCell ref="S6:S8"/>
    <mergeCell ref="T6:T8"/>
    <mergeCell ref="U6:U8"/>
    <mergeCell ref="V6:V8"/>
    <mergeCell ref="H6:J6"/>
    <mergeCell ref="K6:L6"/>
    <mergeCell ref="M6:N6"/>
    <mergeCell ref="O6:P6"/>
    <mergeCell ref="Q6:Q8"/>
    <mergeCell ref="P7:P8"/>
    <mergeCell ref="K7:K8"/>
    <mergeCell ref="L7:L8"/>
    <mergeCell ref="M7:M8"/>
    <mergeCell ref="N7:N8"/>
    <mergeCell ref="O7:O8"/>
    <mergeCell ref="H7:I7"/>
    <mergeCell ref="J7:J8"/>
    <mergeCell ref="A6:A8"/>
    <mergeCell ref="B6:B8"/>
    <mergeCell ref="C6:C8"/>
    <mergeCell ref="D6:F6"/>
    <mergeCell ref="G6:G8"/>
    <mergeCell ref="D7:D8"/>
    <mergeCell ref="E7:E8"/>
    <mergeCell ref="F7:F8"/>
  </mergeCells>
  <pageMargins left="0.31496062992125984" right="0.70866141732283472" top="0.32" bottom="0.47244094488188981" header="0.11811023622047245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COMP-OCTUBRE- 2013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2013-11-29T01:47:33Z</dcterms:modified>
</cp:coreProperties>
</file>